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9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0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1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2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3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4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5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6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7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8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9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0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31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32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33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3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5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6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39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40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41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42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43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44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45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46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47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48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49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52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53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54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55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48.xml" ContentType="application/vnd.openxmlformats-officedocument.drawingml.chart+xml"/>
  <Override PartName="/xl/drawings/drawing59.xml" ContentType="application/vnd.openxmlformats-officedocument.drawingml.chartshapes+xml"/>
  <Override PartName="/xl/charts/chart49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67.xml" ContentType="application/vnd.openxmlformats-officedocument.drawingml.chartshapes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68.xml" ContentType="application/vnd.openxmlformats-officedocument.drawingml.chartshapes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69.xml" ContentType="application/vnd.openxmlformats-officedocument.drawingml.chartshapes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70.xml" ContentType="application/vnd.openxmlformats-officedocument.drawingml.chartshapes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71.xml" ContentType="application/vnd.openxmlformats-officedocument.drawingml.chartshapes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72.xml" ContentType="application/vnd.openxmlformats-officedocument.drawingml.chartshapes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drawings/drawing73.xml" ContentType="application/vnd.openxmlformats-officedocument.drawingml.chartshapes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74.xml" ContentType="application/vnd.openxmlformats-officedocument.drawingml.chartshapes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drawings/drawing75.xml" ContentType="application/vnd.openxmlformats-officedocument.drawingml.chartshapes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76.xml" ContentType="application/vnd.openxmlformats-officedocument.drawingml.chartshapes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drawings/drawing77.xml" ContentType="application/vnd.openxmlformats-officedocument.drawingml.chartshapes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78.xml" ContentType="application/vnd.openxmlformats-officedocument.drawingml.chartshapes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drawings/drawing79.xml" ContentType="application/vnd.openxmlformats-officedocument.drawingml.chartshapes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80.xml" ContentType="application/vnd.openxmlformats-officedocument.drawingml.chartshapes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drawings/drawing81.xml" ContentType="application/vnd.openxmlformats-officedocument.drawingml.chartshapes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82.xml" ContentType="application/vnd.openxmlformats-officedocument.drawingml.chartshapes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drawings/drawing83.xml" ContentType="application/vnd.openxmlformats-officedocument.drawingml.chartshapes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drawings/drawing84.xml" ContentType="application/vnd.openxmlformats-officedocument.drawingml.chartshapes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drawings/drawing85.xml" ContentType="application/vnd.openxmlformats-officedocument.drawingml.chartshapes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86.xml" ContentType="application/vnd.openxmlformats-officedocument.drawingml.chartshapes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drawings/drawing87.xml" ContentType="application/vnd.openxmlformats-officedocument.drawingml.chartshapes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drawings/drawing88.xml" ContentType="application/vnd.openxmlformats-officedocument.drawingml.chartshapes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drawings/drawing89.xml" ContentType="application/vnd.openxmlformats-officedocument.drawingml.chartshapes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90.xml" ContentType="application/vnd.openxmlformats-officedocument.drawingml.chartshapes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93.xml" ContentType="application/vnd.openxmlformats-officedocument.drawingml.chartshapes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drawings/drawing94.xml" ContentType="application/vnd.openxmlformats-officedocument.drawingml.chartshapes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drawings/drawing95.xml" ContentType="application/vnd.openxmlformats-officedocument.drawingml.chartshapes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drawings/drawing96.xml" ContentType="application/vnd.openxmlformats-officedocument.drawingml.chartshapes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drawings/drawing97.xml" ContentType="application/vnd.openxmlformats-officedocument.drawingml.chartshapes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drawings/drawing98.xml" ContentType="application/vnd.openxmlformats-officedocument.drawingml.chartshapes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drawings/drawing99.xml" ContentType="application/vnd.openxmlformats-officedocument.drawingml.chartshapes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drawings/drawing100.xml" ContentType="application/vnd.openxmlformats-officedocument.drawingml.chartshapes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drawings/drawing101.xml" ContentType="application/vnd.openxmlformats-officedocument.drawingml.chartshapes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drawings/drawing102.xml" ContentType="application/vnd.openxmlformats-officedocument.drawingml.chartshapes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103.xml" ContentType="application/vnd.openxmlformats-officedocument.drawingml.chartshapes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drawings/drawing104.xml" ContentType="application/vnd.openxmlformats-officedocument.drawingml.chartshapes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drawings/drawing105.xml" ContentType="application/vnd.openxmlformats-officedocument.drawingml.chartshapes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drawings/drawing106.xml" ContentType="application/vnd.openxmlformats-officedocument.drawingml.chartshapes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drawings/drawing107.xml" ContentType="application/vnd.openxmlformats-officedocument.drawingml.chartshapes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drawings/drawing108.xml" ContentType="application/vnd.openxmlformats-officedocument.drawingml.chartshapes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drawings/drawing109.xml" ContentType="application/vnd.openxmlformats-officedocument.drawingml.chartshapes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drawings/drawing110.xml" ContentType="application/vnd.openxmlformats-officedocument.drawingml.chartshapes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111.xml" ContentType="application/vnd.openxmlformats-officedocument.drawingml.chartshapes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drawings/drawing112.xml" ContentType="application/vnd.openxmlformats-officedocument.drawingml.chartshapes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drawings/drawing113.xml" ContentType="application/vnd.openxmlformats-officedocument.drawingml.chartshapes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drawings/drawing114.xml" ContentType="application/vnd.openxmlformats-officedocument.drawingml.chartshapes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drawings/drawing115.xml" ContentType="application/vnd.openxmlformats-officedocument.drawingml.chartshapes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drawings/drawing116.xml" ContentType="application/vnd.openxmlformats-officedocument.drawingml.chartshapes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drawings/drawing117.xml" ContentType="application/vnd.openxmlformats-officedocument.drawingml.chartshapes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drawings/drawing118.xml" ContentType="application/vnd.openxmlformats-officedocument.drawingml.chartshapes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drawings/drawing119.xml" ContentType="application/vnd.openxmlformats-officedocument.drawingml.chartshapes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drawings/drawing120.xml" ContentType="application/vnd.openxmlformats-officedocument.drawingml.chartshapes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drawings/drawing121.xml" ContentType="application/vnd.openxmlformats-officedocument.drawingml.chartshapes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124.xml" ContentType="application/vnd.openxmlformats-officedocument.drawingml.chartshapes+xml"/>
  <Override PartName="/xl/charts/chart111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drawings/drawing125.xml" ContentType="application/vnd.openxmlformats-officedocument.drawingml.chartshapes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drawings/drawing126.xml" ContentType="application/vnd.openxmlformats-officedocument.drawingml.chartshapes+xml"/>
  <Override PartName="/xl/charts/chart113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drawings/drawing127.xml" ContentType="application/vnd.openxmlformats-officedocument.drawingml.chartshapes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drawings/drawing128.xml" ContentType="application/vnd.openxmlformats-officedocument.drawingml.chartshapes+xml"/>
  <Override PartName="/xl/charts/chart11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drawings/drawing129.xml" ContentType="application/vnd.openxmlformats-officedocument.drawingml.chartshapes+xml"/>
  <Override PartName="/xl/charts/chart11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drawings/drawing130.xml" ContentType="application/vnd.openxmlformats-officedocument.drawingml.chartshapes+xml"/>
  <Override PartName="/xl/charts/chart11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drawings/drawing131.xml" ContentType="application/vnd.openxmlformats-officedocument.drawingml.chartshapes+xml"/>
  <Override PartName="/xl/charts/chart11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drawings/drawing132.xml" ContentType="application/vnd.openxmlformats-officedocument.drawingml.chartshapes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drawings/drawing133.xml" ContentType="application/vnd.openxmlformats-officedocument.drawingml.chartshapes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drawings/drawing134.xml" ContentType="application/vnd.openxmlformats-officedocument.drawingml.chartshapes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drawings/drawing135.xml" ContentType="application/vnd.openxmlformats-officedocument.drawingml.chartshapes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drawings/drawing136.xml" ContentType="application/vnd.openxmlformats-officedocument.drawingml.chartshapes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drawings/drawing137.xml" ContentType="application/vnd.openxmlformats-officedocument.drawingml.chartshapes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drawings/drawing138.xml" ContentType="application/vnd.openxmlformats-officedocument.drawingml.chartshapes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3.xml" ContentType="application/vnd.openxmlformats-officedocument.themeOverride+xml"/>
  <Override PartName="/xl/drawings/drawing139.xml" ContentType="application/vnd.openxmlformats-officedocument.drawingml.chartshapes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4.xml" ContentType="application/vnd.openxmlformats-officedocument.themeOverride+xml"/>
  <Override PartName="/xl/drawings/drawing140.xml" ContentType="application/vnd.openxmlformats-officedocument.drawingml.chartshapes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5.xml" ContentType="application/vnd.openxmlformats-officedocument.themeOverride+xml"/>
  <Override PartName="/xl/drawings/drawing141.xml" ContentType="application/vnd.openxmlformats-officedocument.drawingml.chartshapes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6.xml" ContentType="application/vnd.openxmlformats-officedocument.themeOverride+xml"/>
  <Override PartName="/xl/drawings/drawing142.xml" ContentType="application/vnd.openxmlformats-officedocument.drawingml.chartshapes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7.xml" ContentType="application/vnd.openxmlformats-officedocument.themeOverride+xml"/>
  <Override PartName="/xl/drawings/drawing143.xml" ContentType="application/vnd.openxmlformats-officedocument.drawingml.chartshapes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8.xml" ContentType="application/vnd.openxmlformats-officedocument.themeOverride+xml"/>
  <Override PartName="/xl/drawings/drawing144.xml" ContentType="application/vnd.openxmlformats-officedocument.drawingml.chartshapes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9.xml" ContentType="application/vnd.openxmlformats-officedocument.themeOverride+xml"/>
  <Override PartName="/xl/drawings/drawing145.xml" ContentType="application/vnd.openxmlformats-officedocument.drawingml.chartshapes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30.xml" ContentType="application/vnd.openxmlformats-officedocument.themeOverride+xml"/>
  <Override PartName="/xl/drawings/drawing146.xml" ContentType="application/vnd.openxmlformats-officedocument.drawingml.chartshapes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1.xml" ContentType="application/vnd.openxmlformats-officedocument.themeOverride+xml"/>
  <Override PartName="/xl/drawings/drawing147.xml" ContentType="application/vnd.openxmlformats-officedocument.drawingml.chartshapes+xml"/>
  <Override PartName="/xl/charts/chart134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2.xml" ContentType="application/vnd.openxmlformats-officedocument.themeOverride+xml"/>
  <Override PartName="/xl/drawings/drawing148.xml" ContentType="application/vnd.openxmlformats-officedocument.drawingml.chartshapes+xml"/>
  <Override PartName="/xl/charts/chart135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3.xml" ContentType="application/vnd.openxmlformats-officedocument.themeOverride+xml"/>
  <Override PartName="/xl/drawings/drawing149.xml" ContentType="application/vnd.openxmlformats-officedocument.drawingml.chartshapes+xml"/>
  <Override PartName="/xl/charts/chart136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4.xml" ContentType="application/vnd.openxmlformats-officedocument.themeOverride+xml"/>
  <Override PartName="/xl/drawings/drawing150.xml" ContentType="application/vnd.openxmlformats-officedocument.drawingml.chartshapes+xml"/>
  <Override PartName="/xl/charts/chart137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5.xml" ContentType="application/vnd.openxmlformats-officedocument.themeOverride+xml"/>
  <Override PartName="/xl/drawings/drawing151.xml" ContentType="application/vnd.openxmlformats-officedocument.drawingml.chartshapes+xml"/>
  <Override PartName="/xl/charts/chart138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6.xml" ContentType="application/vnd.openxmlformats-officedocument.themeOverride+xml"/>
  <Override PartName="/xl/drawings/drawing152.xml" ContentType="application/vnd.openxmlformats-officedocument.drawingml.chartshapes+xml"/>
  <Override PartName="/xl/charts/chart139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7.xml" ContentType="application/vnd.openxmlformats-officedocument.themeOverride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charts/chart140.xml" ContentType="application/vnd.openxmlformats-officedocument.drawingml.chart+xml"/>
  <Override PartName="/xl/theme/themeOverride138.xml" ContentType="application/vnd.openxmlformats-officedocument.themeOverride+xml"/>
  <Override PartName="/xl/drawings/drawing155.xml" ContentType="application/vnd.openxmlformats-officedocument.drawingml.chartshapes+xml"/>
  <Override PartName="/xl/charts/chart141.xml" ContentType="application/vnd.openxmlformats-officedocument.drawingml.chart+xml"/>
  <Override PartName="/xl/theme/themeOverride139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42.xml" ContentType="application/vnd.openxmlformats-officedocument.drawingml.chart+xml"/>
  <Override PartName="/xl/theme/themeOverride140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43.xml" ContentType="application/vnd.openxmlformats-officedocument.drawingml.chart+xml"/>
  <Override PartName="/xl/theme/themeOverride141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144.xml" ContentType="application/vnd.openxmlformats-officedocument.drawingml.chart+xml"/>
  <Override PartName="/xl/theme/themeOverride142.xml" ContentType="application/vnd.openxmlformats-officedocument.themeOverride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45.xml" ContentType="application/vnd.openxmlformats-officedocument.drawingml.chart+xml"/>
  <Override PartName="/xl/theme/themeOverride143.xml" ContentType="application/vnd.openxmlformats-officedocument.themeOverride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146.xml" ContentType="application/vnd.openxmlformats-officedocument.drawingml.chart+xml"/>
  <Override PartName="/xl/theme/themeOverride144.xml" ContentType="application/vnd.openxmlformats-officedocument.themeOverride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47.xml" ContentType="application/vnd.openxmlformats-officedocument.drawingml.chart+xml"/>
  <Override PartName="/xl/theme/themeOverride145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48.xml" ContentType="application/vnd.openxmlformats-officedocument.drawingml.chart+xml"/>
  <Override PartName="/xl/theme/themeOverride146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49.xml" ContentType="application/vnd.openxmlformats-officedocument.drawingml.chart+xml"/>
  <Override PartName="/xl/theme/themeOverride147.xml" ContentType="application/vnd.openxmlformats-officedocument.themeOverrid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50.xml" ContentType="application/vnd.openxmlformats-officedocument.drawingml.chart+xml"/>
  <Override PartName="/xl/theme/themeOverride148.xml" ContentType="application/vnd.openxmlformats-officedocument.themeOverride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charts/chart151.xml" ContentType="application/vnd.openxmlformats-officedocument.drawingml.chart+xml"/>
  <Override PartName="/xl/drawings/drawing177.xml" ContentType="application/vnd.openxmlformats-officedocument.drawingml.chartshapes+xml"/>
  <Override PartName="/xl/charts/chart152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78.xml" ContentType="application/vnd.openxmlformats-officedocument.drawingml.chartshapes+xml"/>
  <Override PartName="/xl/charts/chart153.xml" ContentType="application/vnd.openxmlformats-officedocument.drawingml.chart+xml"/>
  <Override PartName="/xl/theme/themeOverride149.xml" ContentType="application/vnd.openxmlformats-officedocument.themeOverride+xml"/>
  <Override PartName="/xl/drawings/drawing179.xml" ContentType="application/vnd.openxmlformats-officedocument.drawingml.chartshapes+xml"/>
  <Override PartName="/xl/drawings/drawing180.xml" ContentType="application/vnd.openxmlformats-officedocument.drawing+xml"/>
  <Override PartName="/xl/charts/chart154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81.xml" ContentType="application/vnd.openxmlformats-officedocument.drawingml.chartshapes+xml"/>
  <Override PartName="/xl/charts/chart155.xml" ContentType="application/vnd.openxmlformats-officedocument.drawingml.chart+xml"/>
  <Override PartName="/xl/theme/themeOverride150.xml" ContentType="application/vnd.openxmlformats-officedocument.themeOverride+xml"/>
  <Override PartName="/xl/drawings/drawing182.xml" ContentType="application/vnd.openxmlformats-officedocument.drawingml.chartshapes+xml"/>
  <Override PartName="/xl/charts/chart156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83.xml" ContentType="application/vnd.openxmlformats-officedocument.drawingml.chartshapes+xml"/>
  <Override PartName="/xl/drawings/drawing184.xml" ContentType="application/vnd.openxmlformats-officedocument.drawing+xml"/>
  <Override PartName="/xl/charts/chart157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85.xml" ContentType="application/vnd.openxmlformats-officedocument.drawingml.chartshapes+xml"/>
  <Override PartName="/xl/charts/chart158.xml" ContentType="application/vnd.openxmlformats-officedocument.drawingml.chart+xml"/>
  <Override PartName="/xl/theme/themeOverride151.xml" ContentType="application/vnd.openxmlformats-officedocument.themeOverride+xml"/>
  <Override PartName="/xl/drawings/drawing186.xml" ContentType="application/vnd.openxmlformats-officedocument.drawingml.chartshapes+xml"/>
  <Override PartName="/xl/charts/chart159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87.xml" ContentType="application/vnd.openxmlformats-officedocument.drawingml.chartshapes+xml"/>
  <Override PartName="/xl/drawings/drawing188.xml" ContentType="application/vnd.openxmlformats-officedocument.drawing+xml"/>
  <Override PartName="/xl/charts/chart160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52.xml" ContentType="application/vnd.openxmlformats-officedocument.themeOverride+xml"/>
  <Override PartName="/xl/drawings/drawing189.xml" ContentType="application/vnd.openxmlformats-officedocument.drawingml.chartshapes+xml"/>
  <Override PartName="/xl/charts/chart161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theme/themeOverride153.xml" ContentType="application/vnd.openxmlformats-officedocument.themeOverride+xml"/>
  <Override PartName="/xl/drawings/drawing190.xml" ContentType="application/vnd.openxmlformats-officedocument.drawingml.chartshapes+xml"/>
  <Override PartName="/xl/charts/chart162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theme/themeOverride154.xml" ContentType="application/vnd.openxmlformats-officedocument.themeOverride+xml"/>
  <Override PartName="/xl/drawings/drawing191.xml" ContentType="application/vnd.openxmlformats-officedocument.drawingml.chartshapes+xml"/>
  <Override PartName="/xl/charts/chart163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55.xml" ContentType="application/vnd.openxmlformats-officedocument.themeOverride+xml"/>
  <Override PartName="/xl/drawings/drawing192.xml" ContentType="application/vnd.openxmlformats-officedocument.drawingml.chartshapes+xml"/>
  <Override PartName="/xl/charts/chart164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56.xml" ContentType="application/vnd.openxmlformats-officedocument.themeOverride+xml"/>
  <Override PartName="/xl/drawings/drawing193.xml" ContentType="application/vnd.openxmlformats-officedocument.drawingml.chartshapes+xml"/>
  <Override PartName="/xl/charts/chart165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57.xml" ContentType="application/vnd.openxmlformats-officedocument.themeOverride+xml"/>
  <Override PartName="/xl/drawings/drawing194.xml" ContentType="application/vnd.openxmlformats-officedocument.drawingml.chartshapes+xml"/>
  <Override PartName="/xl/charts/chart166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58.xml" ContentType="application/vnd.openxmlformats-officedocument.themeOverride+xml"/>
  <Override PartName="/xl/drawings/drawing195.xml" ContentType="application/vnd.openxmlformats-officedocument.drawingml.chartshapes+xml"/>
  <Override PartName="/xl/charts/chart167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59.xml" ContentType="application/vnd.openxmlformats-officedocument.themeOverride+xml"/>
  <Override PartName="/xl/drawings/drawing196.xml" ContentType="application/vnd.openxmlformats-officedocument.drawingml.chartshapes+xml"/>
  <Override PartName="/xl/charts/chart168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60.xml" ContentType="application/vnd.openxmlformats-officedocument.themeOverride+xml"/>
  <Override PartName="/xl/drawings/drawing197.xml" ContentType="application/vnd.openxmlformats-officedocument.drawingml.chartshapes+xml"/>
  <Override PartName="/xl/charts/chart169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61.xml" ContentType="application/vnd.openxmlformats-officedocument.themeOverride+xml"/>
  <Override PartName="/xl/drawings/drawing198.xml" ContentType="application/vnd.openxmlformats-officedocument.drawingml.chartshapes+xml"/>
  <Override PartName="/xl/charts/chart170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62.xml" ContentType="application/vnd.openxmlformats-officedocument.themeOverride+xml"/>
  <Override PartName="/xl/drawings/drawing199.xml" ContentType="application/vnd.openxmlformats-officedocument.drawingml.chartshapes+xml"/>
  <Override PartName="/xl/charts/chart171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63.xml" ContentType="application/vnd.openxmlformats-officedocument.themeOverride+xml"/>
  <Override PartName="/xl/drawings/drawing200.xml" ContentType="application/vnd.openxmlformats-officedocument.drawingml.chartshapes+xml"/>
  <Override PartName="/xl/charts/chart172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64.xml" ContentType="application/vnd.openxmlformats-officedocument.themeOverride+xml"/>
  <Override PartName="/xl/drawings/drawing201.xml" ContentType="application/vnd.openxmlformats-officedocument.drawingml.chartshapes+xml"/>
  <Override PartName="/xl/charts/chart173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65.xml" ContentType="application/vnd.openxmlformats-officedocument.themeOverride+xml"/>
  <Override PartName="/xl/drawings/drawing202.xml" ContentType="application/vnd.openxmlformats-officedocument.drawingml.chartshapes+xml"/>
  <Override PartName="/xl/charts/chart174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66.xml" ContentType="application/vnd.openxmlformats-officedocument.themeOverride+xml"/>
  <Override PartName="/xl/drawings/drawing203.xml" ContentType="application/vnd.openxmlformats-officedocument.drawingml.chartshapes+xml"/>
  <Override PartName="/xl/charts/chart175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67.xml" ContentType="application/vnd.openxmlformats-officedocument.themeOverride+xml"/>
  <Override PartName="/xl/drawings/drawing204.xml" ContentType="application/vnd.openxmlformats-officedocument.drawingml.chartshapes+xml"/>
  <Override PartName="/xl/charts/chart176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68.xml" ContentType="application/vnd.openxmlformats-officedocument.themeOverride+xml"/>
  <Override PartName="/xl/drawings/drawing205.xml" ContentType="application/vnd.openxmlformats-officedocument.drawingml.chartshapes+xml"/>
  <Override PartName="/xl/charts/chart177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69.xml" ContentType="application/vnd.openxmlformats-officedocument.themeOverride+xml"/>
  <Override PartName="/xl/drawings/drawing206.xml" ContentType="application/vnd.openxmlformats-officedocument.drawingml.chartshapes+xml"/>
  <Override PartName="/xl/charts/chart178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70.xml" ContentType="application/vnd.openxmlformats-officedocument.themeOverride+xml"/>
  <Override PartName="/xl/drawings/drawing207.xml" ContentType="application/vnd.openxmlformats-officedocument.drawingml.chartshapes+xml"/>
  <Override PartName="/xl/charts/chart179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71.xml" ContentType="application/vnd.openxmlformats-officedocument.themeOverride+xml"/>
  <Override PartName="/xl/drawings/drawing208.xml" ContentType="application/vnd.openxmlformats-officedocument.drawingml.chartshapes+xml"/>
  <Override PartName="/xl/charts/chart180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72.xml" ContentType="application/vnd.openxmlformats-officedocument.themeOverride+xml"/>
  <Override PartName="/xl/drawings/drawing209.xml" ContentType="application/vnd.openxmlformats-officedocument.drawingml.chartshapes+xml"/>
  <Override PartName="/xl/charts/chart181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73.xml" ContentType="application/vnd.openxmlformats-officedocument.themeOverride+xml"/>
  <Override PartName="/xl/drawings/drawing210.xml" ContentType="application/vnd.openxmlformats-officedocument.drawingml.chartshapes+xml"/>
  <Override PartName="/xl/charts/chart182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74.xml" ContentType="application/vnd.openxmlformats-officedocument.themeOverride+xml"/>
  <Override PartName="/xl/drawings/drawing211.xml" ContentType="application/vnd.openxmlformats-officedocument.drawingml.chartshapes+xml"/>
  <Override PartName="/xl/charts/chart183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75.xml" ContentType="application/vnd.openxmlformats-officedocument.themeOverride+xml"/>
  <Override PartName="/xl/drawings/drawing212.xml" ContentType="application/vnd.openxmlformats-officedocument.drawingml.chartshapes+xml"/>
  <Override PartName="/xl/charts/chart184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76.xml" ContentType="application/vnd.openxmlformats-officedocument.themeOverride+xml"/>
  <Override PartName="/xl/drawings/drawing213.xml" ContentType="application/vnd.openxmlformats-officedocument.drawingml.chartshapes+xml"/>
  <Override PartName="/xl/charts/chart185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77.xml" ContentType="application/vnd.openxmlformats-officedocument.themeOverride+xml"/>
  <Override PartName="/xl/drawings/drawing214.xml" ContentType="application/vnd.openxmlformats-officedocument.drawingml.chartshapes+xml"/>
  <Override PartName="/xl/charts/chart186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78.xml" ContentType="application/vnd.openxmlformats-officedocument.themeOverride+xml"/>
  <Override PartName="/xl/drawings/drawing215.xml" ContentType="application/vnd.openxmlformats-officedocument.drawingml.chartshapes+xml"/>
  <Override PartName="/xl/charts/chart187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79.xml" ContentType="application/vnd.openxmlformats-officedocument.themeOverride+xml"/>
  <Override PartName="/xl/drawings/drawing216.xml" ContentType="application/vnd.openxmlformats-officedocument.drawingml.chartshapes+xml"/>
  <Override PartName="/xl/charts/chart188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80.xml" ContentType="application/vnd.openxmlformats-officedocument.themeOverride+xml"/>
  <Override PartName="/xl/drawings/drawing217.xml" ContentType="application/vnd.openxmlformats-officedocument.drawingml.chartshapes+xml"/>
  <Override PartName="/xl/charts/chart189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81.xml" ContentType="application/vnd.openxmlformats-officedocument.themeOverride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90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82.xml" ContentType="application/vnd.openxmlformats-officedocument.themeOverride+xml"/>
  <Override PartName="/xl/drawings/drawing220.xml" ContentType="application/vnd.openxmlformats-officedocument.drawingml.chartshapes+xml"/>
  <Override PartName="/xl/charts/chart191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83.xml" ContentType="application/vnd.openxmlformats-officedocument.themeOverride+xml"/>
  <Override PartName="/xl/drawings/drawing221.xml" ContentType="application/vnd.openxmlformats-officedocument.drawingml.chartshapes+xml"/>
  <Override PartName="/xl/charts/chart192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84.xml" ContentType="application/vnd.openxmlformats-officedocument.themeOverride+xml"/>
  <Override PartName="/xl/drawings/drawing222.xml" ContentType="application/vnd.openxmlformats-officedocument.drawingml.chartshapes+xml"/>
  <Override PartName="/xl/charts/chart193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85.xml" ContentType="application/vnd.openxmlformats-officedocument.themeOverride+xml"/>
  <Override PartName="/xl/drawings/drawing223.xml" ContentType="application/vnd.openxmlformats-officedocument.drawingml.chartshapes+xml"/>
  <Override PartName="/xl/charts/chart194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86.xml" ContentType="application/vnd.openxmlformats-officedocument.themeOverride+xml"/>
  <Override PartName="/xl/drawings/drawing224.xml" ContentType="application/vnd.openxmlformats-officedocument.drawingml.chartshapes+xml"/>
  <Override PartName="/xl/charts/chart195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87.xml" ContentType="application/vnd.openxmlformats-officedocument.themeOverride+xml"/>
  <Override PartName="/xl/drawings/drawing225.xml" ContentType="application/vnd.openxmlformats-officedocument.drawingml.chartshapes+xml"/>
  <Override PartName="/xl/charts/chart196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88.xml" ContentType="application/vnd.openxmlformats-officedocument.themeOverride+xml"/>
  <Override PartName="/xl/drawings/drawing226.xml" ContentType="application/vnd.openxmlformats-officedocument.drawingml.chartshapes+xml"/>
  <Override PartName="/xl/charts/chart197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89.xml" ContentType="application/vnd.openxmlformats-officedocument.themeOverride+xml"/>
  <Override PartName="/xl/drawings/drawing227.xml" ContentType="application/vnd.openxmlformats-officedocument.drawingml.chartshapes+xml"/>
  <Override PartName="/xl/charts/chart198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90.xml" ContentType="application/vnd.openxmlformats-officedocument.themeOverride+xml"/>
  <Override PartName="/xl/drawings/drawing228.xml" ContentType="application/vnd.openxmlformats-officedocument.drawingml.chartshapes+xml"/>
  <Override PartName="/xl/charts/chart199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91.xml" ContentType="application/vnd.openxmlformats-officedocument.themeOverride+xml"/>
  <Override PartName="/xl/drawings/drawing229.xml" ContentType="application/vnd.openxmlformats-officedocument.drawingml.chartshapes+xml"/>
  <Override PartName="/xl/charts/chart200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92.xml" ContentType="application/vnd.openxmlformats-officedocument.themeOverride+xml"/>
  <Override PartName="/xl/drawings/drawing230.xml" ContentType="application/vnd.openxmlformats-officedocument.drawingml.chartshapes+xml"/>
  <Override PartName="/xl/charts/chart201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93.xml" ContentType="application/vnd.openxmlformats-officedocument.themeOverride+xml"/>
  <Override PartName="/xl/drawings/drawing231.xml" ContentType="application/vnd.openxmlformats-officedocument.drawingml.chartshapes+xml"/>
  <Override PartName="/xl/drawings/drawing232.xml" ContentType="application/vnd.openxmlformats-officedocument.drawing+xml"/>
  <Override PartName="/xl/charts/chart202.xml" ContentType="application/vnd.openxmlformats-officedocument.drawingml.chart+xml"/>
  <Override PartName="/xl/theme/themeOverride194.xml" ContentType="application/vnd.openxmlformats-officedocument.themeOverride+xml"/>
  <Override PartName="/xl/drawings/drawing233.xml" ContentType="application/vnd.openxmlformats-officedocument.drawingml.chartshapes+xml"/>
  <Override PartName="/xl/drawings/drawing234.xml" ContentType="application/vnd.openxmlformats-officedocument.drawing+xml"/>
  <Override PartName="/xl/charts/chart203.xml" ContentType="application/vnd.openxmlformats-officedocument.drawingml.chart+xml"/>
  <Override PartName="/xl/theme/themeOverride195.xml" ContentType="application/vnd.openxmlformats-officedocument.themeOverride+xml"/>
  <Override PartName="/xl/drawings/drawing235.xml" ContentType="application/vnd.openxmlformats-officedocument.drawingml.chartshapes+xml"/>
  <Override PartName="/xl/drawings/drawing236.xml" ContentType="application/vnd.openxmlformats-officedocument.drawing+xml"/>
  <Override PartName="/xl/charts/chart204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196.xml" ContentType="application/vnd.openxmlformats-officedocument.themeOverride+xml"/>
  <Override PartName="/xl/drawings/drawing237.xml" ContentType="application/vnd.openxmlformats-officedocument.drawingml.chartshapes+xml"/>
  <Override PartName="/xl/charts/chart205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197.xml" ContentType="application/vnd.openxmlformats-officedocument.themeOverride+xml"/>
  <Override PartName="/xl/drawings/drawing238.xml" ContentType="application/vnd.openxmlformats-officedocument.drawingml.chartshapes+xml"/>
  <Override PartName="/xl/charts/chart206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theme/themeOverride198.xml" ContentType="application/vnd.openxmlformats-officedocument.themeOverride+xml"/>
  <Override PartName="/xl/drawings/drawing239.xml" ContentType="application/vnd.openxmlformats-officedocument.drawingml.chartshapes+xml"/>
  <Override PartName="/xl/charts/chart207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199.xml" ContentType="application/vnd.openxmlformats-officedocument.themeOverride+xml"/>
  <Override PartName="/xl/drawings/drawing240.xml" ContentType="application/vnd.openxmlformats-officedocument.drawingml.chartshapes+xml"/>
  <Override PartName="/xl/charts/chart208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200.xml" ContentType="application/vnd.openxmlformats-officedocument.themeOverride+xml"/>
  <Override PartName="/xl/drawings/drawing241.xml" ContentType="application/vnd.openxmlformats-officedocument.drawingml.chartshapes+xml"/>
  <Override PartName="/xl/charts/chart209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theme/themeOverride201.xml" ContentType="application/vnd.openxmlformats-officedocument.themeOverride+xml"/>
  <Override PartName="/xl/drawings/drawing242.xml" ContentType="application/vnd.openxmlformats-officedocument.drawingml.chartshapes+xml"/>
  <Override PartName="/xl/charts/chart210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theme/themeOverride202.xml" ContentType="application/vnd.openxmlformats-officedocument.themeOverride+xml"/>
  <Override PartName="/xl/drawings/drawing243.xml" ContentType="application/vnd.openxmlformats-officedocument.drawingml.chartshapes+xml"/>
  <Override PartName="/xl/charts/chart211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theme/themeOverride203.xml" ContentType="application/vnd.openxmlformats-officedocument.themeOverride+xml"/>
  <Override PartName="/xl/drawings/drawing244.xml" ContentType="application/vnd.openxmlformats-officedocument.drawingml.chartshapes+xml"/>
  <Override PartName="/xl/charts/chart212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theme/themeOverride204.xml" ContentType="application/vnd.openxmlformats-officedocument.themeOverride+xml"/>
  <Override PartName="/xl/drawings/drawing245.xml" ContentType="application/vnd.openxmlformats-officedocument.drawingml.chartshapes+xml"/>
  <Override PartName="/xl/charts/chart213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205.xml" ContentType="application/vnd.openxmlformats-officedocument.themeOverride+xml"/>
  <Override PartName="/xl/drawings/drawing246.xml" ContentType="application/vnd.openxmlformats-officedocument.drawingml.chartshapes+xml"/>
  <Override PartName="/xl/charts/chart214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theme/themeOverride206.xml" ContentType="application/vnd.openxmlformats-officedocument.themeOverride+xml"/>
  <Override PartName="/xl/drawings/drawing247.xml" ContentType="application/vnd.openxmlformats-officedocument.drawingml.chartshapes+xml"/>
  <Override PartName="/xl/charts/chart215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theme/themeOverride207.xml" ContentType="application/vnd.openxmlformats-officedocument.themeOverride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216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theme/themeOverride208.xml" ContentType="application/vnd.openxmlformats-officedocument.themeOverride+xml"/>
  <Override PartName="/xl/drawings/drawing250.xml" ContentType="application/vnd.openxmlformats-officedocument.drawingml.chartshapes+xml"/>
  <Override PartName="/xl/charts/chart217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theme/themeOverride209.xml" ContentType="application/vnd.openxmlformats-officedocument.themeOverride+xml"/>
  <Override PartName="/xl/drawings/drawing251.xml" ContentType="application/vnd.openxmlformats-officedocument.drawingml.chartshapes+xml"/>
  <Override PartName="/xl/charts/chart218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theme/themeOverride210.xml" ContentType="application/vnd.openxmlformats-officedocument.themeOverride+xml"/>
  <Override PartName="/xl/drawings/drawing252.xml" ContentType="application/vnd.openxmlformats-officedocument.drawingml.chartshapes+xml"/>
  <Override PartName="/xl/charts/chart219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theme/themeOverride211.xml" ContentType="application/vnd.openxmlformats-officedocument.themeOverride+xml"/>
  <Override PartName="/xl/drawings/drawing253.xml" ContentType="application/vnd.openxmlformats-officedocument.drawingml.chartshapes+xml"/>
  <Override PartName="/xl/charts/chart220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theme/themeOverride212.xml" ContentType="application/vnd.openxmlformats-officedocument.themeOverride+xml"/>
  <Override PartName="/xl/drawings/drawing254.xml" ContentType="application/vnd.openxmlformats-officedocument.drawingml.chartshapes+xml"/>
  <Override PartName="/xl/charts/chart221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theme/themeOverride213.xml" ContentType="application/vnd.openxmlformats-officedocument.themeOverride+xml"/>
  <Override PartName="/xl/drawings/drawing255.xml" ContentType="application/vnd.openxmlformats-officedocument.drawingml.chartshapes+xml"/>
  <Override PartName="/xl/charts/chart222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theme/themeOverride214.xml" ContentType="application/vnd.openxmlformats-officedocument.themeOverride+xml"/>
  <Override PartName="/xl/drawings/drawing256.xml" ContentType="application/vnd.openxmlformats-officedocument.drawingml.chartshapes+xml"/>
  <Override PartName="/xl/charts/chart223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theme/themeOverride215.xml" ContentType="application/vnd.openxmlformats-officedocument.themeOverride+xml"/>
  <Override PartName="/xl/drawings/drawing257.xml" ContentType="application/vnd.openxmlformats-officedocument.drawingml.chartshapes+xml"/>
  <Override PartName="/xl/charts/chart224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theme/themeOverride216.xml" ContentType="application/vnd.openxmlformats-officedocument.themeOverride+xml"/>
  <Override PartName="/xl/drawings/drawing258.xml" ContentType="application/vnd.openxmlformats-officedocument.drawingml.chartshapes+xml"/>
  <Override PartName="/xl/charts/chart225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theme/themeOverride217.xml" ContentType="application/vnd.openxmlformats-officedocument.themeOverride+xml"/>
  <Override PartName="/xl/drawings/drawing259.xml" ContentType="application/vnd.openxmlformats-officedocument.drawingml.chartshapes+xml"/>
  <Override PartName="/xl/charts/chart226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theme/themeOverride218.xml" ContentType="application/vnd.openxmlformats-officedocument.themeOverride+xml"/>
  <Override PartName="/xl/drawings/drawing260.xml" ContentType="application/vnd.openxmlformats-officedocument.drawingml.chartshapes+xml"/>
  <Override PartName="/xl/charts/chart227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theme/themeOverride219.xml" ContentType="application/vnd.openxmlformats-officedocument.themeOverride+xml"/>
  <Override PartName="/xl/drawings/drawing261.xml" ContentType="application/vnd.openxmlformats-officedocument.drawingml.chartshapes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charts/chart228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theme/themeOverride220.xml" ContentType="application/vnd.openxmlformats-officedocument.themeOverride+xml"/>
  <Override PartName="/xl/drawings/drawing264.xml" ContentType="application/vnd.openxmlformats-officedocument.drawingml.chartshapes+xml"/>
  <Override PartName="/xl/charts/chart229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theme/themeOverride221.xml" ContentType="application/vnd.openxmlformats-officedocument.themeOverride+xml"/>
  <Override PartName="/xl/drawings/drawing265.xml" ContentType="application/vnd.openxmlformats-officedocument.drawingml.chartshapes+xml"/>
  <Override PartName="/xl/charts/chart230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theme/themeOverride222.xml" ContentType="application/vnd.openxmlformats-officedocument.themeOverride+xml"/>
  <Override PartName="/xl/drawings/drawing266.xml" ContentType="application/vnd.openxmlformats-officedocument.drawingml.chartshapes+xml"/>
  <Override PartName="/xl/charts/chart231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theme/themeOverride223.xml" ContentType="application/vnd.openxmlformats-officedocument.themeOverride+xml"/>
  <Override PartName="/xl/drawings/drawing267.xml" ContentType="application/vnd.openxmlformats-officedocument.drawingml.chartshapes+xml"/>
  <Override PartName="/xl/charts/chart232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theme/themeOverride224.xml" ContentType="application/vnd.openxmlformats-officedocument.themeOverride+xml"/>
  <Override PartName="/xl/drawings/drawing268.xml" ContentType="application/vnd.openxmlformats-officedocument.drawingml.chartshapes+xml"/>
  <Override PartName="/xl/charts/chart233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theme/themeOverride225.xml" ContentType="application/vnd.openxmlformats-officedocument.themeOverride+xml"/>
  <Override PartName="/xl/drawings/drawing269.xml" ContentType="application/vnd.openxmlformats-officedocument.drawingml.chartshapes+xml"/>
  <Override PartName="/xl/charts/chart234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theme/themeOverride226.xml" ContentType="application/vnd.openxmlformats-officedocument.themeOverride+xml"/>
  <Override PartName="/xl/drawings/drawing270.xml" ContentType="application/vnd.openxmlformats-officedocument.drawingml.chartshapes+xml"/>
  <Override PartName="/xl/charts/chart235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theme/themeOverride227.xml" ContentType="application/vnd.openxmlformats-officedocument.themeOverride+xml"/>
  <Override PartName="/xl/drawings/drawing271.xml" ContentType="application/vnd.openxmlformats-officedocument.drawingml.chartshapes+xml"/>
  <Override PartName="/xl/charts/chart236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theme/themeOverride228.xml" ContentType="application/vnd.openxmlformats-officedocument.themeOverride+xml"/>
  <Override PartName="/xl/drawings/drawing272.xml" ContentType="application/vnd.openxmlformats-officedocument.drawingml.chartshapes+xml"/>
  <Override PartName="/xl/charts/chart237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theme/themeOverride229.xml" ContentType="application/vnd.openxmlformats-officedocument.themeOverride+xml"/>
  <Override PartName="/xl/drawings/drawing273.xml" ContentType="application/vnd.openxmlformats-officedocument.drawingml.chartshapes+xml"/>
  <Override PartName="/xl/charts/chart238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theme/themeOverride230.xml" ContentType="application/vnd.openxmlformats-officedocument.themeOverride+xml"/>
  <Override PartName="/xl/drawings/drawing274.xml" ContentType="application/vnd.openxmlformats-officedocument.drawingml.chartshapes+xml"/>
  <Override PartName="/xl/charts/chart239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theme/themeOverride231.xml" ContentType="application/vnd.openxmlformats-officedocument.themeOverride+xml"/>
  <Override PartName="/xl/drawings/drawing275.xml" ContentType="application/vnd.openxmlformats-officedocument.drawingml.chartshapes+xml"/>
  <Override PartName="/xl/drawings/drawing276.xml" ContentType="application/vnd.openxmlformats-officedocument.drawing+xml"/>
  <Override PartName="/xl/charts/chart240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theme/themeOverride232.xml" ContentType="application/vnd.openxmlformats-officedocument.themeOverride+xml"/>
  <Override PartName="/xl/drawings/drawing277.xml" ContentType="application/vnd.openxmlformats-officedocument.drawingml.chartshapes+xml"/>
  <Override PartName="/xl/drawings/drawing278.xml" ContentType="application/vnd.openxmlformats-officedocument.drawing+xml"/>
  <Override PartName="/xl/charts/chart241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theme/themeOverride233.xml" ContentType="application/vnd.openxmlformats-officedocument.themeOverride+xml"/>
  <Override PartName="/xl/drawings/drawing27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"/>
    </mc:Choice>
  </mc:AlternateContent>
  <xr:revisionPtr revIDLastSave="188" documentId="8_{B330E53C-51E1-49D3-A515-5BC519CC0A11}" xr6:coauthVersionLast="47" xr6:coauthVersionMax="47" xr10:uidLastSave="{B4C2B704-EC84-4885-A48D-0AE1F2D2A7D0}"/>
  <bookViews>
    <workbookView xWindow="-120" yWindow="-120" windowWidth="29040" windowHeight="15720" xr2:uid="{DFE18686-A1AD-45B0-9C63-20E98CE400CD}"/>
  </bookViews>
  <sheets>
    <sheet name="Menú principal" sheetId="44" r:id="rId1"/>
    <sheet name="Plazas alojativas islas tipolog" sheetId="2" r:id="rId2"/>
    <sheet name="Plazas aloj islas cat y tipolog" sheetId="3" r:id="rId3"/>
    <sheet name="Establecim aloj islas cat y tip" sheetId="4" r:id="rId4"/>
    <sheet name="Resumen indicadores" sheetId="5" r:id="rId5"/>
    <sheet name="Resumen indicadores islas" sheetId="7" r:id="rId6"/>
    <sheet name="Viajeros entr evol mensu TF" sheetId="9" r:id="rId7"/>
    <sheet name="Viajeros entr evol mensu TF cat" sheetId="11" r:id="rId8"/>
    <sheet name="Viajeros entr evol anual TF cat" sheetId="12" r:id="rId9"/>
    <sheet name="Viajeros entr tipo ultimo mes" sheetId="13" r:id="rId10"/>
    <sheet name="Viajeros entr ti-cat ultimo mes" sheetId="14" r:id="rId11"/>
    <sheet name="Viajeros entr evol mensu GC" sheetId="15" r:id="rId12"/>
    <sheet name="Viajeros entr evol mensu FV" sheetId="16" r:id="rId13"/>
    <sheet name="Viajeros entr evol mensu LZ" sheetId="17" r:id="rId14"/>
    <sheet name="viaj entrados lugar residencia" sheetId="18" r:id="rId15"/>
    <sheet name="viaj alojados lugar residen (2)" sheetId="19" r:id="rId16"/>
    <sheet name="viaj entrados lugar residen acu" sheetId="20" r:id="rId17"/>
    <sheet name="viaj entrados lugar resid años " sheetId="21" r:id="rId18"/>
    <sheet name="viaj entrados lugar residen hot" sheetId="22" r:id="rId19"/>
    <sheet name="viaj entrados lugar residen apt" sheetId="23" r:id="rId20"/>
    <sheet name="viaj entrados lugar residen 5es" sheetId="24" r:id="rId21"/>
    <sheet name="viaj entrados lugar residen cat" sheetId="25" r:id="rId22"/>
    <sheet name="viaj entrados lugar residen año" sheetId="26" r:id="rId23"/>
    <sheet name="viaj entr lugar res año 5 estre" sheetId="27" r:id="rId24"/>
    <sheet name="viaj entr lugar res año categor" sheetId="28" r:id="rId25"/>
    <sheet name="distribución españoles x Resid" sheetId="29" r:id="rId26"/>
    <sheet name="distribución españoles x mun al" sheetId="30" r:id="rId27"/>
    <sheet name="distribución españoles x catego" sheetId="31" r:id="rId28"/>
    <sheet name="Pernoctaciones evol mensu TF" sheetId="32" r:id="rId29"/>
    <sheet name="Pernocta evol mensu TF cat" sheetId="33" r:id="rId30"/>
    <sheet name="Pernoctaciones lugar residen" sheetId="34" r:id="rId31"/>
    <sheet name="Pernoctaciones lugar reside año" sheetId="35" r:id="rId32"/>
    <sheet name="EM evol mensu TF cat " sheetId="36" r:id="rId33"/>
    <sheet name="tasa de ocupación evol mens" sheetId="37" r:id="rId34"/>
    <sheet name="ADR RevPAR ingresos totales ult" sheetId="38" r:id="rId35"/>
    <sheet name="Viajeros ALOJ evol mensu TF (2)" sheetId="39" r:id="rId36"/>
    <sheet name="evolución anual viaj ent canari" sheetId="42" r:id="rId37"/>
    <sheet name="evolución anual viaj alo canari" sheetId="43" r:id="rId38"/>
  </sheets>
  <externalReferences>
    <externalReference r:id="rId39"/>
  </externalReferences>
  <definedNames>
    <definedName name="_xlnm.Print_Area" localSheetId="27">'distribución españoles x catego'!$B$3:$AB$38</definedName>
    <definedName name="_xlnm.Print_Area" localSheetId="26">'distribución españoles x mun al'!$B$3:$AB$37</definedName>
    <definedName name="_xlnm.Print_Area" localSheetId="25">'distribución españoles x Resid'!$B$3:$AB$32</definedName>
    <definedName name="_xlnm.Print_Area" localSheetId="31">'Pernoctaciones lugar reside año'!$B$3:$AG$71</definedName>
    <definedName name="_xlnm.Print_Area" localSheetId="30">'Pernoctaciones lugar residen'!$B$3:$AG$71</definedName>
    <definedName name="_xlnm.Print_Area" localSheetId="15">'viaj alojados lugar residen (2)'!$B$3:$AD$71</definedName>
    <definedName name="_xlnm.Print_Area" localSheetId="23">'viaj entr lugar res año 5 estre'!$B$3:$AC$71</definedName>
    <definedName name="_xlnm.Print_Area" localSheetId="24">'viaj entr lugar res año categor'!$B$3:$K$40</definedName>
    <definedName name="_xlnm.Print_Area" localSheetId="17">'viaj entrados lugar resid años '!$B$3:$AG$71</definedName>
    <definedName name="_xlnm.Print_Area" localSheetId="20">'viaj entrados lugar residen 5es'!$B$3:$AC$71</definedName>
    <definedName name="_xlnm.Print_Area" localSheetId="16">'viaj entrados lugar residen acu'!$B$3:$AG$71</definedName>
    <definedName name="_xlnm.Print_Area" localSheetId="22">'viaj entrados lugar residen año'!$B$3:$AC$71</definedName>
    <definedName name="_xlnm.Print_Area" localSheetId="19">'viaj entrados lugar residen apt'!$B$3:$AG$71</definedName>
    <definedName name="_xlnm.Print_Area" localSheetId="21">'viaj entrados lugar residen cat'!$B$3:$K$40</definedName>
    <definedName name="_xlnm.Print_Area" localSheetId="18">'viaj entrados lugar residen hot'!$B$3:$AG$71</definedName>
    <definedName name="españafuerteventura" localSheetId="0">#REF!</definedName>
    <definedName name="españafuerteventura">#REF!</definedName>
    <definedName name="españafuerteventura0" localSheetId="0">#REF!</definedName>
    <definedName name="españafuerteventura0">#REF!</definedName>
    <definedName name="españagrancanaria" localSheetId="0">#REF!</definedName>
    <definedName name="españagrancanaria">#REF!</definedName>
    <definedName name="españagrancanaria0" localSheetId="0">#REF!</definedName>
    <definedName name="españagrancanaria0">#REF!</definedName>
    <definedName name="españalanzarote" localSheetId="0">#REF!</definedName>
    <definedName name="españalanzarote">#REF!</definedName>
    <definedName name="españalanzarote0" localSheetId="0">#REF!</definedName>
    <definedName name="españalanzarote0">#REF!</definedName>
    <definedName name="españalapalma" localSheetId="0">#REF!</definedName>
    <definedName name="españalapalma">#REF!</definedName>
    <definedName name="españalapalma0" localSheetId="0">#REF!</definedName>
    <definedName name="españalapalma0">#REF!</definedName>
    <definedName name="españaTFN" localSheetId="0">#REF!</definedName>
    <definedName name="españaTFN">#REF!</definedName>
    <definedName name="españaTFN0" localSheetId="0">#REF!</definedName>
    <definedName name="españaTFN0">#REF!</definedName>
    <definedName name="españaTFS" localSheetId="0">#REF!</definedName>
    <definedName name="españaTFS">#REF!</definedName>
    <definedName name="españaTFS0" localSheetId="0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44" l="1"/>
  <c r="O5" i="2"/>
  <c r="Z31" i="38"/>
  <c r="R31" i="38"/>
  <c r="Q31" i="38"/>
  <c r="I31" i="38"/>
  <c r="H31" i="38"/>
  <c r="Z30" i="38"/>
  <c r="R30" i="38"/>
  <c r="Q30" i="38"/>
  <c r="I30" i="38"/>
  <c r="H30" i="38"/>
  <c r="AW21" i="38"/>
  <c r="BB17" i="38"/>
  <c r="AY17" i="38"/>
  <c r="AX17" i="38"/>
  <c r="O17" i="38"/>
  <c r="BB16" i="38"/>
  <c r="AY16" i="38"/>
  <c r="AX16" i="38"/>
  <c r="O16" i="38"/>
  <c r="BB15" i="38"/>
  <c r="AY15" i="38"/>
  <c r="AX15" i="38"/>
  <c r="O15" i="38"/>
  <c r="BB14" i="38"/>
  <c r="AY14" i="38"/>
  <c r="AX14" i="38"/>
  <c r="O14" i="38"/>
  <c r="BB13" i="38"/>
  <c r="AY13" i="38"/>
  <c r="AX13" i="38"/>
  <c r="O13" i="38"/>
  <c r="BB12" i="38"/>
  <c r="AY12" i="38"/>
  <c r="AX12" i="38"/>
  <c r="O12" i="38"/>
  <c r="BB11" i="38"/>
  <c r="AY11" i="38"/>
  <c r="AX11" i="38"/>
  <c r="O11" i="38"/>
  <c r="AN10" i="38"/>
  <c r="Y10" i="38"/>
  <c r="X10" i="38"/>
  <c r="O10" i="38"/>
  <c r="I10" i="38"/>
  <c r="H10" i="38"/>
  <c r="AN9" i="38"/>
  <c r="Y9" i="38"/>
  <c r="X9" i="38"/>
  <c r="O9" i="38"/>
  <c r="I9" i="38"/>
  <c r="H9" i="38"/>
  <c r="BB8" i="38"/>
  <c r="AY8" i="38"/>
  <c r="AX8" i="38"/>
  <c r="O8" i="38"/>
  <c r="BB7" i="38"/>
  <c r="AX7" i="38"/>
  <c r="BA7" i="38"/>
  <c r="AP7" i="38"/>
  <c r="AF7" i="38"/>
  <c r="X7" i="38"/>
  <c r="M250" i="37"/>
  <c r="D250" i="37"/>
  <c r="J250" i="37"/>
  <c r="H250" i="37"/>
  <c r="F250" i="37"/>
  <c r="L228" i="37"/>
  <c r="J228" i="37"/>
  <c r="H228" i="37"/>
  <c r="H206" i="37"/>
  <c r="F206" i="37"/>
  <c r="D206" i="37"/>
  <c r="F184" i="37"/>
  <c r="D184" i="37"/>
  <c r="D162" i="37"/>
  <c r="H162" i="37"/>
  <c r="F162" i="37"/>
  <c r="L140" i="37"/>
  <c r="J140" i="37"/>
  <c r="H140" i="37"/>
  <c r="H118" i="37"/>
  <c r="F118" i="37"/>
  <c r="D118" i="37"/>
  <c r="J96" i="37"/>
  <c r="D96" i="37"/>
  <c r="J74" i="37"/>
  <c r="H74" i="37"/>
  <c r="F74" i="37"/>
  <c r="L52" i="37"/>
  <c r="J52" i="37"/>
  <c r="H52" i="37"/>
  <c r="L30" i="37"/>
  <c r="J30" i="37"/>
  <c r="M162" i="36"/>
  <c r="J162" i="36"/>
  <c r="H162" i="36"/>
  <c r="F162" i="36"/>
  <c r="D162" i="36"/>
  <c r="D140" i="36"/>
  <c r="J140" i="36"/>
  <c r="H140" i="36"/>
  <c r="F140" i="36"/>
  <c r="M118" i="36"/>
  <c r="L118" i="36"/>
  <c r="H118" i="36"/>
  <c r="F118" i="36"/>
  <c r="D118" i="36"/>
  <c r="H96" i="36"/>
  <c r="M74" i="36"/>
  <c r="D74" i="36"/>
  <c r="H74" i="36"/>
  <c r="F74" i="36"/>
  <c r="J52" i="36"/>
  <c r="H52" i="36"/>
  <c r="F52" i="36"/>
  <c r="M52" i="36"/>
  <c r="D52" i="36"/>
  <c r="M30" i="36"/>
  <c r="J8" i="36"/>
  <c r="H8" i="36"/>
  <c r="AG39" i="35"/>
  <c r="AE39" i="35"/>
  <c r="AD39" i="35"/>
  <c r="T39" i="35"/>
  <c r="S39" i="35"/>
  <c r="AE6" i="35"/>
  <c r="AD6" i="35"/>
  <c r="AC6" i="35"/>
  <c r="AB6" i="35"/>
  <c r="AA6" i="35"/>
  <c r="T6" i="35"/>
  <c r="S6" i="35"/>
  <c r="K6" i="35"/>
  <c r="AF39" i="34"/>
  <c r="AE39" i="34"/>
  <c r="AC39" i="34"/>
  <c r="AB39" i="34"/>
  <c r="AA39" i="34"/>
  <c r="AG39" i="34" s="1"/>
  <c r="AD39" i="34"/>
  <c r="T39" i="34"/>
  <c r="S39" i="34"/>
  <c r="AG6" i="34"/>
  <c r="AF6" i="34"/>
  <c r="AE6" i="34"/>
  <c r="AB6" i="34"/>
  <c r="AC6" i="34"/>
  <c r="D250" i="33"/>
  <c r="M250" i="33"/>
  <c r="J250" i="33"/>
  <c r="F250" i="33"/>
  <c r="F228" i="33"/>
  <c r="D228" i="33"/>
  <c r="M228" i="33"/>
  <c r="H228" i="33"/>
  <c r="M206" i="33"/>
  <c r="D206" i="33"/>
  <c r="L206" i="33"/>
  <c r="F206" i="33"/>
  <c r="L184" i="33"/>
  <c r="J184" i="33"/>
  <c r="F184" i="33"/>
  <c r="H184" i="33"/>
  <c r="D184" i="33"/>
  <c r="L162" i="33"/>
  <c r="J162" i="33"/>
  <c r="F162" i="33"/>
  <c r="H162" i="33"/>
  <c r="M140" i="33"/>
  <c r="L140" i="33"/>
  <c r="J140" i="33"/>
  <c r="D140" i="33"/>
  <c r="J118" i="33"/>
  <c r="H118" i="33"/>
  <c r="L118" i="33"/>
  <c r="F96" i="33"/>
  <c r="D96" i="33"/>
  <c r="L96" i="33"/>
  <c r="J96" i="33"/>
  <c r="H96" i="33"/>
  <c r="L74" i="33"/>
  <c r="J74" i="33"/>
  <c r="H74" i="33"/>
  <c r="F74" i="33"/>
  <c r="D74" i="33"/>
  <c r="M74" i="33"/>
  <c r="L52" i="33"/>
  <c r="J52" i="33"/>
  <c r="H52" i="33"/>
  <c r="F52" i="33"/>
  <c r="D52" i="33"/>
  <c r="M52" i="33"/>
  <c r="L30" i="33"/>
  <c r="J30" i="33"/>
  <c r="H30" i="33"/>
  <c r="F30" i="33"/>
  <c r="D30" i="33"/>
  <c r="L8" i="33"/>
  <c r="J8" i="33"/>
  <c r="H8" i="33"/>
  <c r="F8" i="33"/>
  <c r="F683" i="32"/>
  <c r="D683" i="32"/>
  <c r="B681" i="32"/>
  <c r="B679" i="32"/>
  <c r="F659" i="32"/>
  <c r="D659" i="32"/>
  <c r="B657" i="32"/>
  <c r="B655" i="32"/>
  <c r="F634" i="32"/>
  <c r="D634" i="32"/>
  <c r="B630" i="32"/>
  <c r="F612" i="32"/>
  <c r="D612" i="32"/>
  <c r="B610" i="32"/>
  <c r="B608" i="32"/>
  <c r="F589" i="32"/>
  <c r="D589" i="32"/>
  <c r="B587" i="32"/>
  <c r="B585" i="32"/>
  <c r="D566" i="32"/>
  <c r="F566" i="32"/>
  <c r="B564" i="32"/>
  <c r="B562" i="32"/>
  <c r="F543" i="32"/>
  <c r="D543" i="32"/>
  <c r="B541" i="32"/>
  <c r="B539" i="32"/>
  <c r="D520" i="32"/>
  <c r="F520" i="32"/>
  <c r="B518" i="32"/>
  <c r="B516" i="32"/>
  <c r="F497" i="32"/>
  <c r="D497" i="32"/>
  <c r="B495" i="32"/>
  <c r="B493" i="32"/>
  <c r="F470" i="32"/>
  <c r="D470" i="32"/>
  <c r="B468" i="32"/>
  <c r="B466" i="32"/>
  <c r="F447" i="32"/>
  <c r="D447" i="32"/>
  <c r="B445" i="32"/>
  <c r="B443" i="32"/>
  <c r="F421" i="32"/>
  <c r="D421" i="32"/>
  <c r="B419" i="32"/>
  <c r="B417" i="32"/>
  <c r="F395" i="32"/>
  <c r="D395" i="32"/>
  <c r="B393" i="32"/>
  <c r="B391" i="32"/>
  <c r="F369" i="32"/>
  <c r="D369" i="32"/>
  <c r="B367" i="32"/>
  <c r="B365" i="32"/>
  <c r="F343" i="32"/>
  <c r="D343" i="32"/>
  <c r="B341" i="32"/>
  <c r="B339" i="32"/>
  <c r="F317" i="32"/>
  <c r="D317" i="32"/>
  <c r="B315" i="32"/>
  <c r="B313" i="32"/>
  <c r="F294" i="32"/>
  <c r="D294" i="32"/>
  <c r="B292" i="32"/>
  <c r="B290" i="32"/>
  <c r="D272" i="32"/>
  <c r="F272" i="32"/>
  <c r="B270" i="32"/>
  <c r="B268" i="32"/>
  <c r="F250" i="32"/>
  <c r="D250" i="32"/>
  <c r="B248" i="32"/>
  <c r="B246" i="32"/>
  <c r="F228" i="32"/>
  <c r="D228" i="32"/>
  <c r="B226" i="32"/>
  <c r="B224" i="32"/>
  <c r="F206" i="32"/>
  <c r="D206" i="32"/>
  <c r="B204" i="32"/>
  <c r="B202" i="32"/>
  <c r="F184" i="32"/>
  <c r="D184" i="32"/>
  <c r="B182" i="32"/>
  <c r="B180" i="32"/>
  <c r="F162" i="32"/>
  <c r="D162" i="32"/>
  <c r="B160" i="32"/>
  <c r="B158" i="32"/>
  <c r="F140" i="32"/>
  <c r="D140" i="32"/>
  <c r="B138" i="32"/>
  <c r="B136" i="32"/>
  <c r="F118" i="32"/>
  <c r="D118" i="32"/>
  <c r="B116" i="32"/>
  <c r="B114" i="32"/>
  <c r="D96" i="32"/>
  <c r="F96" i="32"/>
  <c r="B92" i="32"/>
  <c r="D74" i="32"/>
  <c r="B70" i="32"/>
  <c r="F52" i="32"/>
  <c r="B48" i="32"/>
  <c r="F30" i="32"/>
  <c r="D30" i="32"/>
  <c r="B26" i="32"/>
  <c r="B4" i="32"/>
  <c r="O138" i="31"/>
  <c r="N138" i="31"/>
  <c r="K138" i="31"/>
  <c r="M138" i="31"/>
  <c r="H138" i="31"/>
  <c r="G138" i="31"/>
  <c r="T5" i="31"/>
  <c r="Q5" i="31"/>
  <c r="L5" i="31"/>
  <c r="N5" i="31"/>
  <c r="I5" i="31"/>
  <c r="F5" i="31"/>
  <c r="S5" i="31"/>
  <c r="O135" i="30"/>
  <c r="K135" i="30"/>
  <c r="H135" i="30"/>
  <c r="G135" i="30"/>
  <c r="S5" i="30"/>
  <c r="H5" i="30"/>
  <c r="F5" i="30"/>
  <c r="L123" i="29"/>
  <c r="K123" i="29"/>
  <c r="I123" i="29"/>
  <c r="H123" i="29"/>
  <c r="G123" i="29"/>
  <c r="S5" i="29"/>
  <c r="BM7" i="28"/>
  <c r="BL7" i="28"/>
  <c r="BK7" i="28"/>
  <c r="BJ7" i="28"/>
  <c r="BD7" i="28"/>
  <c r="BC7" i="28"/>
  <c r="BB7" i="28"/>
  <c r="BA7" i="28"/>
  <c r="AU7" i="28"/>
  <c r="AT7" i="28"/>
  <c r="AS7" i="28"/>
  <c r="AR7" i="28"/>
  <c r="AL7" i="28"/>
  <c r="AK7" i="28"/>
  <c r="AJ7" i="28"/>
  <c r="AI7" i="28"/>
  <c r="AC7" i="28"/>
  <c r="AB7" i="28"/>
  <c r="AA7" i="28"/>
  <c r="Z7" i="28"/>
  <c r="T7" i="28"/>
  <c r="S7" i="28"/>
  <c r="R7" i="28"/>
  <c r="Q7" i="28"/>
  <c r="K7" i="28"/>
  <c r="J7" i="28"/>
  <c r="I7" i="28"/>
  <c r="H7" i="28"/>
  <c r="AA39" i="27"/>
  <c r="Y39" i="27"/>
  <c r="AC39" i="27" s="1"/>
  <c r="X39" i="27"/>
  <c r="W39" i="27"/>
  <c r="V39" i="27"/>
  <c r="U39" i="27"/>
  <c r="T39" i="27"/>
  <c r="R39" i="27"/>
  <c r="Q39" i="27"/>
  <c r="P39" i="27"/>
  <c r="S39" i="27" s="1"/>
  <c r="O39" i="27"/>
  <c r="N39" i="27"/>
  <c r="M39" i="27"/>
  <c r="L39" i="27"/>
  <c r="J39" i="27"/>
  <c r="I39" i="27"/>
  <c r="G39" i="27"/>
  <c r="H39" i="27" s="1"/>
  <c r="F39" i="27"/>
  <c r="D39" i="27"/>
  <c r="C39" i="27"/>
  <c r="AC6" i="27"/>
  <c r="AB6" i="27"/>
  <c r="AA6" i="27"/>
  <c r="Z6" i="27"/>
  <c r="T6" i="27"/>
  <c r="S6" i="27"/>
  <c r="R6" i="27"/>
  <c r="Q6" i="27"/>
  <c r="K6" i="27"/>
  <c r="J6" i="27"/>
  <c r="I6" i="27"/>
  <c r="H6" i="27"/>
  <c r="W39" i="26"/>
  <c r="V39" i="26"/>
  <c r="U39" i="26"/>
  <c r="N39" i="26"/>
  <c r="M39" i="26"/>
  <c r="L39" i="26"/>
  <c r="E39" i="26"/>
  <c r="D39" i="26"/>
  <c r="C39" i="26"/>
  <c r="Z6" i="26"/>
  <c r="K6" i="26"/>
  <c r="J6" i="26"/>
  <c r="BM7" i="25"/>
  <c r="BL7" i="25"/>
  <c r="BK7" i="25"/>
  <c r="BJ7" i="25"/>
  <c r="BD7" i="25"/>
  <c r="BC7" i="25"/>
  <c r="BA7" i="25"/>
  <c r="BB7" i="25"/>
  <c r="AU7" i="25"/>
  <c r="AT7" i="25"/>
  <c r="AS7" i="25"/>
  <c r="AL7" i="25"/>
  <c r="AK7" i="25"/>
  <c r="AC7" i="25"/>
  <c r="T7" i="25"/>
  <c r="AA39" i="24"/>
  <c r="AC39" i="24"/>
  <c r="Z39" i="24"/>
  <c r="K39" i="24"/>
  <c r="J39" i="24"/>
  <c r="H39" i="24"/>
  <c r="I39" i="24"/>
  <c r="AC6" i="24"/>
  <c r="AB6" i="24"/>
  <c r="Z6" i="24"/>
  <c r="T6" i="24"/>
  <c r="K6" i="24"/>
  <c r="AC39" i="23"/>
  <c r="AA39" i="23"/>
  <c r="AG39" i="23" s="1"/>
  <c r="AF39" i="23"/>
  <c r="T39" i="23"/>
  <c r="S39" i="23"/>
  <c r="Q39" i="23"/>
  <c r="R39" i="23"/>
  <c r="K39" i="23"/>
  <c r="J39" i="23"/>
  <c r="H39" i="23"/>
  <c r="I39" i="23"/>
  <c r="AG6" i="23"/>
  <c r="AE6" i="23"/>
  <c r="AC6" i="23"/>
  <c r="AD6" i="23"/>
  <c r="T6" i="23"/>
  <c r="S6" i="23"/>
  <c r="Q6" i="23"/>
  <c r="AA39" i="22"/>
  <c r="AG39" i="22" s="1"/>
  <c r="S39" i="22"/>
  <c r="R39" i="22"/>
  <c r="Q39" i="22"/>
  <c r="K39" i="22"/>
  <c r="J39" i="22"/>
  <c r="H39" i="22"/>
  <c r="AG6" i="22"/>
  <c r="AB6" i="22"/>
  <c r="AA6" i="22"/>
  <c r="AE6" i="22"/>
  <c r="AF6" i="22"/>
  <c r="T6" i="22"/>
  <c r="S6" i="22"/>
  <c r="Q6" i="22"/>
  <c r="K6" i="22"/>
  <c r="J6" i="22"/>
  <c r="H6" i="22"/>
  <c r="I6" i="22"/>
  <c r="AG39" i="21"/>
  <c r="AF39" i="21"/>
  <c r="AE39" i="21"/>
  <c r="AB39" i="21"/>
  <c r="Q39" i="21"/>
  <c r="K39" i="21"/>
  <c r="I39" i="21"/>
  <c r="H39" i="21"/>
  <c r="AF6" i="21"/>
  <c r="T6" i="21"/>
  <c r="S6" i="21"/>
  <c r="R6" i="21"/>
  <c r="Q6" i="21"/>
  <c r="K6" i="21"/>
  <c r="J6" i="21"/>
  <c r="H6" i="21"/>
  <c r="AF39" i="20"/>
  <c r="AE39" i="20"/>
  <c r="AD39" i="20"/>
  <c r="AC39" i="20"/>
  <c r="AA39" i="20"/>
  <c r="AG39" i="20" s="1"/>
  <c r="AB39" i="20"/>
  <c r="T39" i="20"/>
  <c r="K39" i="20"/>
  <c r="H39" i="20"/>
  <c r="AG6" i="20"/>
  <c r="AE6" i="20"/>
  <c r="AB6" i="20"/>
  <c r="AC6" i="20"/>
  <c r="AD6" i="20"/>
  <c r="T6" i="20"/>
  <c r="AD39" i="19"/>
  <c r="AC39" i="19"/>
  <c r="Z6" i="19"/>
  <c r="Y6" i="19"/>
  <c r="R6" i="19"/>
  <c r="P6" i="19"/>
  <c r="O6" i="19"/>
  <c r="Q6" i="19"/>
  <c r="J6" i="19"/>
  <c r="H6" i="19"/>
  <c r="G6" i="19"/>
  <c r="I6" i="19"/>
  <c r="AB39" i="18"/>
  <c r="Z39" i="18"/>
  <c r="AA39" i="18"/>
  <c r="T39" i="18"/>
  <c r="S39" i="18"/>
  <c r="Q39" i="18"/>
  <c r="R39" i="18"/>
  <c r="K39" i="18"/>
  <c r="J39" i="18"/>
  <c r="I39" i="18"/>
  <c r="H39" i="18"/>
  <c r="AB6" i="18"/>
  <c r="Z6" i="18"/>
  <c r="AA6" i="18"/>
  <c r="T6" i="18"/>
  <c r="S6" i="18"/>
  <c r="Q6" i="18"/>
  <c r="R6" i="18"/>
  <c r="K6" i="18"/>
  <c r="J6" i="18"/>
  <c r="I6" i="18"/>
  <c r="H6" i="18"/>
  <c r="M683" i="17"/>
  <c r="L683" i="17"/>
  <c r="J683" i="17"/>
  <c r="D683" i="17"/>
  <c r="H683" i="17"/>
  <c r="F683" i="17"/>
  <c r="C682" i="17"/>
  <c r="B681" i="17"/>
  <c r="F659" i="17"/>
  <c r="D659" i="17"/>
  <c r="M659" i="17"/>
  <c r="J659" i="17"/>
  <c r="H659" i="17"/>
  <c r="C658" i="17"/>
  <c r="B657" i="17"/>
  <c r="M634" i="17"/>
  <c r="L634" i="17"/>
  <c r="J634" i="17"/>
  <c r="H634" i="17"/>
  <c r="F634" i="17"/>
  <c r="D634" i="17"/>
  <c r="C633" i="17"/>
  <c r="M612" i="17"/>
  <c r="L612" i="17"/>
  <c r="J612" i="17"/>
  <c r="D612" i="17"/>
  <c r="H612" i="17"/>
  <c r="F612" i="17"/>
  <c r="C611" i="17"/>
  <c r="B610" i="17"/>
  <c r="D589" i="17"/>
  <c r="M589" i="17"/>
  <c r="J589" i="17"/>
  <c r="H589" i="17"/>
  <c r="F589" i="17"/>
  <c r="C588" i="17"/>
  <c r="B587" i="17"/>
  <c r="J566" i="17"/>
  <c r="H566" i="17"/>
  <c r="F566" i="17"/>
  <c r="D566" i="17"/>
  <c r="M566" i="17"/>
  <c r="C565" i="17"/>
  <c r="B564" i="17"/>
  <c r="M543" i="17"/>
  <c r="L543" i="17"/>
  <c r="D543" i="17"/>
  <c r="J543" i="17"/>
  <c r="H543" i="17"/>
  <c r="F543" i="17"/>
  <c r="C542" i="17"/>
  <c r="B541" i="17"/>
  <c r="F520" i="17"/>
  <c r="D520" i="17"/>
  <c r="M520" i="17"/>
  <c r="J520" i="17"/>
  <c r="H520" i="17"/>
  <c r="C519" i="17"/>
  <c r="B518" i="17"/>
  <c r="M497" i="17"/>
  <c r="L497" i="17"/>
  <c r="J497" i="17"/>
  <c r="D497" i="17"/>
  <c r="H497" i="17"/>
  <c r="F497" i="17"/>
  <c r="C496" i="17"/>
  <c r="B495" i="17"/>
  <c r="D470" i="17"/>
  <c r="M470" i="17"/>
  <c r="J470" i="17"/>
  <c r="H470" i="17"/>
  <c r="F470" i="17"/>
  <c r="C469" i="17"/>
  <c r="B468" i="17"/>
  <c r="J447" i="17"/>
  <c r="H447" i="17"/>
  <c r="F447" i="17"/>
  <c r="D447" i="17"/>
  <c r="M447" i="17"/>
  <c r="C446" i="17"/>
  <c r="B445" i="17"/>
  <c r="M421" i="17"/>
  <c r="L421" i="17"/>
  <c r="D421" i="17"/>
  <c r="J421" i="17"/>
  <c r="H421" i="17"/>
  <c r="F421" i="17"/>
  <c r="C420" i="17"/>
  <c r="B419" i="17"/>
  <c r="H395" i="17"/>
  <c r="F395" i="17"/>
  <c r="D395" i="17"/>
  <c r="M395" i="17"/>
  <c r="J395" i="17"/>
  <c r="C394" i="17"/>
  <c r="B393" i="17"/>
  <c r="M369" i="17"/>
  <c r="L369" i="17"/>
  <c r="J369" i="17"/>
  <c r="H369" i="17"/>
  <c r="D369" i="17"/>
  <c r="F369" i="17"/>
  <c r="C368" i="17"/>
  <c r="B367" i="17"/>
  <c r="M343" i="17"/>
  <c r="D343" i="17"/>
  <c r="L343" i="17"/>
  <c r="J343" i="17"/>
  <c r="H343" i="17"/>
  <c r="F343" i="17"/>
  <c r="C342" i="17"/>
  <c r="B341" i="17"/>
  <c r="J317" i="17"/>
  <c r="H317" i="17"/>
  <c r="F317" i="17"/>
  <c r="D317" i="17"/>
  <c r="M317" i="17"/>
  <c r="C316" i="17"/>
  <c r="B315" i="17"/>
  <c r="M294" i="17"/>
  <c r="L294" i="17"/>
  <c r="J294" i="17"/>
  <c r="D294" i="17"/>
  <c r="H294" i="17"/>
  <c r="F294" i="17"/>
  <c r="C293" i="17"/>
  <c r="B292" i="17"/>
  <c r="D272" i="17"/>
  <c r="M272" i="17"/>
  <c r="J272" i="17"/>
  <c r="H272" i="17"/>
  <c r="F272" i="17"/>
  <c r="C271" i="17"/>
  <c r="B270" i="17"/>
  <c r="M250" i="17"/>
  <c r="L250" i="17"/>
  <c r="J250" i="17"/>
  <c r="D250" i="17"/>
  <c r="H250" i="17"/>
  <c r="F250" i="17"/>
  <c r="C249" i="17"/>
  <c r="B248" i="17"/>
  <c r="M228" i="17"/>
  <c r="L228" i="17"/>
  <c r="J228" i="17"/>
  <c r="H228" i="17"/>
  <c r="D228" i="17"/>
  <c r="F228" i="17"/>
  <c r="C227" i="17"/>
  <c r="B226" i="17"/>
  <c r="H206" i="17"/>
  <c r="F206" i="17"/>
  <c r="D206" i="17"/>
  <c r="J206" i="17"/>
  <c r="C205" i="17"/>
  <c r="B204" i="17"/>
  <c r="M184" i="17"/>
  <c r="L184" i="17"/>
  <c r="D184" i="17"/>
  <c r="J184" i="17"/>
  <c r="H184" i="17"/>
  <c r="F184" i="17"/>
  <c r="C183" i="17"/>
  <c r="B182" i="17"/>
  <c r="J162" i="17"/>
  <c r="H162" i="17"/>
  <c r="F162" i="17"/>
  <c r="D162" i="17"/>
  <c r="C161" i="17"/>
  <c r="B160" i="17"/>
  <c r="L140" i="17"/>
  <c r="D140" i="17"/>
  <c r="M140" i="17"/>
  <c r="J140" i="17"/>
  <c r="H140" i="17"/>
  <c r="F140" i="17"/>
  <c r="C139" i="17"/>
  <c r="B138" i="17"/>
  <c r="M118" i="17"/>
  <c r="L118" i="17"/>
  <c r="D118" i="17"/>
  <c r="J118" i="17"/>
  <c r="H118" i="17"/>
  <c r="F118" i="17"/>
  <c r="C117" i="17"/>
  <c r="B116" i="17"/>
  <c r="J96" i="17"/>
  <c r="H96" i="17"/>
  <c r="D96" i="17"/>
  <c r="F96" i="17"/>
  <c r="C95" i="17"/>
  <c r="L74" i="17"/>
  <c r="D74" i="17"/>
  <c r="C73" i="17"/>
  <c r="M52" i="17"/>
  <c r="F52" i="17"/>
  <c r="D52" i="17"/>
  <c r="C51" i="17"/>
  <c r="L30" i="17"/>
  <c r="D30" i="17"/>
  <c r="M30" i="17"/>
  <c r="J30" i="17"/>
  <c r="H30" i="17"/>
  <c r="F30" i="17"/>
  <c r="C29" i="17"/>
  <c r="M8" i="17"/>
  <c r="F8" i="17"/>
  <c r="D8" i="17"/>
  <c r="L8" i="17"/>
  <c r="J8" i="17"/>
  <c r="H8" i="17"/>
  <c r="C7" i="17"/>
  <c r="J683" i="16"/>
  <c r="H683" i="16"/>
  <c r="D683" i="16"/>
  <c r="M683" i="16"/>
  <c r="F683" i="16"/>
  <c r="C682" i="16"/>
  <c r="B681" i="16"/>
  <c r="M659" i="16"/>
  <c r="J659" i="16"/>
  <c r="D659" i="16"/>
  <c r="L659" i="16"/>
  <c r="H659" i="16"/>
  <c r="F659" i="16"/>
  <c r="C658" i="16"/>
  <c r="B657" i="16"/>
  <c r="M634" i="16"/>
  <c r="F634" i="16"/>
  <c r="D634" i="16"/>
  <c r="L634" i="16"/>
  <c r="J634" i="16"/>
  <c r="H634" i="16"/>
  <c r="C633" i="16"/>
  <c r="J612" i="16"/>
  <c r="H612" i="16"/>
  <c r="D612" i="16"/>
  <c r="M612" i="16"/>
  <c r="F612" i="16"/>
  <c r="C611" i="16"/>
  <c r="B610" i="16"/>
  <c r="M589" i="16"/>
  <c r="J589" i="16"/>
  <c r="D589" i="16"/>
  <c r="L589" i="16"/>
  <c r="H589" i="16"/>
  <c r="F589" i="16"/>
  <c r="C588" i="16"/>
  <c r="B587" i="16"/>
  <c r="M566" i="16"/>
  <c r="F566" i="16"/>
  <c r="D566" i="16"/>
  <c r="L566" i="16"/>
  <c r="J566" i="16"/>
  <c r="H566" i="16"/>
  <c r="C565" i="16"/>
  <c r="B564" i="16"/>
  <c r="J543" i="16"/>
  <c r="F543" i="16"/>
  <c r="D543" i="16"/>
  <c r="M543" i="16"/>
  <c r="H543" i="16"/>
  <c r="C542" i="16"/>
  <c r="B541" i="16"/>
  <c r="L520" i="16"/>
  <c r="D520" i="16"/>
  <c r="M520" i="16"/>
  <c r="J520" i="16"/>
  <c r="H520" i="16"/>
  <c r="F520" i="16"/>
  <c r="C519" i="16"/>
  <c r="B518" i="16"/>
  <c r="J497" i="16"/>
  <c r="H497" i="16"/>
  <c r="D497" i="16"/>
  <c r="M497" i="16"/>
  <c r="F497" i="16"/>
  <c r="C496" i="16"/>
  <c r="B495" i="16"/>
  <c r="M470" i="16"/>
  <c r="J470" i="16"/>
  <c r="F470" i="16"/>
  <c r="D470" i="16"/>
  <c r="L470" i="16"/>
  <c r="H470" i="16"/>
  <c r="C469" i="16"/>
  <c r="B468" i="16"/>
  <c r="M447" i="16"/>
  <c r="D447" i="16"/>
  <c r="L447" i="16"/>
  <c r="J447" i="16"/>
  <c r="H447" i="16"/>
  <c r="F447" i="16"/>
  <c r="C446" i="16"/>
  <c r="B445" i="16"/>
  <c r="M421" i="16"/>
  <c r="L421" i="16"/>
  <c r="J421" i="16"/>
  <c r="F421" i="16"/>
  <c r="D421" i="16"/>
  <c r="H421" i="16"/>
  <c r="C420" i="16"/>
  <c r="B419" i="16"/>
  <c r="L395" i="16"/>
  <c r="D395" i="16"/>
  <c r="M395" i="16"/>
  <c r="J395" i="16"/>
  <c r="H395" i="16"/>
  <c r="F395" i="16"/>
  <c r="C394" i="16"/>
  <c r="B393" i="16"/>
  <c r="F369" i="16"/>
  <c r="D369" i="16"/>
  <c r="J369" i="16"/>
  <c r="H369" i="16"/>
  <c r="C368" i="16"/>
  <c r="B367" i="16"/>
  <c r="L343" i="16"/>
  <c r="H343" i="16"/>
  <c r="D343" i="16"/>
  <c r="M343" i="16"/>
  <c r="J343" i="16"/>
  <c r="F343" i="16"/>
  <c r="C342" i="16"/>
  <c r="B341" i="16"/>
  <c r="J317" i="16"/>
  <c r="D317" i="16"/>
  <c r="H317" i="16"/>
  <c r="F317" i="16"/>
  <c r="C316" i="16"/>
  <c r="B315" i="16"/>
  <c r="H294" i="16"/>
  <c r="D294" i="16"/>
  <c r="J294" i="16"/>
  <c r="F294" i="16"/>
  <c r="C293" i="16"/>
  <c r="B292" i="16"/>
  <c r="M272" i="16"/>
  <c r="J272" i="16"/>
  <c r="D272" i="16"/>
  <c r="L272" i="16"/>
  <c r="H272" i="16"/>
  <c r="F272" i="16"/>
  <c r="C271" i="16"/>
  <c r="B270" i="16"/>
  <c r="H250" i="16"/>
  <c r="D250" i="16"/>
  <c r="J250" i="16"/>
  <c r="F250" i="16"/>
  <c r="C249" i="16"/>
  <c r="B248" i="16"/>
  <c r="M228" i="16"/>
  <c r="L228" i="16"/>
  <c r="J228" i="16"/>
  <c r="H228" i="16"/>
  <c r="D228" i="16"/>
  <c r="F228" i="16"/>
  <c r="C227" i="16"/>
  <c r="B226" i="16"/>
  <c r="H206" i="16"/>
  <c r="F206" i="16"/>
  <c r="D206" i="16"/>
  <c r="M206" i="16"/>
  <c r="J206" i="16"/>
  <c r="C205" i="16"/>
  <c r="B204" i="16"/>
  <c r="D184" i="16"/>
  <c r="M184" i="16"/>
  <c r="J184" i="16"/>
  <c r="H184" i="16"/>
  <c r="F184" i="16"/>
  <c r="C183" i="16"/>
  <c r="B182" i="16"/>
  <c r="H162" i="16"/>
  <c r="F162" i="16"/>
  <c r="D162" i="16"/>
  <c r="M162" i="16"/>
  <c r="J162" i="16"/>
  <c r="C161" i="16"/>
  <c r="B160" i="16"/>
  <c r="D140" i="16"/>
  <c r="M140" i="16"/>
  <c r="J140" i="16"/>
  <c r="H140" i="16"/>
  <c r="F140" i="16"/>
  <c r="C139" i="16"/>
  <c r="B138" i="16"/>
  <c r="D118" i="16"/>
  <c r="M118" i="16"/>
  <c r="J118" i="16"/>
  <c r="H118" i="16"/>
  <c r="F118" i="16"/>
  <c r="C117" i="16"/>
  <c r="B116" i="16"/>
  <c r="H96" i="16"/>
  <c r="F96" i="16"/>
  <c r="D96" i="16"/>
  <c r="M96" i="16"/>
  <c r="J96" i="16"/>
  <c r="C95" i="16"/>
  <c r="M74" i="16"/>
  <c r="L74" i="16"/>
  <c r="J74" i="16"/>
  <c r="H74" i="16"/>
  <c r="D74" i="16"/>
  <c r="C73" i="16"/>
  <c r="M52" i="16"/>
  <c r="L52" i="16"/>
  <c r="D52" i="16"/>
  <c r="C51" i="16"/>
  <c r="L30" i="16"/>
  <c r="J30" i="16"/>
  <c r="H30" i="16"/>
  <c r="D30" i="16"/>
  <c r="M30" i="16"/>
  <c r="F30" i="16"/>
  <c r="C29" i="16"/>
  <c r="M8" i="16"/>
  <c r="L8" i="16"/>
  <c r="D8" i="16"/>
  <c r="J8" i="16"/>
  <c r="H8" i="16"/>
  <c r="F8" i="16"/>
  <c r="C7" i="16"/>
  <c r="D683" i="15"/>
  <c r="J683" i="15"/>
  <c r="H683" i="15"/>
  <c r="F683" i="15"/>
  <c r="C682" i="15"/>
  <c r="B681" i="15"/>
  <c r="J659" i="15"/>
  <c r="H659" i="15"/>
  <c r="F659" i="15"/>
  <c r="D659" i="15"/>
  <c r="M659" i="15"/>
  <c r="C658" i="15"/>
  <c r="B657" i="15"/>
  <c r="M634" i="15"/>
  <c r="L634" i="15"/>
  <c r="D634" i="15"/>
  <c r="J634" i="15"/>
  <c r="H634" i="15"/>
  <c r="F634" i="15"/>
  <c r="C633" i="15"/>
  <c r="D612" i="15"/>
  <c r="J612" i="15"/>
  <c r="H612" i="15"/>
  <c r="F612" i="15"/>
  <c r="C611" i="15"/>
  <c r="B610" i="15"/>
  <c r="J589" i="15"/>
  <c r="H589" i="15"/>
  <c r="F589" i="15"/>
  <c r="D589" i="15"/>
  <c r="M589" i="15"/>
  <c r="C588" i="15"/>
  <c r="B587" i="15"/>
  <c r="M566" i="15"/>
  <c r="L566" i="15"/>
  <c r="D566" i="15"/>
  <c r="J566" i="15"/>
  <c r="H566" i="15"/>
  <c r="F566" i="15"/>
  <c r="C565" i="15"/>
  <c r="B564" i="15"/>
  <c r="M543" i="15"/>
  <c r="F543" i="15"/>
  <c r="D543" i="15"/>
  <c r="L543" i="15"/>
  <c r="J543" i="15"/>
  <c r="H543" i="15"/>
  <c r="C542" i="15"/>
  <c r="B541" i="15"/>
  <c r="L520" i="15"/>
  <c r="J520" i="15"/>
  <c r="H520" i="15"/>
  <c r="D520" i="15"/>
  <c r="M520" i="15"/>
  <c r="F520" i="15"/>
  <c r="C519" i="15"/>
  <c r="B518" i="15"/>
  <c r="D497" i="15"/>
  <c r="J497" i="15"/>
  <c r="H497" i="15"/>
  <c r="F497" i="15"/>
  <c r="C496" i="15"/>
  <c r="B495" i="15"/>
  <c r="J470" i="15"/>
  <c r="H470" i="15"/>
  <c r="F470" i="15"/>
  <c r="D470" i="15"/>
  <c r="M470" i="15"/>
  <c r="C469" i="15"/>
  <c r="B468" i="15"/>
  <c r="M447" i="15"/>
  <c r="L447" i="15"/>
  <c r="D447" i="15"/>
  <c r="J447" i="15"/>
  <c r="H447" i="15"/>
  <c r="F447" i="15"/>
  <c r="C446" i="15"/>
  <c r="B445" i="15"/>
  <c r="M421" i="15"/>
  <c r="F421" i="15"/>
  <c r="D421" i="15"/>
  <c r="L421" i="15"/>
  <c r="J421" i="15"/>
  <c r="H421" i="15"/>
  <c r="C420" i="15"/>
  <c r="B419" i="15"/>
  <c r="L395" i="15"/>
  <c r="J395" i="15"/>
  <c r="H395" i="15"/>
  <c r="D395" i="15"/>
  <c r="M395" i="15"/>
  <c r="F395" i="15"/>
  <c r="C394" i="15"/>
  <c r="B393" i="15"/>
  <c r="J369" i="15"/>
  <c r="D369" i="15"/>
  <c r="H369" i="15"/>
  <c r="F369" i="15"/>
  <c r="C368" i="15"/>
  <c r="B367" i="15"/>
  <c r="H343" i="15"/>
  <c r="F343" i="15"/>
  <c r="D343" i="15"/>
  <c r="M343" i="15"/>
  <c r="J343" i="15"/>
  <c r="C342" i="15"/>
  <c r="B341" i="15"/>
  <c r="M317" i="15"/>
  <c r="L317" i="15"/>
  <c r="J317" i="15"/>
  <c r="F317" i="15"/>
  <c r="D317" i="15"/>
  <c r="H317" i="15"/>
  <c r="C316" i="15"/>
  <c r="B315" i="15"/>
  <c r="M294" i="15"/>
  <c r="L294" i="15"/>
  <c r="D294" i="15"/>
  <c r="J294" i="15"/>
  <c r="H294" i="15"/>
  <c r="F294" i="15"/>
  <c r="C293" i="15"/>
  <c r="B292" i="15"/>
  <c r="L272" i="15"/>
  <c r="J272" i="15"/>
  <c r="H272" i="15"/>
  <c r="F272" i="15"/>
  <c r="D272" i="15"/>
  <c r="M272" i="15"/>
  <c r="C271" i="15"/>
  <c r="B270" i="15"/>
  <c r="F250" i="15"/>
  <c r="D250" i="15"/>
  <c r="L250" i="15"/>
  <c r="J250" i="15"/>
  <c r="H250" i="15"/>
  <c r="C249" i="15"/>
  <c r="B248" i="15"/>
  <c r="M228" i="15"/>
  <c r="J228" i="15"/>
  <c r="F228" i="15"/>
  <c r="D228" i="15"/>
  <c r="L228" i="15"/>
  <c r="H228" i="15"/>
  <c r="C227" i="15"/>
  <c r="B226" i="15"/>
  <c r="M206" i="15"/>
  <c r="L206" i="15"/>
  <c r="J206" i="15"/>
  <c r="H206" i="15"/>
  <c r="D206" i="15"/>
  <c r="F206" i="15"/>
  <c r="C205" i="15"/>
  <c r="B204" i="15"/>
  <c r="M184" i="15"/>
  <c r="L184" i="15"/>
  <c r="D184" i="15"/>
  <c r="J184" i="15"/>
  <c r="H184" i="15"/>
  <c r="F184" i="15"/>
  <c r="C183" i="15"/>
  <c r="B182" i="15"/>
  <c r="H162" i="15"/>
  <c r="F162" i="15"/>
  <c r="D162" i="15"/>
  <c r="M162" i="15"/>
  <c r="J162" i="15"/>
  <c r="C161" i="15"/>
  <c r="B160" i="15"/>
  <c r="L140" i="15"/>
  <c r="J140" i="15"/>
  <c r="D140" i="15"/>
  <c r="M140" i="15"/>
  <c r="H140" i="15"/>
  <c r="F140" i="15"/>
  <c r="C139" i="15"/>
  <c r="B138" i="15"/>
  <c r="L118" i="15"/>
  <c r="J118" i="15"/>
  <c r="D118" i="15"/>
  <c r="M118" i="15"/>
  <c r="H118" i="15"/>
  <c r="F118" i="15"/>
  <c r="C117" i="15"/>
  <c r="B116" i="15"/>
  <c r="H96" i="15"/>
  <c r="F96" i="15"/>
  <c r="D96" i="15"/>
  <c r="M96" i="15"/>
  <c r="J96" i="15"/>
  <c r="C95" i="15"/>
  <c r="M74" i="15"/>
  <c r="L74" i="15"/>
  <c r="J74" i="15"/>
  <c r="H74" i="15"/>
  <c r="F74" i="15"/>
  <c r="D74" i="15"/>
  <c r="C73" i="15"/>
  <c r="M52" i="15"/>
  <c r="L52" i="15"/>
  <c r="J52" i="15"/>
  <c r="H52" i="15"/>
  <c r="D52" i="15"/>
  <c r="C51" i="15"/>
  <c r="M30" i="15"/>
  <c r="F30" i="15"/>
  <c r="D30" i="15"/>
  <c r="L30" i="15"/>
  <c r="J30" i="15"/>
  <c r="H30" i="15"/>
  <c r="C29" i="15"/>
  <c r="J8" i="15"/>
  <c r="H8" i="15"/>
  <c r="F8" i="15"/>
  <c r="D8" i="15"/>
  <c r="C7" i="15"/>
  <c r="L76" i="14"/>
  <c r="K76" i="14"/>
  <c r="H76" i="14"/>
  <c r="V5" i="14"/>
  <c r="T5" i="13"/>
  <c r="S5" i="13"/>
  <c r="R5" i="13"/>
  <c r="Q5" i="13"/>
  <c r="J5" i="13"/>
  <c r="I5" i="13"/>
  <c r="M250" i="11"/>
  <c r="L250" i="11"/>
  <c r="J250" i="11"/>
  <c r="H250" i="11"/>
  <c r="D250" i="11"/>
  <c r="C249" i="11"/>
  <c r="M228" i="11"/>
  <c r="L228" i="11"/>
  <c r="J228" i="11"/>
  <c r="F228" i="11"/>
  <c r="D228" i="11"/>
  <c r="C227" i="11"/>
  <c r="M206" i="11"/>
  <c r="J206" i="11"/>
  <c r="H206" i="11"/>
  <c r="F206" i="11"/>
  <c r="D206" i="11"/>
  <c r="L206" i="11"/>
  <c r="C205" i="11"/>
  <c r="L184" i="11"/>
  <c r="J184" i="11"/>
  <c r="H184" i="11"/>
  <c r="D184" i="11"/>
  <c r="C183" i="11"/>
  <c r="M162" i="11"/>
  <c r="L162" i="11"/>
  <c r="D162" i="11"/>
  <c r="J162" i="11"/>
  <c r="C161" i="11"/>
  <c r="F140" i="11"/>
  <c r="D140" i="11"/>
  <c r="J140" i="11"/>
  <c r="C139" i="11"/>
  <c r="M118" i="11"/>
  <c r="J118" i="11"/>
  <c r="H118" i="11"/>
  <c r="F118" i="11"/>
  <c r="D118" i="11"/>
  <c r="C117" i="11"/>
  <c r="L96" i="11"/>
  <c r="J96" i="11"/>
  <c r="H96" i="11"/>
  <c r="D96" i="11"/>
  <c r="C95" i="11"/>
  <c r="M74" i="11"/>
  <c r="L74" i="11"/>
  <c r="D74" i="11"/>
  <c r="J74" i="11"/>
  <c r="C73" i="11"/>
  <c r="H52" i="11"/>
  <c r="D52" i="11"/>
  <c r="J52" i="11"/>
  <c r="C51" i="11"/>
  <c r="M30" i="11"/>
  <c r="H30" i="11"/>
  <c r="F30" i="11"/>
  <c r="D30" i="11"/>
  <c r="C29" i="11"/>
  <c r="L8" i="11"/>
  <c r="J8" i="11"/>
  <c r="H8" i="11"/>
  <c r="D8" i="11"/>
  <c r="C7" i="11"/>
  <c r="F683" i="9"/>
  <c r="D683" i="9"/>
  <c r="M683" i="9"/>
  <c r="J683" i="9"/>
  <c r="H683" i="9"/>
  <c r="C682" i="9"/>
  <c r="B681" i="9"/>
  <c r="L659" i="9"/>
  <c r="J659" i="9"/>
  <c r="H659" i="9"/>
  <c r="D659" i="9"/>
  <c r="M659" i="9"/>
  <c r="F659" i="9"/>
  <c r="C658" i="9"/>
  <c r="B657" i="9"/>
  <c r="F634" i="9"/>
  <c r="D634" i="9"/>
  <c r="J634" i="9"/>
  <c r="H634" i="9"/>
  <c r="C633" i="9"/>
  <c r="H612" i="9"/>
  <c r="F612" i="9"/>
  <c r="D612" i="9"/>
  <c r="M612" i="9"/>
  <c r="J612" i="9"/>
  <c r="C611" i="9"/>
  <c r="B610" i="9"/>
  <c r="L589" i="9"/>
  <c r="J589" i="9"/>
  <c r="H589" i="9"/>
  <c r="D589" i="9"/>
  <c r="M589" i="9"/>
  <c r="F589" i="9"/>
  <c r="C588" i="9"/>
  <c r="B587" i="9"/>
  <c r="D566" i="9"/>
  <c r="J566" i="9"/>
  <c r="H566" i="9"/>
  <c r="F566" i="9"/>
  <c r="C565" i="9"/>
  <c r="B564" i="9"/>
  <c r="M543" i="9"/>
  <c r="H543" i="9"/>
  <c r="F543" i="9"/>
  <c r="D543" i="9"/>
  <c r="L543" i="9"/>
  <c r="J543" i="9"/>
  <c r="C542" i="9"/>
  <c r="B541" i="9"/>
  <c r="M520" i="9"/>
  <c r="L520" i="9"/>
  <c r="J520" i="9"/>
  <c r="D520" i="9"/>
  <c r="H520" i="9"/>
  <c r="F520" i="9"/>
  <c r="C519" i="9"/>
  <c r="B518" i="9"/>
  <c r="F497" i="9"/>
  <c r="D497" i="9"/>
  <c r="M497" i="9"/>
  <c r="J497" i="9"/>
  <c r="H497" i="9"/>
  <c r="C496" i="9"/>
  <c r="B495" i="9"/>
  <c r="L470" i="9"/>
  <c r="J470" i="9"/>
  <c r="H470" i="9"/>
  <c r="D470" i="9"/>
  <c r="M470" i="9"/>
  <c r="F470" i="9"/>
  <c r="C469" i="9"/>
  <c r="B468" i="9"/>
  <c r="M447" i="9"/>
  <c r="D447" i="9"/>
  <c r="L447" i="9"/>
  <c r="J447" i="9"/>
  <c r="H447" i="9"/>
  <c r="F447" i="9"/>
  <c r="C446" i="9"/>
  <c r="B445" i="9"/>
  <c r="M421" i="9"/>
  <c r="J421" i="9"/>
  <c r="H421" i="9"/>
  <c r="F421" i="9"/>
  <c r="D421" i="9"/>
  <c r="L421" i="9"/>
  <c r="C420" i="9"/>
  <c r="B419" i="9"/>
  <c r="M395" i="9"/>
  <c r="L395" i="9"/>
  <c r="J395" i="9"/>
  <c r="D395" i="9"/>
  <c r="H395" i="9"/>
  <c r="F395" i="9"/>
  <c r="C394" i="9"/>
  <c r="B393" i="9"/>
  <c r="H369" i="9"/>
  <c r="D369" i="9"/>
  <c r="J369" i="9"/>
  <c r="F369" i="9"/>
  <c r="C368" i="9"/>
  <c r="B367" i="9"/>
  <c r="J343" i="9"/>
  <c r="H343" i="9"/>
  <c r="F343" i="9"/>
  <c r="D343" i="9"/>
  <c r="M343" i="9"/>
  <c r="C342" i="9"/>
  <c r="B341" i="9"/>
  <c r="M317" i="9"/>
  <c r="L317" i="9"/>
  <c r="F317" i="9"/>
  <c r="D317" i="9"/>
  <c r="J317" i="9"/>
  <c r="H317" i="9"/>
  <c r="C316" i="9"/>
  <c r="B315" i="9"/>
  <c r="D294" i="9"/>
  <c r="M294" i="9"/>
  <c r="J294" i="9"/>
  <c r="H294" i="9"/>
  <c r="F294" i="9"/>
  <c r="C293" i="9"/>
  <c r="B292" i="9"/>
  <c r="J272" i="9"/>
  <c r="H272" i="9"/>
  <c r="D272" i="9"/>
  <c r="M272" i="9"/>
  <c r="F272" i="9"/>
  <c r="C271" i="9"/>
  <c r="B270" i="9"/>
  <c r="F250" i="9"/>
  <c r="D250" i="9"/>
  <c r="M250" i="9"/>
  <c r="J250" i="9"/>
  <c r="H250" i="9"/>
  <c r="C249" i="9"/>
  <c r="B248" i="9"/>
  <c r="H228" i="9"/>
  <c r="F228" i="9"/>
  <c r="D228" i="9"/>
  <c r="M228" i="9"/>
  <c r="J228" i="9"/>
  <c r="C227" i="9"/>
  <c r="B226" i="9"/>
  <c r="M206" i="9"/>
  <c r="L206" i="9"/>
  <c r="D206" i="9"/>
  <c r="J206" i="9"/>
  <c r="H206" i="9"/>
  <c r="F206" i="9"/>
  <c r="C205" i="9"/>
  <c r="B204" i="9"/>
  <c r="M184" i="9"/>
  <c r="F184" i="9"/>
  <c r="D184" i="9"/>
  <c r="L184" i="9"/>
  <c r="J184" i="9"/>
  <c r="H184" i="9"/>
  <c r="C183" i="9"/>
  <c r="B182" i="9"/>
  <c r="M162" i="9"/>
  <c r="L162" i="9"/>
  <c r="D162" i="9"/>
  <c r="J162" i="9"/>
  <c r="H162" i="9"/>
  <c r="F162" i="9"/>
  <c r="C161" i="9"/>
  <c r="B160" i="9"/>
  <c r="M140" i="9"/>
  <c r="F140" i="9"/>
  <c r="D140" i="9"/>
  <c r="L140" i="9"/>
  <c r="J140" i="9"/>
  <c r="H140" i="9"/>
  <c r="C139" i="9"/>
  <c r="B138" i="9"/>
  <c r="M118" i="9"/>
  <c r="L118" i="9"/>
  <c r="F118" i="9"/>
  <c r="D118" i="9"/>
  <c r="J118" i="9"/>
  <c r="H118" i="9"/>
  <c r="C117" i="9"/>
  <c r="B116" i="9"/>
  <c r="M96" i="9"/>
  <c r="L96" i="9"/>
  <c r="D96" i="9"/>
  <c r="J96" i="9"/>
  <c r="H96" i="9"/>
  <c r="F96" i="9"/>
  <c r="C95" i="9"/>
  <c r="H74" i="9"/>
  <c r="D74" i="9"/>
  <c r="C73" i="9"/>
  <c r="M52" i="9"/>
  <c r="L52" i="9"/>
  <c r="H52" i="9"/>
  <c r="D52" i="9"/>
  <c r="C51" i="9"/>
  <c r="M30" i="9"/>
  <c r="L30" i="9"/>
  <c r="J30" i="9"/>
  <c r="D30" i="9"/>
  <c r="H30" i="9"/>
  <c r="F30" i="9"/>
  <c r="C29" i="9"/>
  <c r="H8" i="9"/>
  <c r="D8" i="9"/>
  <c r="M8" i="9"/>
  <c r="J8" i="9"/>
  <c r="F8" i="9"/>
  <c r="C7" i="9"/>
  <c r="O75" i="7"/>
  <c r="K75" i="7"/>
  <c r="J75" i="7"/>
  <c r="O43" i="7"/>
  <c r="K43" i="7"/>
  <c r="J43" i="7"/>
  <c r="M43" i="7"/>
  <c r="O6" i="7"/>
  <c r="L6" i="7"/>
  <c r="K6" i="7"/>
  <c r="J6" i="7"/>
  <c r="M6" i="7"/>
  <c r="O50" i="5"/>
  <c r="M50" i="5"/>
  <c r="L50" i="5"/>
  <c r="M28" i="5"/>
  <c r="J28" i="5"/>
  <c r="O28" i="5"/>
  <c r="L6" i="5"/>
  <c r="X5" i="4"/>
  <c r="W5" i="4"/>
  <c r="U5" i="4"/>
  <c r="J5" i="3"/>
  <c r="Q5" i="2"/>
  <c r="I5" i="2"/>
  <c r="H16" i="39"/>
  <c r="F10" i="39"/>
  <c r="F123" i="39"/>
  <c r="F85" i="39"/>
  <c r="F32" i="39"/>
  <c r="F43" i="39"/>
  <c r="H11" i="39"/>
  <c r="H9" i="39"/>
  <c r="F78" i="39"/>
  <c r="H65" i="39"/>
  <c r="F41" i="39"/>
  <c r="H18" i="39"/>
  <c r="F13" i="39"/>
  <c r="F11" i="39"/>
  <c r="F105" i="39"/>
  <c r="F21" i="39"/>
  <c r="H109" i="39"/>
  <c r="F33" i="39"/>
  <c r="H10" i="39"/>
  <c r="F40" i="39"/>
  <c r="H17" i="39"/>
  <c r="F20" i="39"/>
  <c r="H219" i="37"/>
  <c r="H21" i="39"/>
  <c r="F263" i="37"/>
  <c r="J241" i="37"/>
  <c r="F12" i="39"/>
  <c r="F219" i="37"/>
  <c r="H57" i="39"/>
  <c r="H131" i="37"/>
  <c r="H241" i="37"/>
  <c r="F16" i="37"/>
  <c r="J14" i="37"/>
  <c r="J109" i="37"/>
  <c r="J131" i="37"/>
  <c r="F38" i="37"/>
  <c r="H175" i="37"/>
  <c r="F87" i="37"/>
  <c r="F153" i="37"/>
  <c r="F131" i="37"/>
  <c r="F55" i="37"/>
  <c r="J87" i="37"/>
  <c r="F36" i="37"/>
  <c r="J34" i="37"/>
  <c r="P13" i="38"/>
  <c r="J197" i="37"/>
  <c r="J153" i="37"/>
  <c r="J21" i="37"/>
  <c r="F15" i="37"/>
  <c r="F11" i="37"/>
  <c r="F241" i="37"/>
  <c r="F37" i="37"/>
  <c r="F33" i="37"/>
  <c r="F18" i="37"/>
  <c r="J16" i="37"/>
  <c r="J13" i="37"/>
  <c r="F12" i="37"/>
  <c r="J9" i="37"/>
  <c r="J195" i="37"/>
  <c r="J86" i="37"/>
  <c r="J39" i="37"/>
  <c r="J36" i="37"/>
  <c r="H43" i="37"/>
  <c r="F21" i="37"/>
  <c r="J19" i="37"/>
  <c r="F65" i="37"/>
  <c r="J11" i="37"/>
  <c r="F10" i="37"/>
  <c r="F105" i="37"/>
  <c r="F41" i="37"/>
  <c r="J35" i="37"/>
  <c r="F32" i="37"/>
  <c r="F17" i="37"/>
  <c r="J15" i="37"/>
  <c r="J12" i="37"/>
  <c r="F19" i="37"/>
  <c r="F13" i="37"/>
  <c r="H21" i="36"/>
  <c r="F19" i="36"/>
  <c r="J15" i="36"/>
  <c r="H13" i="36"/>
  <c r="F11" i="36"/>
  <c r="J20" i="36"/>
  <c r="H18" i="36"/>
  <c r="F16" i="36"/>
  <c r="J12" i="36"/>
  <c r="H10" i="36"/>
  <c r="H65" i="37"/>
  <c r="J17" i="37"/>
  <c r="F21" i="36"/>
  <c r="J17" i="36"/>
  <c r="H15" i="36"/>
  <c r="F13" i="36"/>
  <c r="J185" i="37"/>
  <c r="F34" i="37"/>
  <c r="H17" i="37"/>
  <c r="F189" i="37"/>
  <c r="J40" i="36"/>
  <c r="J32" i="36"/>
  <c r="H20" i="36"/>
  <c r="F18" i="36"/>
  <c r="J14" i="36"/>
  <c r="H12" i="36"/>
  <c r="F10" i="36"/>
  <c r="F43" i="37"/>
  <c r="J10" i="37"/>
  <c r="J19" i="36"/>
  <c r="H17" i="36"/>
  <c r="F15" i="36"/>
  <c r="J11" i="36"/>
  <c r="H9" i="36"/>
  <c r="F85" i="37"/>
  <c r="H87" i="37"/>
  <c r="H14" i="37"/>
  <c r="J39" i="36"/>
  <c r="J31" i="36"/>
  <c r="J21" i="36"/>
  <c r="H19" i="36"/>
  <c r="F17" i="36"/>
  <c r="J13" i="36"/>
  <c r="H11" i="36"/>
  <c r="F9" i="36"/>
  <c r="J20" i="37"/>
  <c r="F14" i="37"/>
  <c r="F9" i="37"/>
  <c r="J18" i="36"/>
  <c r="H16" i="36"/>
  <c r="F14" i="36"/>
  <c r="J10" i="36"/>
  <c r="F197" i="36"/>
  <c r="F77" i="36"/>
  <c r="F56" i="36"/>
  <c r="X69" i="35"/>
  <c r="J231" i="36"/>
  <c r="F102" i="36"/>
  <c r="J254" i="36"/>
  <c r="J32" i="37"/>
  <c r="H10" i="37"/>
  <c r="J257" i="36"/>
  <c r="J81" i="36"/>
  <c r="J60" i="36"/>
  <c r="J34" i="36"/>
  <c r="F12" i="36"/>
  <c r="F211" i="36"/>
  <c r="J185" i="36"/>
  <c r="J16" i="36"/>
  <c r="J42" i="36"/>
  <c r="F20" i="36"/>
  <c r="H14" i="36"/>
  <c r="H32" i="36"/>
  <c r="H32" i="37"/>
  <c r="Y69" i="34"/>
  <c r="F85" i="36"/>
  <c r="X69" i="34"/>
  <c r="H79" i="36"/>
  <c r="F64" i="36"/>
  <c r="H237" i="36"/>
  <c r="AF57" i="35"/>
  <c r="AF40" i="35"/>
  <c r="AF7" i="35"/>
  <c r="Y36" i="35"/>
  <c r="AF9" i="35"/>
  <c r="F38" i="36"/>
  <c r="C69" i="35"/>
  <c r="M69" i="34"/>
  <c r="AF32" i="34"/>
  <c r="AF24" i="34"/>
  <c r="AF16" i="34"/>
  <c r="Y36" i="34"/>
  <c r="AF8" i="34"/>
  <c r="H262" i="33"/>
  <c r="F260" i="33"/>
  <c r="H254" i="33"/>
  <c r="F252" i="33"/>
  <c r="F240" i="33"/>
  <c r="H58" i="36"/>
  <c r="AF30" i="35"/>
  <c r="L69" i="34"/>
  <c r="AF33" i="34"/>
  <c r="AF25" i="34"/>
  <c r="AF17" i="34"/>
  <c r="X36" i="34"/>
  <c r="AF9" i="34"/>
  <c r="H259" i="33"/>
  <c r="F257" i="33"/>
  <c r="H251" i="33"/>
  <c r="H239" i="33"/>
  <c r="F237" i="33"/>
  <c r="AF8" i="35"/>
  <c r="W69" i="34"/>
  <c r="AF34" i="34"/>
  <c r="AF26" i="34"/>
  <c r="AF18" i="34"/>
  <c r="W36" i="34"/>
  <c r="O36" i="34"/>
  <c r="AF10" i="34"/>
  <c r="F262" i="33"/>
  <c r="H256" i="33"/>
  <c r="F254" i="33"/>
  <c r="AF16" i="35"/>
  <c r="V69" i="34"/>
  <c r="AF35" i="34"/>
  <c r="AF27" i="34"/>
  <c r="AF19" i="34"/>
  <c r="N36" i="34"/>
  <c r="F36" i="34"/>
  <c r="F126" i="36"/>
  <c r="AF48" i="35"/>
  <c r="O69" i="34"/>
  <c r="D69" i="34"/>
  <c r="AF30" i="34"/>
  <c r="AF22" i="34"/>
  <c r="AF14" i="34"/>
  <c r="C36" i="34"/>
  <c r="H260" i="33"/>
  <c r="F258" i="33"/>
  <c r="H252" i="33"/>
  <c r="H240" i="33"/>
  <c r="E69" i="34"/>
  <c r="M36" i="34"/>
  <c r="H258" i="33"/>
  <c r="F236" i="33"/>
  <c r="H230" i="33"/>
  <c r="H215" i="33"/>
  <c r="F213" i="33"/>
  <c r="H195" i="33"/>
  <c r="F193" i="33"/>
  <c r="H187" i="33"/>
  <c r="F185" i="33"/>
  <c r="H173" i="33"/>
  <c r="F171" i="33"/>
  <c r="H165" i="33"/>
  <c r="F163" i="33"/>
  <c r="F152" i="33"/>
  <c r="H146" i="33"/>
  <c r="F144" i="33"/>
  <c r="H126" i="33"/>
  <c r="F124" i="33"/>
  <c r="H105" i="33"/>
  <c r="F103" i="33"/>
  <c r="C69" i="34"/>
  <c r="AF21" i="34"/>
  <c r="AF12" i="34"/>
  <c r="L36" i="34"/>
  <c r="AF7" i="34"/>
  <c r="F261" i="33"/>
  <c r="H255" i="33"/>
  <c r="H235" i="33"/>
  <c r="F233" i="33"/>
  <c r="F218" i="33"/>
  <c r="H212" i="33"/>
  <c r="F210" i="33"/>
  <c r="H207" i="33"/>
  <c r="H192" i="33"/>
  <c r="F190" i="33"/>
  <c r="H170" i="33"/>
  <c r="F168" i="33"/>
  <c r="H151" i="33"/>
  <c r="F149" i="33"/>
  <c r="H143" i="33"/>
  <c r="F141" i="33"/>
  <c r="H131" i="33"/>
  <c r="F129" i="33"/>
  <c r="H123" i="33"/>
  <c r="F121" i="33"/>
  <c r="F108" i="33"/>
  <c r="AF23" i="34"/>
  <c r="F255" i="33"/>
  <c r="H238" i="33"/>
  <c r="H232" i="33"/>
  <c r="F230" i="33"/>
  <c r="H217" i="33"/>
  <c r="F215" i="33"/>
  <c r="H209" i="33"/>
  <c r="H197" i="33"/>
  <c r="F195" i="33"/>
  <c r="H189" i="33"/>
  <c r="F187" i="33"/>
  <c r="F173" i="33"/>
  <c r="H167" i="33"/>
  <c r="F165" i="33"/>
  <c r="H148" i="33"/>
  <c r="F146" i="33"/>
  <c r="H128" i="33"/>
  <c r="F126" i="33"/>
  <c r="H120" i="33"/>
  <c r="H107" i="33"/>
  <c r="F105" i="33"/>
  <c r="E36" i="34"/>
  <c r="F259" i="33"/>
  <c r="H253" i="33"/>
  <c r="F239" i="33"/>
  <c r="F235" i="33"/>
  <c r="H229" i="33"/>
  <c r="H214" i="33"/>
  <c r="F212" i="33"/>
  <c r="F207" i="33"/>
  <c r="H194" i="33"/>
  <c r="F192" i="33"/>
  <c r="H186" i="33"/>
  <c r="H172" i="33"/>
  <c r="F170" i="33"/>
  <c r="H164" i="33"/>
  <c r="F151" i="33"/>
  <c r="H145" i="33"/>
  <c r="F143" i="33"/>
  <c r="F131" i="33"/>
  <c r="H125" i="33"/>
  <c r="F123" i="33"/>
  <c r="H104" i="33"/>
  <c r="U69" i="34"/>
  <c r="AF29" i="34"/>
  <c r="AF20" i="34"/>
  <c r="D36" i="34"/>
  <c r="F256" i="33"/>
  <c r="F238" i="33"/>
  <c r="H237" i="33"/>
  <c r="H234" i="33"/>
  <c r="F232" i="33"/>
  <c r="H219" i="33"/>
  <c r="F217" i="33"/>
  <c r="H211" i="33"/>
  <c r="F209" i="33"/>
  <c r="F197" i="33"/>
  <c r="H191" i="33"/>
  <c r="F189" i="33"/>
  <c r="F175" i="33"/>
  <c r="H169" i="33"/>
  <c r="F167" i="33"/>
  <c r="H150" i="33"/>
  <c r="F148" i="33"/>
  <c r="H142" i="33"/>
  <c r="H130" i="33"/>
  <c r="F128" i="33"/>
  <c r="N69" i="34"/>
  <c r="AF13" i="34"/>
  <c r="F263" i="33"/>
  <c r="H257" i="33"/>
  <c r="H236" i="33"/>
  <c r="F234" i="33"/>
  <c r="F219" i="33"/>
  <c r="H213" i="33"/>
  <c r="F211" i="33"/>
  <c r="H193" i="33"/>
  <c r="F191" i="33"/>
  <c r="H185" i="33"/>
  <c r="H171" i="33"/>
  <c r="F169" i="33"/>
  <c r="H163" i="33"/>
  <c r="H152" i="33"/>
  <c r="F150" i="33"/>
  <c r="H144" i="33"/>
  <c r="F142" i="33"/>
  <c r="F130" i="33"/>
  <c r="H124" i="33"/>
  <c r="F122" i="33"/>
  <c r="F109" i="33"/>
  <c r="F216" i="33"/>
  <c r="H210" i="33"/>
  <c r="F172" i="33"/>
  <c r="H166" i="33"/>
  <c r="H149" i="33"/>
  <c r="H108" i="33"/>
  <c r="H82" i="33"/>
  <c r="F80" i="33"/>
  <c r="H60" i="33"/>
  <c r="F58" i="33"/>
  <c r="H38" i="33"/>
  <c r="F36" i="33"/>
  <c r="H19" i="33"/>
  <c r="F17" i="33"/>
  <c r="J13" i="33"/>
  <c r="H11" i="33"/>
  <c r="F9" i="33"/>
  <c r="J645" i="32"/>
  <c r="H643" i="32"/>
  <c r="F641" i="32"/>
  <c r="J637" i="32"/>
  <c r="H635" i="32"/>
  <c r="H261" i="33"/>
  <c r="H233" i="33"/>
  <c r="F186" i="33"/>
  <c r="F166" i="33"/>
  <c r="H122" i="33"/>
  <c r="F101" i="33"/>
  <c r="H100" i="33"/>
  <c r="F98" i="33"/>
  <c r="H87" i="33"/>
  <c r="F85" i="33"/>
  <c r="H79" i="33"/>
  <c r="F77" i="33"/>
  <c r="F63" i="33"/>
  <c r="H57" i="33"/>
  <c r="F55" i="33"/>
  <c r="F41" i="33"/>
  <c r="H35" i="33"/>
  <c r="F33" i="33"/>
  <c r="J18" i="33"/>
  <c r="H16" i="33"/>
  <c r="F14" i="33"/>
  <c r="J10" i="33"/>
  <c r="F646" i="32"/>
  <c r="J642" i="32"/>
  <c r="H640" i="32"/>
  <c r="F638" i="32"/>
  <c r="AF15" i="34"/>
  <c r="H218" i="33"/>
  <c r="H174" i="33"/>
  <c r="F120" i="33"/>
  <c r="H109" i="33"/>
  <c r="H106" i="33"/>
  <c r="H97" i="33"/>
  <c r="H84" i="33"/>
  <c r="F82" i="33"/>
  <c r="H76" i="33"/>
  <c r="H62" i="33"/>
  <c r="F60" i="33"/>
  <c r="H54" i="33"/>
  <c r="H40" i="33"/>
  <c r="F38" i="33"/>
  <c r="J34" i="33"/>
  <c r="H32" i="33"/>
  <c r="F19" i="33"/>
  <c r="J15" i="33"/>
  <c r="H13" i="33"/>
  <c r="F11" i="33"/>
  <c r="J647" i="32"/>
  <c r="H645" i="32"/>
  <c r="F643" i="32"/>
  <c r="J639" i="32"/>
  <c r="H637" i="32"/>
  <c r="F635" i="32"/>
  <c r="AF58" i="35"/>
  <c r="AF31" i="34"/>
  <c r="F194" i="33"/>
  <c r="H188" i="33"/>
  <c r="F174" i="33"/>
  <c r="H168" i="33"/>
  <c r="F145" i="33"/>
  <c r="F100" i="33"/>
  <c r="F87" i="33"/>
  <c r="H81" i="33"/>
  <c r="F79" i="33"/>
  <c r="F65" i="33"/>
  <c r="H59" i="33"/>
  <c r="F57" i="33"/>
  <c r="F43" i="33"/>
  <c r="H37" i="33"/>
  <c r="F35" i="33"/>
  <c r="J31" i="33"/>
  <c r="J20" i="33"/>
  <c r="H18" i="33"/>
  <c r="F16" i="33"/>
  <c r="J12" i="33"/>
  <c r="H10" i="33"/>
  <c r="F689" i="32"/>
  <c r="J685" i="32"/>
  <c r="J644" i="32"/>
  <c r="H642" i="32"/>
  <c r="F640" i="32"/>
  <c r="J636" i="32"/>
  <c r="F69" i="34"/>
  <c r="AF28" i="34"/>
  <c r="F253" i="33"/>
  <c r="F229" i="33"/>
  <c r="F188" i="33"/>
  <c r="F106" i="33"/>
  <c r="H99" i="33"/>
  <c r="F97" i="33"/>
  <c r="H86" i="33"/>
  <c r="F84" i="33"/>
  <c r="H78" i="33"/>
  <c r="F76" i="33"/>
  <c r="H64" i="33"/>
  <c r="F62" i="33"/>
  <c r="H56" i="33"/>
  <c r="F54" i="33"/>
  <c r="H42" i="33"/>
  <c r="F40" i="33"/>
  <c r="J36" i="33"/>
  <c r="H34" i="33"/>
  <c r="F32" i="33"/>
  <c r="F21" i="33"/>
  <c r="J17" i="33"/>
  <c r="H15" i="33"/>
  <c r="F13" i="33"/>
  <c r="H696" i="32"/>
  <c r="F694" i="32"/>
  <c r="J690" i="32"/>
  <c r="H688" i="32"/>
  <c r="F686" i="32"/>
  <c r="H647" i="32"/>
  <c r="F645" i="32"/>
  <c r="J641" i="32"/>
  <c r="H639" i="32"/>
  <c r="F637" i="32"/>
  <c r="F624" i="32"/>
  <c r="H263" i="33"/>
  <c r="H241" i="33"/>
  <c r="H231" i="33"/>
  <c r="F208" i="33"/>
  <c r="F196" i="33"/>
  <c r="H190" i="33"/>
  <c r="F164" i="33"/>
  <c r="F147" i="33"/>
  <c r="H141" i="33"/>
  <c r="F127" i="33"/>
  <c r="F125" i="33"/>
  <c r="H121" i="33"/>
  <c r="H119" i="33"/>
  <c r="F104" i="33"/>
  <c r="H102" i="33"/>
  <c r="F99" i="33"/>
  <c r="F86" i="33"/>
  <c r="H80" i="33"/>
  <c r="F78" i="33"/>
  <c r="F64" i="33"/>
  <c r="H58" i="33"/>
  <c r="F56" i="33"/>
  <c r="F42" i="33"/>
  <c r="J38" i="33"/>
  <c r="H36" i="33"/>
  <c r="F34" i="33"/>
  <c r="J19" i="33"/>
  <c r="H17" i="33"/>
  <c r="F15" i="33"/>
  <c r="J11" i="33"/>
  <c r="H9" i="33"/>
  <c r="F696" i="32"/>
  <c r="J692" i="32"/>
  <c r="H690" i="32"/>
  <c r="F688" i="32"/>
  <c r="J684" i="32"/>
  <c r="F660" i="32"/>
  <c r="F647" i="32"/>
  <c r="J643" i="32"/>
  <c r="H641" i="32"/>
  <c r="F639" i="32"/>
  <c r="J635" i="32"/>
  <c r="F251" i="33"/>
  <c r="F241" i="33"/>
  <c r="F231" i="33"/>
  <c r="H216" i="33"/>
  <c r="J210" i="33"/>
  <c r="F214" i="33"/>
  <c r="J123" i="33"/>
  <c r="F102" i="33"/>
  <c r="F81" i="33"/>
  <c r="H75" i="33"/>
  <c r="F59" i="33"/>
  <c r="H53" i="33"/>
  <c r="F37" i="33"/>
  <c r="H31" i="33"/>
  <c r="J212" i="33"/>
  <c r="F18" i="33"/>
  <c r="H12" i="33"/>
  <c r="H667" i="32"/>
  <c r="J661" i="32"/>
  <c r="H672" i="32"/>
  <c r="H625" i="32"/>
  <c r="F623" i="32"/>
  <c r="F621" i="32"/>
  <c r="H615" i="32"/>
  <c r="F472" i="32"/>
  <c r="F153" i="33"/>
  <c r="J98" i="33"/>
  <c r="F75" i="33"/>
  <c r="F53" i="33"/>
  <c r="F31" i="33"/>
  <c r="F12" i="33"/>
  <c r="F642" i="32"/>
  <c r="H636" i="32"/>
  <c r="F618" i="32"/>
  <c r="U36" i="34"/>
  <c r="H208" i="33"/>
  <c r="H196" i="33"/>
  <c r="J121" i="33"/>
  <c r="J105" i="33"/>
  <c r="H101" i="33"/>
  <c r="H98" i="33"/>
  <c r="H83" i="33"/>
  <c r="J77" i="33"/>
  <c r="H61" i="33"/>
  <c r="J55" i="33"/>
  <c r="H39" i="33"/>
  <c r="J33" i="33"/>
  <c r="H20" i="33"/>
  <c r="J14" i="33"/>
  <c r="F691" i="32"/>
  <c r="H685" i="32"/>
  <c r="J669" i="32"/>
  <c r="F636" i="32"/>
  <c r="J622" i="32"/>
  <c r="J619" i="32"/>
  <c r="F615" i="32"/>
  <c r="J624" i="32"/>
  <c r="J170" i="33"/>
  <c r="H129" i="33"/>
  <c r="F83" i="33"/>
  <c r="H77" i="33"/>
  <c r="F61" i="33"/>
  <c r="H55" i="33"/>
  <c r="F39" i="33"/>
  <c r="H33" i="33"/>
  <c r="F20" i="33"/>
  <c r="H14" i="33"/>
  <c r="F685" i="32"/>
  <c r="F663" i="32"/>
  <c r="H644" i="32"/>
  <c r="J638" i="32"/>
  <c r="J620" i="32"/>
  <c r="F616" i="32"/>
  <c r="F575" i="32"/>
  <c r="F573" i="32"/>
  <c r="H571" i="32"/>
  <c r="H569" i="32"/>
  <c r="J568" i="32"/>
  <c r="J530" i="32"/>
  <c r="H528" i="32"/>
  <c r="F526" i="32"/>
  <c r="J522" i="32"/>
  <c r="J483" i="32"/>
  <c r="H481" i="32"/>
  <c r="F479" i="32"/>
  <c r="J475" i="32"/>
  <c r="H473" i="32"/>
  <c r="F471" i="32"/>
  <c r="J434" i="32"/>
  <c r="H432" i="32"/>
  <c r="F430" i="32"/>
  <c r="J426" i="32"/>
  <c r="H424" i="32"/>
  <c r="F422" i="32"/>
  <c r="J382" i="32"/>
  <c r="H380" i="32"/>
  <c r="F378" i="32"/>
  <c r="J374" i="32"/>
  <c r="H372" i="32"/>
  <c r="F370" i="32"/>
  <c r="J330" i="32"/>
  <c r="H328" i="32"/>
  <c r="F326" i="32"/>
  <c r="J322" i="32"/>
  <c r="H320" i="32"/>
  <c r="F318" i="32"/>
  <c r="J190" i="33"/>
  <c r="J149" i="33"/>
  <c r="H127" i="33"/>
  <c r="J100" i="33"/>
  <c r="J85" i="33"/>
  <c r="J63" i="33"/>
  <c r="J41" i="33"/>
  <c r="H693" i="32"/>
  <c r="J687" i="32"/>
  <c r="F644" i="32"/>
  <c r="H638" i="32"/>
  <c r="J617" i="32"/>
  <c r="F613" i="32"/>
  <c r="F574" i="32"/>
  <c r="F572" i="32"/>
  <c r="F570" i="32"/>
  <c r="H533" i="32"/>
  <c r="F531" i="32"/>
  <c r="J527" i="32"/>
  <c r="H525" i="32"/>
  <c r="F523" i="32"/>
  <c r="J480" i="32"/>
  <c r="H478" i="32"/>
  <c r="F476" i="32"/>
  <c r="J472" i="32"/>
  <c r="J431" i="32"/>
  <c r="H429" i="32"/>
  <c r="F427" i="32"/>
  <c r="J423" i="32"/>
  <c r="J379" i="32"/>
  <c r="H377" i="32"/>
  <c r="F375" i="32"/>
  <c r="J371" i="32"/>
  <c r="J327" i="32"/>
  <c r="H325" i="32"/>
  <c r="F323" i="32"/>
  <c r="J319" i="32"/>
  <c r="F10" i="33"/>
  <c r="J695" i="32"/>
  <c r="F665" i="32"/>
  <c r="H646" i="32"/>
  <c r="J640" i="32"/>
  <c r="H623" i="32"/>
  <c r="H617" i="32"/>
  <c r="H472" i="32"/>
  <c r="F107" i="33"/>
  <c r="H695" i="32"/>
  <c r="J689" i="32"/>
  <c r="J667" i="32"/>
  <c r="J625" i="32"/>
  <c r="H618" i="32"/>
  <c r="J57" i="33"/>
  <c r="J551" i="32"/>
  <c r="J532" i="32"/>
  <c r="F432" i="32"/>
  <c r="H426" i="32"/>
  <c r="F328" i="32"/>
  <c r="H322" i="32"/>
  <c r="H283" i="32"/>
  <c r="J277" i="32"/>
  <c r="J262" i="32"/>
  <c r="F241" i="32"/>
  <c r="H235" i="32"/>
  <c r="F231" i="32"/>
  <c r="J107" i="32"/>
  <c r="H105" i="32"/>
  <c r="F103" i="32"/>
  <c r="J99" i="32"/>
  <c r="H97" i="32"/>
  <c r="H42" i="32"/>
  <c r="F40" i="32"/>
  <c r="J36" i="32"/>
  <c r="H34" i="32"/>
  <c r="F32" i="32"/>
  <c r="H21" i="32"/>
  <c r="F19" i="32"/>
  <c r="J15" i="32"/>
  <c r="H13" i="32"/>
  <c r="F11" i="32"/>
  <c r="F15" i="31"/>
  <c r="F11" i="31"/>
  <c r="F7" i="31"/>
  <c r="F13" i="30"/>
  <c r="F9" i="30"/>
  <c r="C16" i="30"/>
  <c r="D11" i="29"/>
  <c r="J79" i="33"/>
  <c r="F671" i="32"/>
  <c r="H483" i="32"/>
  <c r="J477" i="32"/>
  <c r="H382" i="32"/>
  <c r="J376" i="32"/>
  <c r="F350" i="32"/>
  <c r="H344" i="32"/>
  <c r="H285" i="32"/>
  <c r="F281" i="32"/>
  <c r="J279" i="32"/>
  <c r="H275" i="32"/>
  <c r="H260" i="32"/>
  <c r="J254" i="32"/>
  <c r="F262" i="32"/>
  <c r="F233" i="32"/>
  <c r="F219" i="32"/>
  <c r="H213" i="32"/>
  <c r="J152" i="32"/>
  <c r="H150" i="32"/>
  <c r="F148" i="32"/>
  <c r="J144" i="32"/>
  <c r="H142" i="32"/>
  <c r="J130" i="32"/>
  <c r="H128" i="32"/>
  <c r="F126" i="32"/>
  <c r="J122" i="32"/>
  <c r="H120" i="32"/>
  <c r="F108" i="32"/>
  <c r="J104" i="32"/>
  <c r="H102" i="32"/>
  <c r="F100" i="32"/>
  <c r="F87" i="32"/>
  <c r="H81" i="32"/>
  <c r="F58" i="32"/>
  <c r="J41" i="32"/>
  <c r="H39" i="32"/>
  <c r="F37" i="32"/>
  <c r="J33" i="32"/>
  <c r="H31" i="32"/>
  <c r="J20" i="32"/>
  <c r="H18" i="32"/>
  <c r="F16" i="32"/>
  <c r="J12" i="32"/>
  <c r="H10" i="32"/>
  <c r="C11" i="29"/>
  <c r="F693" i="32"/>
  <c r="J646" i="32"/>
  <c r="H620" i="32"/>
  <c r="J595" i="32"/>
  <c r="F577" i="32"/>
  <c r="F569" i="32"/>
  <c r="H404" i="32"/>
  <c r="J398" i="32"/>
  <c r="F283" i="32"/>
  <c r="H277" i="32"/>
  <c r="F273" i="32"/>
  <c r="F258" i="32"/>
  <c r="H252" i="32"/>
  <c r="J240" i="32"/>
  <c r="F211" i="32"/>
  <c r="F153" i="32"/>
  <c r="J149" i="32"/>
  <c r="H147" i="32"/>
  <c r="F145" i="32"/>
  <c r="F131" i="32"/>
  <c r="J127" i="32"/>
  <c r="H125" i="32"/>
  <c r="F123" i="32"/>
  <c r="J109" i="32"/>
  <c r="H107" i="32"/>
  <c r="F105" i="32"/>
  <c r="J101" i="32"/>
  <c r="H99" i="32"/>
  <c r="F97" i="32"/>
  <c r="H86" i="32"/>
  <c r="F84" i="32"/>
  <c r="J80" i="32"/>
  <c r="H78" i="32"/>
  <c r="F76" i="32"/>
  <c r="F63" i="32"/>
  <c r="H57" i="32"/>
  <c r="F55" i="32"/>
  <c r="F42" i="32"/>
  <c r="J38" i="32"/>
  <c r="H36" i="32"/>
  <c r="F34" i="32"/>
  <c r="F21" i="32"/>
  <c r="J17" i="32"/>
  <c r="H15" i="32"/>
  <c r="F13" i="32"/>
  <c r="J9" i="32"/>
  <c r="F14" i="31"/>
  <c r="F10" i="31"/>
  <c r="F6" i="31"/>
  <c r="F12" i="30"/>
  <c r="H147" i="33"/>
  <c r="H665" i="32"/>
  <c r="H568" i="32"/>
  <c r="F555" i="32"/>
  <c r="H549" i="32"/>
  <c r="H530" i="32"/>
  <c r="J524" i="32"/>
  <c r="F424" i="32"/>
  <c r="F320" i="32"/>
  <c r="F275" i="32"/>
  <c r="H238" i="32"/>
  <c r="J232" i="32"/>
  <c r="F240" i="32"/>
  <c r="J218" i="32"/>
  <c r="H152" i="32"/>
  <c r="F150" i="32"/>
  <c r="J146" i="32"/>
  <c r="H144" i="32"/>
  <c r="F142" i="32"/>
  <c r="H130" i="32"/>
  <c r="F128" i="32"/>
  <c r="J124" i="32"/>
  <c r="H122" i="32"/>
  <c r="F120" i="32"/>
  <c r="J106" i="32"/>
  <c r="H104" i="32"/>
  <c r="F102" i="32"/>
  <c r="J98" i="32"/>
  <c r="H83" i="32"/>
  <c r="F81" i="32"/>
  <c r="H75" i="32"/>
  <c r="F60" i="32"/>
  <c r="J43" i="32"/>
  <c r="H41" i="32"/>
  <c r="F39" i="32"/>
  <c r="J35" i="32"/>
  <c r="H33" i="32"/>
  <c r="F31" i="32"/>
  <c r="H20" i="32"/>
  <c r="F18" i="32"/>
  <c r="J14" i="32"/>
  <c r="H12" i="32"/>
  <c r="F10" i="32"/>
  <c r="E146" i="30"/>
  <c r="F119" i="33"/>
  <c r="H687" i="32"/>
  <c r="F481" i="32"/>
  <c r="H475" i="32"/>
  <c r="F380" i="32"/>
  <c r="H374" i="32"/>
  <c r="J282" i="32"/>
  <c r="H263" i="32"/>
  <c r="J257" i="32"/>
  <c r="F236" i="32"/>
  <c r="H230" i="32"/>
  <c r="H109" i="32"/>
  <c r="F107" i="32"/>
  <c r="J103" i="32"/>
  <c r="H101" i="32"/>
  <c r="F99" i="32"/>
  <c r="J40" i="32"/>
  <c r="H38" i="32"/>
  <c r="F36" i="32"/>
  <c r="J32" i="32"/>
  <c r="J19" i="32"/>
  <c r="H17" i="32"/>
  <c r="F15" i="32"/>
  <c r="J11" i="32"/>
  <c r="H9" i="32"/>
  <c r="F17" i="31"/>
  <c r="F13" i="31"/>
  <c r="F9" i="31"/>
  <c r="F15" i="30"/>
  <c r="F11" i="30"/>
  <c r="F7" i="30"/>
  <c r="H63" i="33"/>
  <c r="J614" i="32"/>
  <c r="H601" i="32"/>
  <c r="F547" i="32"/>
  <c r="F528" i="32"/>
  <c r="H522" i="32"/>
  <c r="H456" i="32"/>
  <c r="J450" i="32"/>
  <c r="H352" i="32"/>
  <c r="J346" i="32"/>
  <c r="F278" i="32"/>
  <c r="F263" i="32"/>
  <c r="H257" i="32"/>
  <c r="F253" i="32"/>
  <c r="H241" i="32"/>
  <c r="J235" i="32"/>
  <c r="F216" i="32"/>
  <c r="H210" i="32"/>
  <c r="H208" i="32"/>
  <c r="H207" i="32"/>
  <c r="H197" i="32"/>
  <c r="F195" i="32"/>
  <c r="J191" i="32"/>
  <c r="H189" i="32"/>
  <c r="F187" i="32"/>
  <c r="J153" i="32"/>
  <c r="H151" i="32"/>
  <c r="F149" i="32"/>
  <c r="J145" i="32"/>
  <c r="H143" i="32"/>
  <c r="F141" i="32"/>
  <c r="J131" i="32"/>
  <c r="H129" i="32"/>
  <c r="F127" i="32"/>
  <c r="J123" i="32"/>
  <c r="H121" i="32"/>
  <c r="F119" i="32"/>
  <c r="F109" i="32"/>
  <c r="J105" i="32"/>
  <c r="H103" i="32"/>
  <c r="F101" i="32"/>
  <c r="J97" i="32"/>
  <c r="J84" i="32"/>
  <c r="H82" i="32"/>
  <c r="F80" i="32"/>
  <c r="J76" i="32"/>
  <c r="J63" i="32"/>
  <c r="H61" i="32"/>
  <c r="F59" i="32"/>
  <c r="J55" i="32"/>
  <c r="H53" i="32"/>
  <c r="J42" i="32"/>
  <c r="H40" i="32"/>
  <c r="F38" i="32"/>
  <c r="J34" i="32"/>
  <c r="H32" i="32"/>
  <c r="J21" i="32"/>
  <c r="H19" i="32"/>
  <c r="F17" i="32"/>
  <c r="J13" i="32"/>
  <c r="H11" i="32"/>
  <c r="F9" i="32"/>
  <c r="F16" i="31"/>
  <c r="F12" i="31"/>
  <c r="F8" i="31"/>
  <c r="H85" i="33"/>
  <c r="J35" i="33"/>
  <c r="H579" i="32"/>
  <c r="F473" i="32"/>
  <c r="F372" i="32"/>
  <c r="J285" i="32"/>
  <c r="F255" i="32"/>
  <c r="F239" i="32"/>
  <c r="J237" i="32"/>
  <c r="H233" i="32"/>
  <c r="J150" i="32"/>
  <c r="H148" i="32"/>
  <c r="F146" i="32"/>
  <c r="J142" i="32"/>
  <c r="J128" i="32"/>
  <c r="H126" i="32"/>
  <c r="F124" i="32"/>
  <c r="J120" i="32"/>
  <c r="H108" i="32"/>
  <c r="F106" i="32"/>
  <c r="J102" i="32"/>
  <c r="H100" i="32"/>
  <c r="F98" i="32"/>
  <c r="F85" i="32"/>
  <c r="H79" i="32"/>
  <c r="F77" i="32"/>
  <c r="F64" i="32"/>
  <c r="F56" i="32"/>
  <c r="F43" i="32"/>
  <c r="J39" i="32"/>
  <c r="H37" i="32"/>
  <c r="F35" i="32"/>
  <c r="J31" i="32"/>
  <c r="J18" i="32"/>
  <c r="H16" i="32"/>
  <c r="F14" i="32"/>
  <c r="J10" i="32"/>
  <c r="D16" i="30"/>
  <c r="E129" i="29"/>
  <c r="E11" i="29"/>
  <c r="F504" i="32"/>
  <c r="J274" i="32"/>
  <c r="F190" i="32"/>
  <c r="J175" i="32"/>
  <c r="J126" i="32"/>
  <c r="C146" i="30"/>
  <c r="F8" i="30"/>
  <c r="BG37" i="28"/>
  <c r="AY37" i="28"/>
  <c r="C37" i="28"/>
  <c r="AV8" i="28"/>
  <c r="AN8" i="28"/>
  <c r="AF8" i="28"/>
  <c r="X8" i="28"/>
  <c r="H498" i="32"/>
  <c r="H434" i="32"/>
  <c r="H255" i="32"/>
  <c r="F172" i="32"/>
  <c r="H166" i="32"/>
  <c r="J148" i="32"/>
  <c r="J108" i="32"/>
  <c r="F54" i="32"/>
  <c r="J65" i="32"/>
  <c r="F41" i="32"/>
  <c r="H35" i="32"/>
  <c r="F12" i="32"/>
  <c r="BF37" i="28"/>
  <c r="AP37" i="28"/>
  <c r="AM8" i="28"/>
  <c r="AE8" i="28"/>
  <c r="W8" i="28"/>
  <c r="O8" i="28"/>
  <c r="X69" i="27"/>
  <c r="H41" i="33"/>
  <c r="F591" i="32"/>
  <c r="J428" i="32"/>
  <c r="F402" i="32"/>
  <c r="H218" i="32"/>
  <c r="J194" i="32"/>
  <c r="F83" i="32"/>
  <c r="H77" i="32"/>
  <c r="H63" i="32"/>
  <c r="BE37" i="28"/>
  <c r="AW37" i="28"/>
  <c r="AO37" i="28"/>
  <c r="AG37" i="28"/>
  <c r="AD8" i="28"/>
  <c r="V8" i="28"/>
  <c r="N8" i="28"/>
  <c r="F8" i="28"/>
  <c r="W69" i="27"/>
  <c r="O69" i="27"/>
  <c r="X40" i="27"/>
  <c r="H396" i="32"/>
  <c r="H330" i="32"/>
  <c r="F130" i="32"/>
  <c r="H124" i="32"/>
  <c r="H64" i="32"/>
  <c r="J58" i="32"/>
  <c r="F61" i="32"/>
  <c r="J16" i="32"/>
  <c r="F10" i="30"/>
  <c r="AV37" i="28"/>
  <c r="AN37" i="28"/>
  <c r="AF37" i="28"/>
  <c r="X37" i="28"/>
  <c r="U8" i="28"/>
  <c r="M8" i="28"/>
  <c r="E8" i="28"/>
  <c r="V69" i="27"/>
  <c r="N69" i="27"/>
  <c r="F69" i="27"/>
  <c r="W40" i="27"/>
  <c r="O40" i="27"/>
  <c r="J324" i="32"/>
  <c r="F214" i="32"/>
  <c r="F164" i="32"/>
  <c r="F152" i="32"/>
  <c r="H146" i="32"/>
  <c r="H106" i="32"/>
  <c r="J100" i="32"/>
  <c r="J87" i="32"/>
  <c r="J86" i="32"/>
  <c r="F33" i="32"/>
  <c r="AM37" i="28"/>
  <c r="AE37" i="28"/>
  <c r="W37" i="28"/>
  <c r="O37" i="28"/>
  <c r="BH8" i="28"/>
  <c r="L8" i="28"/>
  <c r="D8" i="28"/>
  <c r="U69" i="27"/>
  <c r="M69" i="27"/>
  <c r="V40" i="27"/>
  <c r="N40" i="27"/>
  <c r="F40" i="27"/>
  <c r="F261" i="32"/>
  <c r="H174" i="32"/>
  <c r="J168" i="32"/>
  <c r="F122" i="32"/>
  <c r="H131" i="32"/>
  <c r="F82" i="32"/>
  <c r="F62" i="32"/>
  <c r="H56" i="32"/>
  <c r="H43" i="32"/>
  <c r="J37" i="32"/>
  <c r="F20" i="32"/>
  <c r="H14" i="32"/>
  <c r="U37" i="28"/>
  <c r="M37" i="28"/>
  <c r="E37" i="28"/>
  <c r="BF8" i="28"/>
  <c r="AP8" i="28"/>
  <c r="C69" i="27"/>
  <c r="L40" i="27"/>
  <c r="D40" i="27"/>
  <c r="H556" i="32"/>
  <c r="J259" i="32"/>
  <c r="F144" i="32"/>
  <c r="H153" i="32"/>
  <c r="F104" i="32"/>
  <c r="H98" i="32"/>
  <c r="H85" i="32"/>
  <c r="J79" i="32"/>
  <c r="F14" i="30"/>
  <c r="C129" i="29"/>
  <c r="BH37" i="28"/>
  <c r="L37" i="28"/>
  <c r="D37" i="28"/>
  <c r="BE8" i="28"/>
  <c r="AW8" i="28"/>
  <c r="AO8" i="28"/>
  <c r="AG8" i="28"/>
  <c r="C40" i="27"/>
  <c r="D69" i="27"/>
  <c r="U40" i="27"/>
  <c r="C69" i="26"/>
  <c r="M40" i="27"/>
  <c r="X36" i="27"/>
  <c r="W36" i="26"/>
  <c r="H280" i="32"/>
  <c r="AD37" i="28"/>
  <c r="W36" i="27"/>
  <c r="O36" i="27"/>
  <c r="X7" i="27"/>
  <c r="V36" i="26"/>
  <c r="N36" i="26"/>
  <c r="J16" i="33"/>
  <c r="V37" i="28"/>
  <c r="V36" i="27"/>
  <c r="N36" i="27"/>
  <c r="F36" i="27"/>
  <c r="W7" i="27"/>
  <c r="O7" i="27"/>
  <c r="U36" i="26"/>
  <c r="M36" i="26"/>
  <c r="E36" i="26"/>
  <c r="N37" i="28"/>
  <c r="U36" i="27"/>
  <c r="M36" i="27"/>
  <c r="V7" i="27"/>
  <c r="N7" i="27"/>
  <c r="F7" i="27"/>
  <c r="W69" i="26"/>
  <c r="L36" i="26"/>
  <c r="D36" i="26"/>
  <c r="J300" i="32"/>
  <c r="J186" i="32"/>
  <c r="BG8" i="28"/>
  <c r="C36" i="27"/>
  <c r="L7" i="27"/>
  <c r="D7" i="27"/>
  <c r="U69" i="26"/>
  <c r="M69" i="26"/>
  <c r="E69" i="26"/>
  <c r="J212" i="32"/>
  <c r="F75" i="32"/>
  <c r="H84" i="32"/>
  <c r="AY8" i="28"/>
  <c r="L69" i="27"/>
  <c r="C7" i="27"/>
  <c r="L69" i="26"/>
  <c r="D69" i="26"/>
  <c r="C8" i="28"/>
  <c r="E7" i="27"/>
  <c r="H192" i="32"/>
  <c r="H103" i="33"/>
  <c r="F37" i="28"/>
  <c r="L36" i="27"/>
  <c r="V69" i="26"/>
  <c r="D36" i="27"/>
  <c r="U7" i="27"/>
  <c r="N69" i="26"/>
  <c r="C36" i="26"/>
  <c r="F69" i="26"/>
  <c r="BG37" i="25"/>
  <c r="AY37" i="25"/>
  <c r="C37" i="25"/>
  <c r="AV8" i="25"/>
  <c r="AN8" i="25"/>
  <c r="AF8" i="25"/>
  <c r="X8" i="25"/>
  <c r="M7" i="27"/>
  <c r="BF37" i="25"/>
  <c r="AX37" i="25"/>
  <c r="AP37" i="25"/>
  <c r="AM8" i="25"/>
  <c r="AE8" i="25"/>
  <c r="W8" i="25"/>
  <c r="O8" i="25"/>
  <c r="BE37" i="25"/>
  <c r="AW37" i="25"/>
  <c r="AO37" i="25"/>
  <c r="AG37" i="25"/>
  <c r="AD8" i="25"/>
  <c r="V8" i="25"/>
  <c r="N8" i="25"/>
  <c r="F8" i="25"/>
  <c r="AV37" i="25"/>
  <c r="AN37" i="25"/>
  <c r="AF37" i="25"/>
  <c r="X37" i="25"/>
  <c r="U8" i="25"/>
  <c r="M8" i="25"/>
  <c r="E8" i="25"/>
  <c r="AM37" i="25"/>
  <c r="AE37" i="25"/>
  <c r="W37" i="25"/>
  <c r="O37" i="25"/>
  <c r="BH8" i="25"/>
  <c r="L8" i="25"/>
  <c r="D8" i="25"/>
  <c r="AD37" i="25"/>
  <c r="V37" i="25"/>
  <c r="N37" i="25"/>
  <c r="F37" i="25"/>
  <c r="BG8" i="25"/>
  <c r="AY8" i="25"/>
  <c r="C8" i="25"/>
  <c r="U37" i="25"/>
  <c r="M37" i="25"/>
  <c r="E37" i="25"/>
  <c r="BF8" i="25"/>
  <c r="AX8" i="25"/>
  <c r="AP8" i="25"/>
  <c r="X69" i="24"/>
  <c r="U36" i="24"/>
  <c r="M36" i="24"/>
  <c r="E36" i="24"/>
  <c r="V7" i="24"/>
  <c r="N7" i="24"/>
  <c r="F7" i="24"/>
  <c r="W69" i="23"/>
  <c r="O69" i="23"/>
  <c r="L40" i="23"/>
  <c r="D40" i="23"/>
  <c r="AF33" i="23"/>
  <c r="AF25" i="23"/>
  <c r="AF17" i="23"/>
  <c r="X36" i="23"/>
  <c r="AF9" i="23"/>
  <c r="U7" i="23"/>
  <c r="M7" i="23"/>
  <c r="L37" i="25"/>
  <c r="W69" i="24"/>
  <c r="O69" i="24"/>
  <c r="X40" i="24"/>
  <c r="L36" i="24"/>
  <c r="D36" i="24"/>
  <c r="U7" i="24"/>
  <c r="M7" i="24"/>
  <c r="E7" i="24"/>
  <c r="V69" i="23"/>
  <c r="N69" i="23"/>
  <c r="F69" i="23"/>
  <c r="C40" i="23"/>
  <c r="AF34" i="23"/>
  <c r="AF26" i="23"/>
  <c r="AF18" i="23"/>
  <c r="W36" i="23"/>
  <c r="O36" i="23"/>
  <c r="AF10" i="23"/>
  <c r="L7" i="23"/>
  <c r="D7" i="23"/>
  <c r="D37" i="25"/>
  <c r="V69" i="24"/>
  <c r="N69" i="24"/>
  <c r="F69" i="24"/>
  <c r="W40" i="24"/>
  <c r="O40" i="24"/>
  <c r="C36" i="24"/>
  <c r="L7" i="24"/>
  <c r="D7" i="24"/>
  <c r="U69" i="23"/>
  <c r="M69" i="23"/>
  <c r="E69" i="23"/>
  <c r="AF35" i="23"/>
  <c r="AF27" i="23"/>
  <c r="AF19" i="23"/>
  <c r="N36" i="23"/>
  <c r="F36" i="23"/>
  <c r="C7" i="23"/>
  <c r="BH37" i="25"/>
  <c r="BE8" i="25"/>
  <c r="U69" i="24"/>
  <c r="M69" i="24"/>
  <c r="E69" i="24"/>
  <c r="V40" i="24"/>
  <c r="N40" i="24"/>
  <c r="F40" i="24"/>
  <c r="C7" i="24"/>
  <c r="L69" i="23"/>
  <c r="D69" i="23"/>
  <c r="Y40" i="23"/>
  <c r="AF28" i="23"/>
  <c r="AF20" i="23"/>
  <c r="AF12" i="23"/>
  <c r="U36" i="23"/>
  <c r="M36" i="23"/>
  <c r="E36" i="23"/>
  <c r="AW8" i="25"/>
  <c r="L69" i="24"/>
  <c r="D69" i="24"/>
  <c r="U40" i="24"/>
  <c r="M40" i="24"/>
  <c r="E40" i="24"/>
  <c r="C69" i="23"/>
  <c r="X40" i="23"/>
  <c r="AF29" i="23"/>
  <c r="AF21" i="23"/>
  <c r="AF13" i="23"/>
  <c r="L36" i="23"/>
  <c r="D36" i="23"/>
  <c r="AO8" i="25"/>
  <c r="C69" i="24"/>
  <c r="L40" i="24"/>
  <c r="D40" i="24"/>
  <c r="X36" i="24"/>
  <c r="W40" i="23"/>
  <c r="O40" i="23"/>
  <c r="AF30" i="23"/>
  <c r="AF22" i="23"/>
  <c r="AF14" i="23"/>
  <c r="C36" i="23"/>
  <c r="X7" i="23"/>
  <c r="AG8" i="25"/>
  <c r="C40" i="24"/>
  <c r="W36" i="24"/>
  <c r="O36" i="24"/>
  <c r="X7" i="24"/>
  <c r="Y69" i="23"/>
  <c r="V40" i="23"/>
  <c r="N40" i="23"/>
  <c r="F40" i="23"/>
  <c r="AF31" i="23"/>
  <c r="AF23" i="23"/>
  <c r="AF15" i="23"/>
  <c r="W7" i="23"/>
  <c r="O7" i="23"/>
  <c r="F36" i="24"/>
  <c r="W7" i="24"/>
  <c r="M40" i="23"/>
  <c r="V69" i="22"/>
  <c r="N69" i="22"/>
  <c r="F69" i="22"/>
  <c r="C40" i="22"/>
  <c r="AF34" i="22"/>
  <c r="AF26" i="22"/>
  <c r="AF18" i="22"/>
  <c r="W36" i="22"/>
  <c r="O36" i="22"/>
  <c r="AF10" i="22"/>
  <c r="L7" i="22"/>
  <c r="D7" i="22"/>
  <c r="O7" i="24"/>
  <c r="E40" i="23"/>
  <c r="U69" i="22"/>
  <c r="M69" i="22"/>
  <c r="E69" i="22"/>
  <c r="AF35" i="22"/>
  <c r="AF27" i="22"/>
  <c r="AF19" i="22"/>
  <c r="N36" i="22"/>
  <c r="F36" i="22"/>
  <c r="C7" i="22"/>
  <c r="F7" i="23"/>
  <c r="L69" i="22"/>
  <c r="D69" i="22"/>
  <c r="Y40" i="22"/>
  <c r="AF28" i="22"/>
  <c r="AF20" i="22"/>
  <c r="AF12" i="22"/>
  <c r="U36" i="22"/>
  <c r="M36" i="22"/>
  <c r="E36" i="22"/>
  <c r="X69" i="23"/>
  <c r="AF16" i="23"/>
  <c r="E7" i="23"/>
  <c r="C69" i="22"/>
  <c r="X40" i="22"/>
  <c r="AF29" i="22"/>
  <c r="AF21" i="22"/>
  <c r="AF13" i="22"/>
  <c r="L36" i="22"/>
  <c r="D36" i="22"/>
  <c r="Y7" i="22"/>
  <c r="AF24" i="23"/>
  <c r="Y7" i="23"/>
  <c r="W40" i="22"/>
  <c r="O40" i="22"/>
  <c r="AF30" i="22"/>
  <c r="AF22" i="22"/>
  <c r="AF14" i="22"/>
  <c r="C36" i="22"/>
  <c r="X7" i="22"/>
  <c r="AF32" i="23"/>
  <c r="Y69" i="22"/>
  <c r="V40" i="22"/>
  <c r="N40" i="22"/>
  <c r="F40" i="22"/>
  <c r="AF31" i="22"/>
  <c r="AF23" i="22"/>
  <c r="AF15" i="22"/>
  <c r="W7" i="22"/>
  <c r="O7" i="22"/>
  <c r="D40" i="22"/>
  <c r="AF32" i="22"/>
  <c r="U69" i="21"/>
  <c r="M69" i="21"/>
  <c r="E69" i="21"/>
  <c r="AF12" i="21"/>
  <c r="V36" i="21"/>
  <c r="N36" i="21"/>
  <c r="F36" i="21"/>
  <c r="AF30" i="20"/>
  <c r="AF22" i="20"/>
  <c r="AF14" i="20"/>
  <c r="C36" i="20"/>
  <c r="U36" i="19"/>
  <c r="M36" i="19"/>
  <c r="E36" i="19"/>
  <c r="AF33" i="22"/>
  <c r="Y69" i="20"/>
  <c r="AF31" i="20"/>
  <c r="AF23" i="20"/>
  <c r="AF15" i="20"/>
  <c r="AF7" i="20"/>
  <c r="T36" i="19"/>
  <c r="L36" i="19"/>
  <c r="D36" i="19"/>
  <c r="Y36" i="22"/>
  <c r="X69" i="20"/>
  <c r="AF32" i="20"/>
  <c r="AF24" i="20"/>
  <c r="AF16" i="20"/>
  <c r="Y36" i="20"/>
  <c r="AF8" i="20"/>
  <c r="W69" i="19"/>
  <c r="S36" i="19"/>
  <c r="K36" i="19"/>
  <c r="C36" i="19"/>
  <c r="N7" i="23"/>
  <c r="X69" i="22"/>
  <c r="U40" i="22"/>
  <c r="X36" i="22"/>
  <c r="AF9" i="22"/>
  <c r="U7" i="22"/>
  <c r="W69" i="20"/>
  <c r="O69" i="20"/>
  <c r="AF33" i="20"/>
  <c r="AF25" i="20"/>
  <c r="AF17" i="20"/>
  <c r="X36" i="20"/>
  <c r="AF9" i="20"/>
  <c r="V69" i="19"/>
  <c r="V36" i="24"/>
  <c r="W69" i="22"/>
  <c r="AF16" i="22"/>
  <c r="N7" i="22"/>
  <c r="AF8" i="21"/>
  <c r="V69" i="20"/>
  <c r="N69" i="20"/>
  <c r="F69" i="20"/>
  <c r="AF34" i="20"/>
  <c r="AF26" i="20"/>
  <c r="AF18" i="20"/>
  <c r="W36" i="20"/>
  <c r="O36" i="20"/>
  <c r="AF10" i="20"/>
  <c r="U69" i="19"/>
  <c r="M69" i="19"/>
  <c r="E69" i="19"/>
  <c r="N36" i="24"/>
  <c r="M40" i="22"/>
  <c r="AF17" i="22"/>
  <c r="M7" i="22"/>
  <c r="AF9" i="21"/>
  <c r="U69" i="20"/>
  <c r="M69" i="20"/>
  <c r="E69" i="20"/>
  <c r="AF35" i="20"/>
  <c r="AF27" i="20"/>
  <c r="AF19" i="20"/>
  <c r="N36" i="20"/>
  <c r="F36" i="20"/>
  <c r="T69" i="19"/>
  <c r="L69" i="19"/>
  <c r="D69" i="19"/>
  <c r="U40" i="23"/>
  <c r="Y36" i="23"/>
  <c r="O69" i="22"/>
  <c r="L40" i="22"/>
  <c r="AF24" i="22"/>
  <c r="F7" i="22"/>
  <c r="L69" i="20"/>
  <c r="D69" i="20"/>
  <c r="AF28" i="20"/>
  <c r="AF20" i="20"/>
  <c r="AF12" i="20"/>
  <c r="U36" i="20"/>
  <c r="M36" i="20"/>
  <c r="E36" i="20"/>
  <c r="S69" i="19"/>
  <c r="K69" i="19"/>
  <c r="C69" i="19"/>
  <c r="W36" i="19"/>
  <c r="AF25" i="22"/>
  <c r="AF27" i="21"/>
  <c r="L69" i="18"/>
  <c r="D69" i="18"/>
  <c r="J669" i="17"/>
  <c r="H667" i="17"/>
  <c r="F665" i="17"/>
  <c r="L663" i="17"/>
  <c r="M663" i="17" s="1"/>
  <c r="J661" i="17"/>
  <c r="J645" i="17"/>
  <c r="H643" i="17"/>
  <c r="F641" i="17"/>
  <c r="J637" i="17"/>
  <c r="H635" i="17"/>
  <c r="J599" i="17"/>
  <c r="H597" i="17"/>
  <c r="F595" i="17"/>
  <c r="L593" i="17"/>
  <c r="M593" i="17" s="1"/>
  <c r="J591" i="17"/>
  <c r="J555" i="17"/>
  <c r="H553" i="17"/>
  <c r="F551" i="17"/>
  <c r="J547" i="17"/>
  <c r="H545" i="17"/>
  <c r="J533" i="17"/>
  <c r="H531" i="17"/>
  <c r="F529" i="17"/>
  <c r="J525" i="17"/>
  <c r="H523" i="17"/>
  <c r="F521" i="17"/>
  <c r="J480" i="17"/>
  <c r="H478" i="17"/>
  <c r="F476" i="17"/>
  <c r="L474" i="17"/>
  <c r="M474" i="17" s="1"/>
  <c r="J472" i="17"/>
  <c r="J433" i="17"/>
  <c r="H431" i="17"/>
  <c r="F429" i="17"/>
  <c r="J425" i="17"/>
  <c r="H423" i="17"/>
  <c r="J408" i="17"/>
  <c r="H406" i="17"/>
  <c r="F404" i="17"/>
  <c r="J400" i="17"/>
  <c r="H398" i="17"/>
  <c r="F396" i="17"/>
  <c r="H356" i="17"/>
  <c r="F354" i="17"/>
  <c r="J350" i="17"/>
  <c r="H348" i="17"/>
  <c r="F346" i="17"/>
  <c r="J295" i="17"/>
  <c r="J282" i="17"/>
  <c r="H280" i="17"/>
  <c r="F278" i="17"/>
  <c r="L276" i="17"/>
  <c r="M276" i="17" s="1"/>
  <c r="J274" i="17"/>
  <c r="E7" i="22"/>
  <c r="AF35" i="21"/>
  <c r="V36" i="19"/>
  <c r="C69" i="18"/>
  <c r="X36" i="18"/>
  <c r="H695" i="17"/>
  <c r="F693" i="17"/>
  <c r="J689" i="17"/>
  <c r="H687" i="17"/>
  <c r="F685" i="17"/>
  <c r="H672" i="17"/>
  <c r="F670" i="17"/>
  <c r="J666" i="17"/>
  <c r="H664" i="17"/>
  <c r="F662" i="17"/>
  <c r="F646" i="17"/>
  <c r="J642" i="17"/>
  <c r="H640" i="17"/>
  <c r="F638" i="17"/>
  <c r="L636" i="17"/>
  <c r="M636" i="17" s="1"/>
  <c r="H624" i="17"/>
  <c r="F622" i="17"/>
  <c r="J618" i="17"/>
  <c r="H616" i="17"/>
  <c r="F614" i="17"/>
  <c r="H602" i="17"/>
  <c r="F600" i="17"/>
  <c r="J596" i="17"/>
  <c r="H594" i="17"/>
  <c r="F592" i="17"/>
  <c r="F578" i="17"/>
  <c r="J574" i="17"/>
  <c r="H572" i="17"/>
  <c r="F570" i="17"/>
  <c r="L568" i="17"/>
  <c r="M568" i="17" s="1"/>
  <c r="F556" i="17"/>
  <c r="J552" i="17"/>
  <c r="H550" i="17"/>
  <c r="F548" i="17"/>
  <c r="L546" i="17"/>
  <c r="M546" i="17" s="1"/>
  <c r="J544" i="17"/>
  <c r="J530" i="17"/>
  <c r="H528" i="17"/>
  <c r="F526" i="17"/>
  <c r="L524" i="17"/>
  <c r="M524" i="17" s="1"/>
  <c r="J522" i="17"/>
  <c r="H509" i="17"/>
  <c r="F507" i="17"/>
  <c r="J503" i="17"/>
  <c r="H501" i="17"/>
  <c r="F499" i="17"/>
  <c r="H483" i="17"/>
  <c r="F481" i="17"/>
  <c r="J477" i="17"/>
  <c r="H475" i="17"/>
  <c r="F473" i="17"/>
  <c r="F459" i="17"/>
  <c r="J455" i="17"/>
  <c r="H453" i="17"/>
  <c r="F451" i="17"/>
  <c r="L449" i="17"/>
  <c r="M449" i="17" s="1"/>
  <c r="F434" i="17"/>
  <c r="J430" i="17"/>
  <c r="H428" i="17"/>
  <c r="F426" i="17"/>
  <c r="L424" i="17"/>
  <c r="M424" i="17" s="1"/>
  <c r="J422" i="17"/>
  <c r="J405" i="17"/>
  <c r="H403" i="17"/>
  <c r="F401" i="17"/>
  <c r="L399" i="17"/>
  <c r="M399" i="17" s="1"/>
  <c r="J397" i="17"/>
  <c r="V69" i="21"/>
  <c r="W36" i="18"/>
  <c r="O36" i="18"/>
  <c r="J671" i="17"/>
  <c r="H669" i="17"/>
  <c r="F667" i="17"/>
  <c r="J663" i="17"/>
  <c r="H661" i="17"/>
  <c r="J647" i="17"/>
  <c r="H645" i="17"/>
  <c r="F643" i="17"/>
  <c r="J639" i="17"/>
  <c r="H637" i="17"/>
  <c r="F635" i="17"/>
  <c r="J601" i="17"/>
  <c r="H599" i="17"/>
  <c r="F597" i="17"/>
  <c r="J593" i="17"/>
  <c r="H591" i="17"/>
  <c r="H555" i="17"/>
  <c r="F553" i="17"/>
  <c r="J549" i="17"/>
  <c r="H547" i="17"/>
  <c r="F545" i="17"/>
  <c r="H533" i="17"/>
  <c r="F531" i="17"/>
  <c r="J527" i="17"/>
  <c r="H525" i="17"/>
  <c r="F523" i="17"/>
  <c r="J482" i="17"/>
  <c r="H480" i="17"/>
  <c r="F478" i="17"/>
  <c r="J474" i="17"/>
  <c r="H472" i="17"/>
  <c r="H433" i="17"/>
  <c r="F431" i="17"/>
  <c r="J427" i="17"/>
  <c r="H425" i="17"/>
  <c r="F423" i="17"/>
  <c r="H408" i="17"/>
  <c r="F406" i="17"/>
  <c r="J402" i="17"/>
  <c r="H400" i="17"/>
  <c r="F398" i="17"/>
  <c r="F356" i="17"/>
  <c r="J352" i="17"/>
  <c r="H350" i="17"/>
  <c r="F348" i="17"/>
  <c r="L346" i="17"/>
  <c r="M346" i="17" s="1"/>
  <c r="J344" i="17"/>
  <c r="J284" i="17"/>
  <c r="H282" i="17"/>
  <c r="F280" i="17"/>
  <c r="J276" i="17"/>
  <c r="H274" i="17"/>
  <c r="N69" i="21"/>
  <c r="V36" i="18"/>
  <c r="N36" i="18"/>
  <c r="F36" i="18"/>
  <c r="J644" i="17"/>
  <c r="H642" i="17"/>
  <c r="F640" i="17"/>
  <c r="L638" i="17"/>
  <c r="M638" i="17" s="1"/>
  <c r="J636" i="17"/>
  <c r="H522" i="17"/>
  <c r="H109" i="17"/>
  <c r="F107" i="17"/>
  <c r="J103" i="17"/>
  <c r="H101" i="17"/>
  <c r="F99" i="17"/>
  <c r="F69" i="21"/>
  <c r="AF13" i="20"/>
  <c r="X69" i="18"/>
  <c r="U36" i="18"/>
  <c r="M36" i="18"/>
  <c r="E36" i="18"/>
  <c r="H647" i="17"/>
  <c r="F645" i="17"/>
  <c r="J641" i="17"/>
  <c r="H639" i="17"/>
  <c r="F637" i="17"/>
  <c r="J108" i="17"/>
  <c r="H106" i="17"/>
  <c r="F104" i="17"/>
  <c r="J100" i="17"/>
  <c r="H98" i="17"/>
  <c r="E40" i="22"/>
  <c r="AF28" i="21"/>
  <c r="AF21" i="20"/>
  <c r="L36" i="20"/>
  <c r="W69" i="18"/>
  <c r="O69" i="18"/>
  <c r="L36" i="18"/>
  <c r="D36" i="18"/>
  <c r="J646" i="17"/>
  <c r="H644" i="17"/>
  <c r="F642" i="17"/>
  <c r="J638" i="17"/>
  <c r="H636" i="17"/>
  <c r="F109" i="17"/>
  <c r="J105" i="17"/>
  <c r="H103" i="17"/>
  <c r="F101" i="17"/>
  <c r="L99" i="17"/>
  <c r="M99" i="17" s="1"/>
  <c r="J97" i="17"/>
  <c r="C69" i="20"/>
  <c r="AF29" i="20"/>
  <c r="D36" i="20"/>
  <c r="V69" i="18"/>
  <c r="N69" i="18"/>
  <c r="F69" i="18"/>
  <c r="C36" i="18"/>
  <c r="F647" i="17"/>
  <c r="J643" i="17"/>
  <c r="H641" i="17"/>
  <c r="F639" i="17"/>
  <c r="L637" i="17"/>
  <c r="M637" i="17" s="1"/>
  <c r="J635" i="17"/>
  <c r="F344" i="17"/>
  <c r="H108" i="17"/>
  <c r="F106" i="17"/>
  <c r="J102" i="17"/>
  <c r="H100" i="17"/>
  <c r="F98" i="17"/>
  <c r="J695" i="17"/>
  <c r="F668" i="17"/>
  <c r="H662" i="17"/>
  <c r="F620" i="17"/>
  <c r="H614" i="17"/>
  <c r="J509" i="17"/>
  <c r="F479" i="17"/>
  <c r="H473" i="17"/>
  <c r="F457" i="17"/>
  <c r="H451" i="17"/>
  <c r="H378" i="17"/>
  <c r="J372" i="17"/>
  <c r="H351" i="17"/>
  <c r="J345" i="17"/>
  <c r="F318" i="17"/>
  <c r="J285" i="17"/>
  <c r="H262" i="17"/>
  <c r="J256" i="17"/>
  <c r="J193" i="17"/>
  <c r="F189" i="17"/>
  <c r="L187" i="17"/>
  <c r="M187" i="17" s="1"/>
  <c r="H171" i="17"/>
  <c r="J165" i="17"/>
  <c r="F153" i="17"/>
  <c r="H147" i="17"/>
  <c r="J128" i="17"/>
  <c r="F124" i="17"/>
  <c r="L122" i="17"/>
  <c r="M122" i="17" s="1"/>
  <c r="F108" i="17"/>
  <c r="H102" i="17"/>
  <c r="F87" i="17"/>
  <c r="H86" i="17"/>
  <c r="H78" i="17"/>
  <c r="F60" i="17"/>
  <c r="H42" i="17"/>
  <c r="F40" i="17"/>
  <c r="J36" i="17"/>
  <c r="H34" i="17"/>
  <c r="F32" i="17"/>
  <c r="J20" i="17"/>
  <c r="H18" i="17"/>
  <c r="F16" i="17"/>
  <c r="J12" i="17"/>
  <c r="H10" i="17"/>
  <c r="J646" i="16"/>
  <c r="H644" i="16"/>
  <c r="F642" i="16"/>
  <c r="J638" i="16"/>
  <c r="H636" i="16"/>
  <c r="J578" i="16"/>
  <c r="H576" i="16"/>
  <c r="F574" i="16"/>
  <c r="J570" i="16"/>
  <c r="H568" i="16"/>
  <c r="J556" i="16"/>
  <c r="H554" i="16"/>
  <c r="F552" i="16"/>
  <c r="J548" i="16"/>
  <c r="H546" i="16"/>
  <c r="F544" i="16"/>
  <c r="H532" i="16"/>
  <c r="F530" i="16"/>
  <c r="J526" i="16"/>
  <c r="H524" i="16"/>
  <c r="F522" i="16"/>
  <c r="J459" i="16"/>
  <c r="H457" i="16"/>
  <c r="F455" i="16"/>
  <c r="J451" i="16"/>
  <c r="H449" i="16"/>
  <c r="J434" i="16"/>
  <c r="H432" i="16"/>
  <c r="F430" i="16"/>
  <c r="J426" i="16"/>
  <c r="H424" i="16"/>
  <c r="F422" i="16"/>
  <c r="H407" i="16"/>
  <c r="F405" i="16"/>
  <c r="J401" i="16"/>
  <c r="H399" i="16"/>
  <c r="F397" i="16"/>
  <c r="H382" i="16"/>
  <c r="F380" i="16"/>
  <c r="J376" i="16"/>
  <c r="H374" i="16"/>
  <c r="F372" i="16"/>
  <c r="F644" i="17"/>
  <c r="H638" i="17"/>
  <c r="H556" i="17"/>
  <c r="J550" i="17"/>
  <c r="F524" i="17"/>
  <c r="J403" i="17"/>
  <c r="L397" i="17"/>
  <c r="M397" i="17" s="1"/>
  <c r="F351" i="17"/>
  <c r="H345" i="17"/>
  <c r="H285" i="17"/>
  <c r="J279" i="17"/>
  <c r="J194" i="17"/>
  <c r="F190" i="17"/>
  <c r="L188" i="17"/>
  <c r="M188" i="17" s="1"/>
  <c r="H148" i="17"/>
  <c r="J142" i="17"/>
  <c r="J125" i="17"/>
  <c r="F121" i="17"/>
  <c r="J109" i="17"/>
  <c r="F105" i="17"/>
  <c r="H99" i="17"/>
  <c r="J41" i="17"/>
  <c r="H39" i="17"/>
  <c r="F37" i="17"/>
  <c r="J33" i="17"/>
  <c r="H31" i="17"/>
  <c r="F21" i="17"/>
  <c r="J17" i="17"/>
  <c r="H15" i="17"/>
  <c r="F13" i="17"/>
  <c r="L11" i="17"/>
  <c r="M11" i="17" s="1"/>
  <c r="J9" i="17"/>
  <c r="F647" i="16"/>
  <c r="J643" i="16"/>
  <c r="H641" i="16"/>
  <c r="F639" i="16"/>
  <c r="J635" i="16"/>
  <c r="J672" i="17"/>
  <c r="J624" i="17"/>
  <c r="F598" i="17"/>
  <c r="H592" i="17"/>
  <c r="F576" i="17"/>
  <c r="H570" i="17"/>
  <c r="J483" i="17"/>
  <c r="F432" i="17"/>
  <c r="H426" i="17"/>
  <c r="J380" i="17"/>
  <c r="J353" i="17"/>
  <c r="L347" i="17"/>
  <c r="M347" i="17" s="1"/>
  <c r="F302" i="17"/>
  <c r="H296" i="17"/>
  <c r="F273" i="17"/>
  <c r="H197" i="17"/>
  <c r="J191" i="17"/>
  <c r="F187" i="17"/>
  <c r="J175" i="17"/>
  <c r="F171" i="17"/>
  <c r="H165" i="17"/>
  <c r="F151" i="17"/>
  <c r="H145" i="17"/>
  <c r="H128" i="17"/>
  <c r="J122" i="17"/>
  <c r="J106" i="17"/>
  <c r="F102" i="17"/>
  <c r="L100" i="17"/>
  <c r="M100" i="17" s="1"/>
  <c r="F42" i="17"/>
  <c r="J38" i="17"/>
  <c r="H36" i="17"/>
  <c r="F34" i="17"/>
  <c r="L32" i="17"/>
  <c r="M32" i="17" s="1"/>
  <c r="H20" i="17"/>
  <c r="F18" i="17"/>
  <c r="J14" i="17"/>
  <c r="H12" i="17"/>
  <c r="F10" i="17"/>
  <c r="H646" i="16"/>
  <c r="F644" i="16"/>
  <c r="J640" i="16"/>
  <c r="H638" i="16"/>
  <c r="F636" i="16"/>
  <c r="O36" i="21"/>
  <c r="H693" i="17"/>
  <c r="J687" i="17"/>
  <c r="F660" i="17"/>
  <c r="J528" i="17"/>
  <c r="L522" i="17"/>
  <c r="M522" i="17" s="1"/>
  <c r="H507" i="17"/>
  <c r="J501" i="17"/>
  <c r="F471" i="17"/>
  <c r="F449" i="17"/>
  <c r="F374" i="17"/>
  <c r="H353" i="17"/>
  <c r="J347" i="17"/>
  <c r="F296" i="17"/>
  <c r="F258" i="17"/>
  <c r="H252" i="17"/>
  <c r="H194" i="17"/>
  <c r="J188" i="17"/>
  <c r="F168" i="17"/>
  <c r="L166" i="17"/>
  <c r="M166" i="17" s="1"/>
  <c r="J152" i="17"/>
  <c r="F148" i="17"/>
  <c r="H142" i="17"/>
  <c r="F131" i="17"/>
  <c r="H125" i="17"/>
  <c r="J107" i="17"/>
  <c r="F103" i="17"/>
  <c r="H41" i="17"/>
  <c r="F39" i="17"/>
  <c r="J35" i="17"/>
  <c r="H33" i="17"/>
  <c r="F31" i="17"/>
  <c r="J19" i="17"/>
  <c r="H17" i="17"/>
  <c r="F15" i="17"/>
  <c r="J11" i="17"/>
  <c r="H9" i="17"/>
  <c r="J645" i="16"/>
  <c r="H643" i="16"/>
  <c r="F641" i="16"/>
  <c r="J637" i="16"/>
  <c r="H635" i="16"/>
  <c r="F636" i="17"/>
  <c r="J602" i="17"/>
  <c r="F554" i="17"/>
  <c r="H548" i="17"/>
  <c r="F407" i="17"/>
  <c r="H401" i="17"/>
  <c r="J407" i="17"/>
  <c r="H304" i="17"/>
  <c r="J298" i="17"/>
  <c r="F281" i="17"/>
  <c r="H275" i="17"/>
  <c r="F252" i="17"/>
  <c r="F197" i="17"/>
  <c r="H191" i="17"/>
  <c r="J173" i="17"/>
  <c r="F169" i="17"/>
  <c r="H163" i="17"/>
  <c r="J149" i="17"/>
  <c r="F145" i="17"/>
  <c r="L143" i="17"/>
  <c r="M143" i="17" s="1"/>
  <c r="H126" i="17"/>
  <c r="J120" i="17"/>
  <c r="J104" i="17"/>
  <c r="F100" i="17"/>
  <c r="L98" i="17"/>
  <c r="M98" i="17" s="1"/>
  <c r="H97" i="17"/>
  <c r="H82" i="17"/>
  <c r="F64" i="17"/>
  <c r="F56" i="17"/>
  <c r="J40" i="17"/>
  <c r="H38" i="17"/>
  <c r="F36" i="17"/>
  <c r="L34" i="17"/>
  <c r="M34" i="17" s="1"/>
  <c r="J32" i="17"/>
  <c r="F20" i="17"/>
  <c r="J16" i="17"/>
  <c r="H14" i="17"/>
  <c r="F12" i="17"/>
  <c r="L10" i="17"/>
  <c r="M10" i="17" s="1"/>
  <c r="F646" i="16"/>
  <c r="J642" i="16"/>
  <c r="H640" i="16"/>
  <c r="F638" i="16"/>
  <c r="M69" i="18"/>
  <c r="F691" i="17"/>
  <c r="H685" i="17"/>
  <c r="H646" i="17"/>
  <c r="J640" i="17"/>
  <c r="F532" i="17"/>
  <c r="H526" i="17"/>
  <c r="F505" i="17"/>
  <c r="H499" i="17"/>
  <c r="F382" i="17"/>
  <c r="F376" i="17"/>
  <c r="H370" i="17"/>
  <c r="F349" i="17"/>
  <c r="J306" i="17"/>
  <c r="H283" i="17"/>
  <c r="J277" i="17"/>
  <c r="F260" i="17"/>
  <c r="H254" i="17"/>
  <c r="F195" i="17"/>
  <c r="H189" i="17"/>
  <c r="H173" i="17"/>
  <c r="J167" i="17"/>
  <c r="F163" i="17"/>
  <c r="H153" i="17"/>
  <c r="J147" i="17"/>
  <c r="F143" i="17"/>
  <c r="J130" i="17"/>
  <c r="F126" i="17"/>
  <c r="H120" i="17"/>
  <c r="H104" i="17"/>
  <c r="J98" i="17"/>
  <c r="F97" i="17"/>
  <c r="J42" i="17"/>
  <c r="H40" i="17"/>
  <c r="F38" i="17"/>
  <c r="J34" i="17"/>
  <c r="H32" i="17"/>
  <c r="J18" i="17"/>
  <c r="H16" i="17"/>
  <c r="F14" i="17"/>
  <c r="L12" i="17"/>
  <c r="M12" i="17" s="1"/>
  <c r="J10" i="17"/>
  <c r="J644" i="16"/>
  <c r="H642" i="16"/>
  <c r="F640" i="16"/>
  <c r="J636" i="16"/>
  <c r="AF19" i="21"/>
  <c r="E69" i="18"/>
  <c r="H600" i="17"/>
  <c r="J594" i="17"/>
  <c r="H578" i="17"/>
  <c r="J572" i="17"/>
  <c r="F546" i="17"/>
  <c r="H434" i="17"/>
  <c r="J428" i="17"/>
  <c r="F399" i="17"/>
  <c r="J378" i="17"/>
  <c r="L372" i="17"/>
  <c r="M372" i="17" s="1"/>
  <c r="F324" i="17"/>
  <c r="H318" i="17"/>
  <c r="H306" i="17"/>
  <c r="J300" i="17"/>
  <c r="F283" i="17"/>
  <c r="H277" i="17"/>
  <c r="J262" i="17"/>
  <c r="J196" i="17"/>
  <c r="F192" i="17"/>
  <c r="H186" i="17"/>
  <c r="H170" i="17"/>
  <c r="J164" i="17"/>
  <c r="H150" i="17"/>
  <c r="J144" i="17"/>
  <c r="J127" i="17"/>
  <c r="F123" i="17"/>
  <c r="L121" i="17"/>
  <c r="M121" i="17" s="1"/>
  <c r="H105" i="17"/>
  <c r="J99" i="17"/>
  <c r="H81" i="17"/>
  <c r="L77" i="17"/>
  <c r="M77" i="17" s="1"/>
  <c r="F63" i="17"/>
  <c r="H57" i="17"/>
  <c r="F55" i="17"/>
  <c r="F43" i="17"/>
  <c r="J39" i="17"/>
  <c r="H37" i="17"/>
  <c r="L33" i="17"/>
  <c r="M33" i="17" s="1"/>
  <c r="J31" i="17"/>
  <c r="H21" i="17"/>
  <c r="F19" i="17"/>
  <c r="J15" i="17"/>
  <c r="H13" i="17"/>
  <c r="F11" i="17"/>
  <c r="H671" i="16"/>
  <c r="F669" i="16"/>
  <c r="J665" i="16"/>
  <c r="H663" i="16"/>
  <c r="F661" i="16"/>
  <c r="H647" i="16"/>
  <c r="F645" i="16"/>
  <c r="J641" i="16"/>
  <c r="H639" i="16"/>
  <c r="F637" i="16"/>
  <c r="H601" i="16"/>
  <c r="F599" i="16"/>
  <c r="J595" i="16"/>
  <c r="H593" i="16"/>
  <c r="F591" i="16"/>
  <c r="H579" i="16"/>
  <c r="F577" i="16"/>
  <c r="J573" i="16"/>
  <c r="H571" i="16"/>
  <c r="F569" i="16"/>
  <c r="F555" i="16"/>
  <c r="J551" i="16"/>
  <c r="H549" i="16"/>
  <c r="F547" i="16"/>
  <c r="F533" i="16"/>
  <c r="J529" i="16"/>
  <c r="H527" i="16"/>
  <c r="F525" i="16"/>
  <c r="J521" i="16"/>
  <c r="H482" i="16"/>
  <c r="F480" i="16"/>
  <c r="J476" i="16"/>
  <c r="H474" i="16"/>
  <c r="F472" i="16"/>
  <c r="H460" i="16"/>
  <c r="F458" i="16"/>
  <c r="J370" i="17"/>
  <c r="F304" i="17"/>
  <c r="F166" i="17"/>
  <c r="F129" i="17"/>
  <c r="F77" i="17"/>
  <c r="H83" i="17"/>
  <c r="F9" i="17"/>
  <c r="H669" i="16"/>
  <c r="J663" i="16"/>
  <c r="H577" i="16"/>
  <c r="J571" i="16"/>
  <c r="F545" i="16"/>
  <c r="J508" i="16"/>
  <c r="J429" i="16"/>
  <c r="F400" i="16"/>
  <c r="F381" i="16"/>
  <c r="H375" i="16"/>
  <c r="F322" i="16"/>
  <c r="F282" i="16"/>
  <c r="F280" i="16"/>
  <c r="H276" i="16"/>
  <c r="H274" i="16"/>
  <c r="H231" i="16"/>
  <c r="F229" i="16"/>
  <c r="H196" i="16"/>
  <c r="F194" i="16"/>
  <c r="J190" i="16"/>
  <c r="H188" i="16"/>
  <c r="F186" i="16"/>
  <c r="H152" i="16"/>
  <c r="F150" i="16"/>
  <c r="J146" i="16"/>
  <c r="H144" i="16"/>
  <c r="F142" i="16"/>
  <c r="H130" i="16"/>
  <c r="F128" i="16"/>
  <c r="J124" i="16"/>
  <c r="H122" i="16"/>
  <c r="F120" i="16"/>
  <c r="H109" i="16"/>
  <c r="F107" i="16"/>
  <c r="J103" i="16"/>
  <c r="H101" i="16"/>
  <c r="F99" i="16"/>
  <c r="H85" i="16"/>
  <c r="J79" i="16"/>
  <c r="H77" i="16"/>
  <c r="F59" i="16"/>
  <c r="H41" i="16"/>
  <c r="F39" i="16"/>
  <c r="J35" i="16"/>
  <c r="H33" i="16"/>
  <c r="F31" i="16"/>
  <c r="J19" i="16"/>
  <c r="H17" i="16"/>
  <c r="F15" i="16"/>
  <c r="J11" i="16"/>
  <c r="H9" i="16"/>
  <c r="F696" i="15"/>
  <c r="J692" i="15"/>
  <c r="H690" i="15"/>
  <c r="F688" i="15"/>
  <c r="J684" i="15"/>
  <c r="J645" i="15"/>
  <c r="H643" i="15"/>
  <c r="F641" i="15"/>
  <c r="J637" i="15"/>
  <c r="H635" i="15"/>
  <c r="F625" i="15"/>
  <c r="J621" i="15"/>
  <c r="H619" i="15"/>
  <c r="F617" i="15"/>
  <c r="J613" i="15"/>
  <c r="J555" i="15"/>
  <c r="H553" i="15"/>
  <c r="F551" i="15"/>
  <c r="J547" i="15"/>
  <c r="H545" i="15"/>
  <c r="J533" i="15"/>
  <c r="H531" i="15"/>
  <c r="F529" i="15"/>
  <c r="J525" i="15"/>
  <c r="H523" i="15"/>
  <c r="F521" i="15"/>
  <c r="F510" i="15"/>
  <c r="J506" i="15"/>
  <c r="H504" i="15"/>
  <c r="F502" i="15"/>
  <c r="J433" i="15"/>
  <c r="H431" i="15"/>
  <c r="F429" i="15"/>
  <c r="J425" i="15"/>
  <c r="H423" i="15"/>
  <c r="J408" i="15"/>
  <c r="H406" i="15"/>
  <c r="F404" i="15"/>
  <c r="H481" i="17"/>
  <c r="F275" i="17"/>
  <c r="J237" i="17"/>
  <c r="L164" i="17"/>
  <c r="M164" i="17" s="1"/>
  <c r="F84" i="17"/>
  <c r="F61" i="17"/>
  <c r="H55" i="17"/>
  <c r="J64" i="17"/>
  <c r="F41" i="17"/>
  <c r="H645" i="16"/>
  <c r="J639" i="16"/>
  <c r="F523" i="16"/>
  <c r="J482" i="16"/>
  <c r="F456" i="16"/>
  <c r="H450" i="16"/>
  <c r="F423" i="16"/>
  <c r="H408" i="16"/>
  <c r="J402" i="16"/>
  <c r="F375" i="16"/>
  <c r="J329" i="16"/>
  <c r="J327" i="16"/>
  <c r="J108" i="16"/>
  <c r="H106" i="16"/>
  <c r="F104" i="16"/>
  <c r="J100" i="16"/>
  <c r="H98" i="16"/>
  <c r="J40" i="16"/>
  <c r="H38" i="16"/>
  <c r="F36" i="16"/>
  <c r="J32" i="16"/>
  <c r="F20" i="16"/>
  <c r="J16" i="16"/>
  <c r="H14" i="16"/>
  <c r="F12" i="16"/>
  <c r="F646" i="15"/>
  <c r="J642" i="15"/>
  <c r="H640" i="15"/>
  <c r="F638" i="15"/>
  <c r="F590" i="17"/>
  <c r="J475" i="17"/>
  <c r="H459" i="17"/>
  <c r="H298" i="17"/>
  <c r="H260" i="17"/>
  <c r="F146" i="17"/>
  <c r="H107" i="17"/>
  <c r="J87" i="17"/>
  <c r="H62" i="17"/>
  <c r="H19" i="17"/>
  <c r="J13" i="17"/>
  <c r="H684" i="16"/>
  <c r="F597" i="16"/>
  <c r="H591" i="16"/>
  <c r="H555" i="16"/>
  <c r="J549" i="16"/>
  <c r="F450" i="16"/>
  <c r="F408" i="16"/>
  <c r="H402" i="16"/>
  <c r="J396" i="16"/>
  <c r="J377" i="16"/>
  <c r="H327" i="16"/>
  <c r="H325" i="16"/>
  <c r="J321" i="16"/>
  <c r="J319" i="16"/>
  <c r="H190" i="16"/>
  <c r="F188" i="16"/>
  <c r="H146" i="16"/>
  <c r="F144" i="16"/>
  <c r="J126" i="16"/>
  <c r="H124" i="16"/>
  <c r="F122" i="16"/>
  <c r="F109" i="16"/>
  <c r="J105" i="16"/>
  <c r="H103" i="16"/>
  <c r="F101" i="16"/>
  <c r="J97" i="16"/>
  <c r="H79" i="16"/>
  <c r="H43" i="16"/>
  <c r="F41" i="16"/>
  <c r="J37" i="16"/>
  <c r="F33" i="16"/>
  <c r="J21" i="16"/>
  <c r="H19" i="16"/>
  <c r="F17" i="16"/>
  <c r="J13" i="16"/>
  <c r="H11" i="16"/>
  <c r="F9" i="16"/>
  <c r="J647" i="15"/>
  <c r="H645" i="15"/>
  <c r="F643" i="15"/>
  <c r="J639" i="15"/>
  <c r="H637" i="15"/>
  <c r="F635" i="15"/>
  <c r="H555" i="15"/>
  <c r="F553" i="15"/>
  <c r="J549" i="15"/>
  <c r="H547" i="15"/>
  <c r="F545" i="15"/>
  <c r="H433" i="15"/>
  <c r="F431" i="15"/>
  <c r="J427" i="15"/>
  <c r="H425" i="15"/>
  <c r="F423" i="15"/>
  <c r="F381" i="15"/>
  <c r="J377" i="15"/>
  <c r="H375" i="15"/>
  <c r="F373" i="15"/>
  <c r="H262" i="15"/>
  <c r="F260" i="15"/>
  <c r="J256" i="15"/>
  <c r="H254" i="15"/>
  <c r="F252" i="15"/>
  <c r="F240" i="15"/>
  <c r="J453" i="17"/>
  <c r="L231" i="17"/>
  <c r="M231" i="17" s="1"/>
  <c r="H192" i="17"/>
  <c r="L144" i="17"/>
  <c r="M144" i="17" s="1"/>
  <c r="J65" i="17"/>
  <c r="F65" i="17"/>
  <c r="F667" i="16"/>
  <c r="H661" i="16"/>
  <c r="F575" i="16"/>
  <c r="H569" i="16"/>
  <c r="H533" i="16"/>
  <c r="J527" i="16"/>
  <c r="H506" i="16"/>
  <c r="J500" i="16"/>
  <c r="J460" i="16"/>
  <c r="J452" i="16"/>
  <c r="F431" i="16"/>
  <c r="H425" i="16"/>
  <c r="H377" i="16"/>
  <c r="J371" i="16"/>
  <c r="F325" i="16"/>
  <c r="F323" i="16"/>
  <c r="H319" i="16"/>
  <c r="H108" i="16"/>
  <c r="F106" i="16"/>
  <c r="J102" i="16"/>
  <c r="H100" i="16"/>
  <c r="F98" i="16"/>
  <c r="J42" i="16"/>
  <c r="H40" i="16"/>
  <c r="F38" i="16"/>
  <c r="J34" i="16"/>
  <c r="H32" i="16"/>
  <c r="J18" i="16"/>
  <c r="H16" i="16"/>
  <c r="F14" i="16"/>
  <c r="J10" i="16"/>
  <c r="J644" i="15"/>
  <c r="H642" i="15"/>
  <c r="F640" i="15"/>
  <c r="J636" i="15"/>
  <c r="U69" i="18"/>
  <c r="H670" i="17"/>
  <c r="H622" i="17"/>
  <c r="F568" i="17"/>
  <c r="J532" i="17"/>
  <c r="J355" i="17"/>
  <c r="J254" i="17"/>
  <c r="H123" i="17"/>
  <c r="F53" i="17"/>
  <c r="F33" i="17"/>
  <c r="J694" i="16"/>
  <c r="F643" i="16"/>
  <c r="H637" i="16"/>
  <c r="J601" i="16"/>
  <c r="H480" i="16"/>
  <c r="J474" i="16"/>
  <c r="H452" i="16"/>
  <c r="F425" i="16"/>
  <c r="J404" i="16"/>
  <c r="H281" i="16"/>
  <c r="J275" i="16"/>
  <c r="H233" i="16"/>
  <c r="J194" i="16"/>
  <c r="H192" i="16"/>
  <c r="F190" i="16"/>
  <c r="J186" i="16"/>
  <c r="J150" i="16"/>
  <c r="H148" i="16"/>
  <c r="F146" i="16"/>
  <c r="J142" i="16"/>
  <c r="J128" i="16"/>
  <c r="H126" i="16"/>
  <c r="F124" i="16"/>
  <c r="J120" i="16"/>
  <c r="J107" i="16"/>
  <c r="H105" i="16"/>
  <c r="F103" i="16"/>
  <c r="J99" i="16"/>
  <c r="H97" i="16"/>
  <c r="J83" i="16"/>
  <c r="H81" i="16"/>
  <c r="J75" i="16"/>
  <c r="F63" i="16"/>
  <c r="F55" i="16"/>
  <c r="F43" i="16"/>
  <c r="J39" i="16"/>
  <c r="H37" i="16"/>
  <c r="J31" i="16"/>
  <c r="H21" i="16"/>
  <c r="F19" i="16"/>
  <c r="J15" i="16"/>
  <c r="H13" i="16"/>
  <c r="F11" i="16"/>
  <c r="J696" i="15"/>
  <c r="H694" i="15"/>
  <c r="F692" i="15"/>
  <c r="J688" i="15"/>
  <c r="H686" i="15"/>
  <c r="F684" i="15"/>
  <c r="H647" i="15"/>
  <c r="F645" i="15"/>
  <c r="J641" i="15"/>
  <c r="H639" i="15"/>
  <c r="F637" i="15"/>
  <c r="J625" i="15"/>
  <c r="H623" i="15"/>
  <c r="F621" i="15"/>
  <c r="J617" i="15"/>
  <c r="H615" i="15"/>
  <c r="F613" i="15"/>
  <c r="H579" i="15"/>
  <c r="F577" i="15"/>
  <c r="J573" i="15"/>
  <c r="H571" i="15"/>
  <c r="F569" i="15"/>
  <c r="F555" i="15"/>
  <c r="J551" i="15"/>
  <c r="H549" i="15"/>
  <c r="F547" i="15"/>
  <c r="F533" i="15"/>
  <c r="J529" i="15"/>
  <c r="H527" i="15"/>
  <c r="F525" i="15"/>
  <c r="J521" i="15"/>
  <c r="J510" i="15"/>
  <c r="H508" i="15"/>
  <c r="F506" i="15"/>
  <c r="J502" i="15"/>
  <c r="H500" i="15"/>
  <c r="F498" i="15"/>
  <c r="H460" i="15"/>
  <c r="F458" i="15"/>
  <c r="J454" i="15"/>
  <c r="H452" i="15"/>
  <c r="F450" i="15"/>
  <c r="F433" i="15"/>
  <c r="H376" i="17"/>
  <c r="J328" i="17"/>
  <c r="J101" i="17"/>
  <c r="H63" i="17"/>
  <c r="J57" i="17"/>
  <c r="H43" i="17"/>
  <c r="J37" i="17"/>
  <c r="J647" i="16"/>
  <c r="H621" i="16"/>
  <c r="J615" i="16"/>
  <c r="F567" i="16"/>
  <c r="F531" i="16"/>
  <c r="H525" i="16"/>
  <c r="F504" i="16"/>
  <c r="H498" i="16"/>
  <c r="H458" i="16"/>
  <c r="J454" i="16"/>
  <c r="F433" i="16"/>
  <c r="H427" i="16"/>
  <c r="F373" i="16"/>
  <c r="J326" i="16"/>
  <c r="J196" i="16"/>
  <c r="H194" i="16"/>
  <c r="F192" i="16"/>
  <c r="J188" i="16"/>
  <c r="H186" i="16"/>
  <c r="J152" i="16"/>
  <c r="H150" i="16"/>
  <c r="F148" i="16"/>
  <c r="J144" i="16"/>
  <c r="H142" i="16"/>
  <c r="J130" i="16"/>
  <c r="H128" i="16"/>
  <c r="F126" i="16"/>
  <c r="J122" i="16"/>
  <c r="H120" i="16"/>
  <c r="J109" i="16"/>
  <c r="H107" i="16"/>
  <c r="F105" i="16"/>
  <c r="J101" i="16"/>
  <c r="H99" i="16"/>
  <c r="F97" i="16"/>
  <c r="J85" i="16"/>
  <c r="H83" i="16"/>
  <c r="J77" i="16"/>
  <c r="H75" i="16"/>
  <c r="J41" i="16"/>
  <c r="H39" i="16"/>
  <c r="F37" i="16"/>
  <c r="J33" i="16"/>
  <c r="H31" i="16"/>
  <c r="F21" i="16"/>
  <c r="J17" i="16"/>
  <c r="H15" i="16"/>
  <c r="F13" i="16"/>
  <c r="J9" i="16"/>
  <c r="H696" i="15"/>
  <c r="F694" i="15"/>
  <c r="J690" i="15"/>
  <c r="H688" i="15"/>
  <c r="F686" i="15"/>
  <c r="F647" i="15"/>
  <c r="J643" i="15"/>
  <c r="H641" i="15"/>
  <c r="F639" i="15"/>
  <c r="J635" i="15"/>
  <c r="H625" i="15"/>
  <c r="F623" i="15"/>
  <c r="J619" i="15"/>
  <c r="H617" i="15"/>
  <c r="F615" i="15"/>
  <c r="J553" i="15"/>
  <c r="H551" i="15"/>
  <c r="F549" i="15"/>
  <c r="J545" i="15"/>
  <c r="H510" i="15"/>
  <c r="F508" i="15"/>
  <c r="J504" i="15"/>
  <c r="H502" i="15"/>
  <c r="F500" i="15"/>
  <c r="J431" i="15"/>
  <c r="H429" i="15"/>
  <c r="F427" i="15"/>
  <c r="J423" i="15"/>
  <c r="J381" i="15"/>
  <c r="H379" i="15"/>
  <c r="F377" i="15"/>
  <c r="J373" i="15"/>
  <c r="H371" i="15"/>
  <c r="F424" i="17"/>
  <c r="J186" i="17"/>
  <c r="J150" i="17"/>
  <c r="J21" i="17"/>
  <c r="J686" i="16"/>
  <c r="F635" i="16"/>
  <c r="H599" i="16"/>
  <c r="J593" i="16"/>
  <c r="F478" i="16"/>
  <c r="H472" i="16"/>
  <c r="F448" i="16"/>
  <c r="F406" i="16"/>
  <c r="H400" i="16"/>
  <c r="J381" i="16"/>
  <c r="F330" i="16"/>
  <c r="H324" i="16"/>
  <c r="J318" i="16"/>
  <c r="F197" i="16"/>
  <c r="J193" i="16"/>
  <c r="H191" i="16"/>
  <c r="F189" i="16"/>
  <c r="F153" i="16"/>
  <c r="J149" i="16"/>
  <c r="H147" i="16"/>
  <c r="F145" i="16"/>
  <c r="F131" i="16"/>
  <c r="J127" i="16"/>
  <c r="H125" i="16"/>
  <c r="F123" i="16"/>
  <c r="J106" i="16"/>
  <c r="H104" i="16"/>
  <c r="F102" i="16"/>
  <c r="J98" i="16"/>
  <c r="J82" i="16"/>
  <c r="H80" i="16"/>
  <c r="F42" i="16"/>
  <c r="J38" i="16"/>
  <c r="H36" i="16"/>
  <c r="F34" i="16"/>
  <c r="H20" i="16"/>
  <c r="F18" i="16"/>
  <c r="J14" i="16"/>
  <c r="H12" i="16"/>
  <c r="F10" i="16"/>
  <c r="J695" i="15"/>
  <c r="H693" i="15"/>
  <c r="F691" i="15"/>
  <c r="J687" i="15"/>
  <c r="H685" i="15"/>
  <c r="H646" i="15"/>
  <c r="F644" i="15"/>
  <c r="J640" i="15"/>
  <c r="H638" i="15"/>
  <c r="F636" i="15"/>
  <c r="J624" i="15"/>
  <c r="H622" i="15"/>
  <c r="F620" i="15"/>
  <c r="J616" i="15"/>
  <c r="H614" i="15"/>
  <c r="H556" i="15"/>
  <c r="F554" i="15"/>
  <c r="J550" i="15"/>
  <c r="H548" i="15"/>
  <c r="F546" i="15"/>
  <c r="J509" i="15"/>
  <c r="H507" i="15"/>
  <c r="F505" i="15"/>
  <c r="J501" i="15"/>
  <c r="H499" i="15"/>
  <c r="H434" i="15"/>
  <c r="F432" i="15"/>
  <c r="J428" i="15"/>
  <c r="H426" i="15"/>
  <c r="F424" i="15"/>
  <c r="F382" i="15"/>
  <c r="J378" i="15"/>
  <c r="H376" i="15"/>
  <c r="F374" i="15"/>
  <c r="J370" i="15"/>
  <c r="J306" i="15"/>
  <c r="H304" i="15"/>
  <c r="F302" i="15"/>
  <c r="J664" i="17"/>
  <c r="H305" i="16"/>
  <c r="F129" i="16"/>
  <c r="H123" i="16"/>
  <c r="F108" i="16"/>
  <c r="H102" i="16"/>
  <c r="F76" i="16"/>
  <c r="J84" i="16"/>
  <c r="J56" i="16"/>
  <c r="H691" i="15"/>
  <c r="J685" i="15"/>
  <c r="H576" i="15"/>
  <c r="J570" i="15"/>
  <c r="F422" i="15"/>
  <c r="F397" i="15"/>
  <c r="J325" i="15"/>
  <c r="F321" i="15"/>
  <c r="F307" i="15"/>
  <c r="F300" i="15"/>
  <c r="F299" i="15"/>
  <c r="H263" i="15"/>
  <c r="J258" i="15"/>
  <c r="J257" i="15"/>
  <c r="F230" i="15"/>
  <c r="F119" i="15"/>
  <c r="H108" i="15"/>
  <c r="F106" i="15"/>
  <c r="J102" i="15"/>
  <c r="H100" i="15"/>
  <c r="F98" i="15"/>
  <c r="J41" i="15"/>
  <c r="H39" i="15"/>
  <c r="F37" i="15"/>
  <c r="J33" i="15"/>
  <c r="H31" i="15"/>
  <c r="F21" i="15"/>
  <c r="J17" i="15"/>
  <c r="H15" i="15"/>
  <c r="F13" i="15"/>
  <c r="J9" i="15"/>
  <c r="D249" i="12"/>
  <c r="D245" i="12"/>
  <c r="D241" i="12"/>
  <c r="D229" i="12"/>
  <c r="D225" i="12"/>
  <c r="D221" i="12"/>
  <c r="D184" i="12"/>
  <c r="D180" i="12"/>
  <c r="D176" i="12"/>
  <c r="D143" i="12"/>
  <c r="D139" i="12"/>
  <c r="D135" i="12"/>
  <c r="D102" i="12"/>
  <c r="D98" i="12"/>
  <c r="D94" i="12"/>
  <c r="D61" i="12"/>
  <c r="D57" i="12"/>
  <c r="D53" i="12"/>
  <c r="D16" i="12"/>
  <c r="D12" i="12"/>
  <c r="D8" i="12"/>
  <c r="J170" i="17"/>
  <c r="F85" i="17"/>
  <c r="H303" i="16"/>
  <c r="F279" i="16"/>
  <c r="J214" i="16"/>
  <c r="F195" i="16"/>
  <c r="H189" i="16"/>
  <c r="F174" i="16"/>
  <c r="H168" i="16"/>
  <c r="H175" i="16"/>
  <c r="F143" i="16"/>
  <c r="H82" i="16"/>
  <c r="J87" i="16"/>
  <c r="J20" i="16"/>
  <c r="F618" i="15"/>
  <c r="F596" i="15"/>
  <c r="H590" i="15"/>
  <c r="H554" i="15"/>
  <c r="J548" i="15"/>
  <c r="F522" i="15"/>
  <c r="J507" i="15"/>
  <c r="F455" i="15"/>
  <c r="H449" i="15"/>
  <c r="H427" i="15"/>
  <c r="H382" i="15"/>
  <c r="J376" i="15"/>
  <c r="J329" i="15"/>
  <c r="F325" i="15"/>
  <c r="H319" i="15"/>
  <c r="H305" i="15"/>
  <c r="H301" i="15"/>
  <c r="J296" i="15"/>
  <c r="J295" i="15"/>
  <c r="F256" i="15"/>
  <c r="F185" i="15"/>
  <c r="J150" i="15"/>
  <c r="H148" i="15"/>
  <c r="F146" i="15"/>
  <c r="J142" i="15"/>
  <c r="J128" i="15"/>
  <c r="H126" i="15"/>
  <c r="F124" i="15"/>
  <c r="J120" i="15"/>
  <c r="J107" i="15"/>
  <c r="H105" i="15"/>
  <c r="F103" i="15"/>
  <c r="J99" i="15"/>
  <c r="H97" i="15"/>
  <c r="H81" i="15"/>
  <c r="F55" i="15"/>
  <c r="F42" i="15"/>
  <c r="J38" i="15"/>
  <c r="H36" i="15"/>
  <c r="F34" i="15"/>
  <c r="H20" i="15"/>
  <c r="F18" i="15"/>
  <c r="J14" i="15"/>
  <c r="H12" i="15"/>
  <c r="F10" i="15"/>
  <c r="J57" i="13"/>
  <c r="J49" i="13"/>
  <c r="J41" i="13"/>
  <c r="H79" i="17"/>
  <c r="H692" i="16"/>
  <c r="J623" i="16"/>
  <c r="F553" i="16"/>
  <c r="H232" i="16"/>
  <c r="H86" i="16"/>
  <c r="J80" i="16"/>
  <c r="F83" i="16"/>
  <c r="F40" i="16"/>
  <c r="H34" i="16"/>
  <c r="H644" i="15"/>
  <c r="J638" i="15"/>
  <c r="F430" i="15"/>
  <c r="H424" i="15"/>
  <c r="J400" i="15"/>
  <c r="J396" i="15"/>
  <c r="F380" i="15"/>
  <c r="H374" i="15"/>
  <c r="J326" i="15"/>
  <c r="F322" i="15"/>
  <c r="H302" i="15"/>
  <c r="F295" i="15"/>
  <c r="H258" i="15"/>
  <c r="J252" i="15"/>
  <c r="J238" i="15"/>
  <c r="J197" i="15"/>
  <c r="J195" i="15"/>
  <c r="F174" i="15"/>
  <c r="J170" i="15"/>
  <c r="H168" i="15"/>
  <c r="F166" i="15"/>
  <c r="H153" i="15"/>
  <c r="F151" i="15"/>
  <c r="J147" i="15"/>
  <c r="H145" i="15"/>
  <c r="F143" i="15"/>
  <c r="F129" i="15"/>
  <c r="J125" i="15"/>
  <c r="H123" i="15"/>
  <c r="F121" i="15"/>
  <c r="F108" i="15"/>
  <c r="J104" i="15"/>
  <c r="H102" i="15"/>
  <c r="F100" i="15"/>
  <c r="H86" i="15"/>
  <c r="J80" i="15"/>
  <c r="H78" i="15"/>
  <c r="F76" i="15"/>
  <c r="F60" i="15"/>
  <c r="J56" i="15"/>
  <c r="J43" i="15"/>
  <c r="H41" i="15"/>
  <c r="F39" i="15"/>
  <c r="J35" i="15"/>
  <c r="H33" i="15"/>
  <c r="F31" i="15"/>
  <c r="J19" i="15"/>
  <c r="H17" i="15"/>
  <c r="F15" i="15"/>
  <c r="J11" i="15"/>
  <c r="H9" i="15"/>
  <c r="J56" i="13"/>
  <c r="J48" i="13"/>
  <c r="J40" i="13"/>
  <c r="J28" i="13"/>
  <c r="J24" i="13"/>
  <c r="J20" i="13"/>
  <c r="J16" i="13"/>
  <c r="J12" i="13"/>
  <c r="J8" i="13"/>
  <c r="D248" i="12"/>
  <c r="D244" i="12"/>
  <c r="D240" i="12"/>
  <c r="D228" i="12"/>
  <c r="D224" i="12"/>
  <c r="D220" i="12"/>
  <c r="D187" i="12"/>
  <c r="D183" i="12"/>
  <c r="D179" i="12"/>
  <c r="J671" i="16"/>
  <c r="H547" i="16"/>
  <c r="H433" i="16"/>
  <c r="J299" i="16"/>
  <c r="H153" i="16"/>
  <c r="J147" i="16"/>
  <c r="F121" i="16"/>
  <c r="F100" i="16"/>
  <c r="F60" i="16"/>
  <c r="F64" i="16"/>
  <c r="F689" i="15"/>
  <c r="J622" i="15"/>
  <c r="F574" i="15"/>
  <c r="H568" i="15"/>
  <c r="H532" i="15"/>
  <c r="J526" i="15"/>
  <c r="J459" i="15"/>
  <c r="J429" i="15"/>
  <c r="F400" i="15"/>
  <c r="H398" i="15"/>
  <c r="F372" i="15"/>
  <c r="H329" i="15"/>
  <c r="J323" i="15"/>
  <c r="F319" i="15"/>
  <c r="J330" i="15"/>
  <c r="F305" i="15"/>
  <c r="H297" i="15"/>
  <c r="H296" i="15"/>
  <c r="J260" i="15"/>
  <c r="F251" i="15"/>
  <c r="J240" i="15"/>
  <c r="J237" i="15"/>
  <c r="J236" i="15"/>
  <c r="J235" i="15"/>
  <c r="J192" i="15"/>
  <c r="J152" i="15"/>
  <c r="H150" i="15"/>
  <c r="F148" i="15"/>
  <c r="J144" i="15"/>
  <c r="H142" i="15"/>
  <c r="J130" i="15"/>
  <c r="H128" i="15"/>
  <c r="F126" i="15"/>
  <c r="J122" i="15"/>
  <c r="H120" i="15"/>
  <c r="J109" i="15"/>
  <c r="H107" i="15"/>
  <c r="F105" i="15"/>
  <c r="J101" i="15"/>
  <c r="H99" i="15"/>
  <c r="F97" i="15"/>
  <c r="H83" i="15"/>
  <c r="H75" i="15"/>
  <c r="J40" i="15"/>
  <c r="H38" i="15"/>
  <c r="F36" i="15"/>
  <c r="J32" i="15"/>
  <c r="F20" i="15"/>
  <c r="J16" i="15"/>
  <c r="H14" i="15"/>
  <c r="F12" i="15"/>
  <c r="J55" i="13"/>
  <c r="J47" i="13"/>
  <c r="J39" i="13"/>
  <c r="D207" i="12"/>
  <c r="D203" i="12"/>
  <c r="D199" i="12"/>
  <c r="D166" i="12"/>
  <c r="D162" i="12"/>
  <c r="D158" i="12"/>
  <c r="D121" i="12"/>
  <c r="D117" i="12"/>
  <c r="D113" i="12"/>
  <c r="D80" i="12"/>
  <c r="D76" i="12"/>
  <c r="D72" i="12"/>
  <c r="D39" i="12"/>
  <c r="D35" i="12"/>
  <c r="D31" i="12"/>
  <c r="H259" i="11"/>
  <c r="H251" i="11"/>
  <c r="J616" i="17"/>
  <c r="H352" i="16"/>
  <c r="J297" i="16"/>
  <c r="H273" i="16"/>
  <c r="F218" i="16"/>
  <c r="H212" i="16"/>
  <c r="H219" i="16"/>
  <c r="F187" i="16"/>
  <c r="F166" i="16"/>
  <c r="H18" i="16"/>
  <c r="J12" i="16"/>
  <c r="F552" i="15"/>
  <c r="H546" i="15"/>
  <c r="H505" i="15"/>
  <c r="J499" i="15"/>
  <c r="J434" i="15"/>
  <c r="J426" i="15"/>
  <c r="F408" i="15"/>
  <c r="H402" i="15"/>
  <c r="F396" i="15"/>
  <c r="J379" i="15"/>
  <c r="H349" i="15"/>
  <c r="F346" i="15"/>
  <c r="F329" i="15"/>
  <c r="H323" i="15"/>
  <c r="J303" i="15"/>
  <c r="J299" i="15"/>
  <c r="J298" i="15"/>
  <c r="F259" i="15"/>
  <c r="F258" i="15"/>
  <c r="H253" i="15"/>
  <c r="H252" i="15"/>
  <c r="H238" i="15"/>
  <c r="H236" i="15"/>
  <c r="J234" i="15"/>
  <c r="J232" i="15"/>
  <c r="J230" i="15"/>
  <c r="H197" i="15"/>
  <c r="H195" i="15"/>
  <c r="H193" i="15"/>
  <c r="J191" i="15"/>
  <c r="J189" i="15"/>
  <c r="J187" i="15"/>
  <c r="F168" i="15"/>
  <c r="J164" i="15"/>
  <c r="F153" i="15"/>
  <c r="J149" i="15"/>
  <c r="H147" i="15"/>
  <c r="F145" i="15"/>
  <c r="F131" i="15"/>
  <c r="J127" i="15"/>
  <c r="H125" i="15"/>
  <c r="F123" i="15"/>
  <c r="J106" i="15"/>
  <c r="H104" i="15"/>
  <c r="F102" i="15"/>
  <c r="J98" i="15"/>
  <c r="J82" i="15"/>
  <c r="H80" i="15"/>
  <c r="F78" i="15"/>
  <c r="F62" i="15"/>
  <c r="J58" i="15"/>
  <c r="H56" i="15"/>
  <c r="F54" i="15"/>
  <c r="H43" i="15"/>
  <c r="F41" i="15"/>
  <c r="J37" i="15"/>
  <c r="H35" i="15"/>
  <c r="F33" i="15"/>
  <c r="J21" i="15"/>
  <c r="H19" i="15"/>
  <c r="F17" i="15"/>
  <c r="J13" i="15"/>
  <c r="H11" i="15"/>
  <c r="F9" i="15"/>
  <c r="J54" i="13"/>
  <c r="J46" i="13"/>
  <c r="J38" i="13"/>
  <c r="J27" i="13"/>
  <c r="J23" i="13"/>
  <c r="J19" i="13"/>
  <c r="F17" i="17"/>
  <c r="J579" i="16"/>
  <c r="J346" i="16"/>
  <c r="J238" i="16"/>
  <c r="H197" i="16"/>
  <c r="J191" i="16"/>
  <c r="J170" i="16"/>
  <c r="F151" i="16"/>
  <c r="H145" i="16"/>
  <c r="H620" i="15"/>
  <c r="J614" i="15"/>
  <c r="J556" i="15"/>
  <c r="F530" i="15"/>
  <c r="H524" i="15"/>
  <c r="H457" i="15"/>
  <c r="J451" i="15"/>
  <c r="J404" i="15"/>
  <c r="F379" i="15"/>
  <c r="F375" i="15"/>
  <c r="H373" i="15"/>
  <c r="F330" i="15"/>
  <c r="H324" i="15"/>
  <c r="J318" i="15"/>
  <c r="J304" i="15"/>
  <c r="H299" i="15"/>
  <c r="J263" i="15"/>
  <c r="J262" i="15"/>
  <c r="F254" i="15"/>
  <c r="F253" i="15"/>
  <c r="F238" i="15"/>
  <c r="F236" i="15"/>
  <c r="F234" i="15"/>
  <c r="H232" i="15"/>
  <c r="H230" i="15"/>
  <c r="J108" i="15"/>
  <c r="H106" i="15"/>
  <c r="F104" i="15"/>
  <c r="J100" i="15"/>
  <c r="H98" i="15"/>
  <c r="F43" i="15"/>
  <c r="J39" i="15"/>
  <c r="H37" i="15"/>
  <c r="F35" i="15"/>
  <c r="J31" i="15"/>
  <c r="H21" i="15"/>
  <c r="F19" i="15"/>
  <c r="J15" i="15"/>
  <c r="H13" i="15"/>
  <c r="F11" i="15"/>
  <c r="D250" i="12"/>
  <c r="D246" i="12"/>
  <c r="D242" i="12"/>
  <c r="D226" i="12"/>
  <c r="D222" i="12"/>
  <c r="D185" i="12"/>
  <c r="D181" i="12"/>
  <c r="D177" i="12"/>
  <c r="D144" i="12"/>
  <c r="D140" i="12"/>
  <c r="D136" i="12"/>
  <c r="D103" i="12"/>
  <c r="D99" i="12"/>
  <c r="D95" i="12"/>
  <c r="D58" i="12"/>
  <c r="D54" i="12"/>
  <c r="D50" i="12"/>
  <c r="D17" i="12"/>
  <c r="D13" i="12"/>
  <c r="D9" i="12"/>
  <c r="H11" i="17"/>
  <c r="J379" i="16"/>
  <c r="J236" i="16"/>
  <c r="F210" i="16"/>
  <c r="H42" i="16"/>
  <c r="J36" i="16"/>
  <c r="F16" i="16"/>
  <c r="H10" i="16"/>
  <c r="J646" i="15"/>
  <c r="F544" i="15"/>
  <c r="F503" i="15"/>
  <c r="H432" i="15"/>
  <c r="F425" i="15"/>
  <c r="H407" i="15"/>
  <c r="J401" i="15"/>
  <c r="H399" i="15"/>
  <c r="F371" i="15"/>
  <c r="F327" i="15"/>
  <c r="H321" i="15"/>
  <c r="H307" i="15"/>
  <c r="J301" i="15"/>
  <c r="F262" i="15"/>
  <c r="F261" i="15"/>
  <c r="H256" i="15"/>
  <c r="H255" i="15"/>
  <c r="F241" i="15"/>
  <c r="F233" i="15"/>
  <c r="F232" i="15"/>
  <c r="F231" i="15"/>
  <c r="F190" i="15"/>
  <c r="F189" i="15"/>
  <c r="F188" i="15"/>
  <c r="H185" i="15"/>
  <c r="F167" i="15"/>
  <c r="J163" i="15"/>
  <c r="F152" i="15"/>
  <c r="J148" i="15"/>
  <c r="H146" i="15"/>
  <c r="F144" i="15"/>
  <c r="F130" i="15"/>
  <c r="J126" i="15"/>
  <c r="H124" i="15"/>
  <c r="F122" i="15"/>
  <c r="F109" i="15"/>
  <c r="J105" i="15"/>
  <c r="H103" i="15"/>
  <c r="F101" i="15"/>
  <c r="J97" i="15"/>
  <c r="H79" i="15"/>
  <c r="F53" i="15"/>
  <c r="H42" i="15"/>
  <c r="F40" i="15"/>
  <c r="J36" i="15"/>
  <c r="H34" i="15"/>
  <c r="F32" i="15"/>
  <c r="J20" i="15"/>
  <c r="H18" i="15"/>
  <c r="F16" i="15"/>
  <c r="J12" i="15"/>
  <c r="H10" i="15"/>
  <c r="J59" i="13"/>
  <c r="J51" i="13"/>
  <c r="J43" i="13"/>
  <c r="D205" i="12"/>
  <c r="D201" i="12"/>
  <c r="D197" i="12"/>
  <c r="D164" i="12"/>
  <c r="D160" i="12"/>
  <c r="D156" i="12"/>
  <c r="D123" i="12"/>
  <c r="D119" i="12"/>
  <c r="D115" i="12"/>
  <c r="D82" i="12"/>
  <c r="D78" i="12"/>
  <c r="D74" i="12"/>
  <c r="D37" i="12"/>
  <c r="D33" i="12"/>
  <c r="D29" i="12"/>
  <c r="H263" i="11"/>
  <c r="H255" i="11"/>
  <c r="F230" i="16"/>
  <c r="H598" i="15"/>
  <c r="H381" i="15"/>
  <c r="H273" i="15"/>
  <c r="H241" i="15"/>
  <c r="H233" i="15"/>
  <c r="F197" i="15"/>
  <c r="F58" i="15"/>
  <c r="J18" i="15"/>
  <c r="J53" i="13"/>
  <c r="J29" i="13"/>
  <c r="D227" i="12"/>
  <c r="D208" i="12"/>
  <c r="D198" i="12"/>
  <c r="D178" i="12"/>
  <c r="D145" i="12"/>
  <c r="D137" i="12"/>
  <c r="D96" i="12"/>
  <c r="D55" i="12"/>
  <c r="D14" i="12"/>
  <c r="H256" i="11"/>
  <c r="F241" i="11"/>
  <c r="F240" i="11"/>
  <c r="F239" i="11"/>
  <c r="H235" i="11"/>
  <c r="H234" i="11"/>
  <c r="H233" i="11"/>
  <c r="F207" i="11"/>
  <c r="H193" i="11"/>
  <c r="H185" i="11"/>
  <c r="H153" i="11"/>
  <c r="F151" i="11"/>
  <c r="H145" i="11"/>
  <c r="F143" i="11"/>
  <c r="F127" i="11"/>
  <c r="H121" i="11"/>
  <c r="F119" i="11"/>
  <c r="H105" i="11"/>
  <c r="J99" i="11"/>
  <c r="H97" i="11"/>
  <c r="J83" i="11"/>
  <c r="J75" i="11"/>
  <c r="H65" i="11"/>
  <c r="F63" i="11"/>
  <c r="J59" i="11"/>
  <c r="H57" i="11"/>
  <c r="F55" i="11"/>
  <c r="J43" i="11"/>
  <c r="H41" i="11"/>
  <c r="F39" i="11"/>
  <c r="J35" i="11"/>
  <c r="H33" i="11"/>
  <c r="F31" i="11"/>
  <c r="J19" i="11"/>
  <c r="H17" i="11"/>
  <c r="J11" i="11"/>
  <c r="H9" i="11"/>
  <c r="J693" i="9"/>
  <c r="H691" i="9"/>
  <c r="F689" i="9"/>
  <c r="J685" i="9"/>
  <c r="J646" i="9"/>
  <c r="H644" i="9"/>
  <c r="F642" i="9"/>
  <c r="J638" i="9"/>
  <c r="H636" i="9"/>
  <c r="J622" i="9"/>
  <c r="H620" i="9"/>
  <c r="F618" i="9"/>
  <c r="J614" i="9"/>
  <c r="J578" i="9"/>
  <c r="H576" i="9"/>
  <c r="F574" i="9"/>
  <c r="J570" i="9"/>
  <c r="H568" i="9"/>
  <c r="H532" i="9"/>
  <c r="F530" i="9"/>
  <c r="J526" i="9"/>
  <c r="H524" i="9"/>
  <c r="F522" i="9"/>
  <c r="J507" i="9"/>
  <c r="H505" i="9"/>
  <c r="F503" i="9"/>
  <c r="J499" i="9"/>
  <c r="J459" i="9"/>
  <c r="F398" i="16"/>
  <c r="F84" i="16"/>
  <c r="F32" i="16"/>
  <c r="J578" i="15"/>
  <c r="H327" i="15"/>
  <c r="H240" i="15"/>
  <c r="F196" i="15"/>
  <c r="F173" i="15"/>
  <c r="H167" i="15"/>
  <c r="F142" i="15"/>
  <c r="F128" i="15"/>
  <c r="H122" i="15"/>
  <c r="J87" i="15"/>
  <c r="J63" i="15"/>
  <c r="J45" i="13"/>
  <c r="D161" i="12"/>
  <c r="D120" i="12"/>
  <c r="D79" i="12"/>
  <c r="D71" i="12"/>
  <c r="D38" i="12"/>
  <c r="D30" i="12"/>
  <c r="H253" i="11"/>
  <c r="F238" i="11"/>
  <c r="F236" i="11"/>
  <c r="F234" i="11"/>
  <c r="H232" i="11"/>
  <c r="H230" i="11"/>
  <c r="H190" i="11"/>
  <c r="F148" i="11"/>
  <c r="F124" i="11"/>
  <c r="F647" i="9"/>
  <c r="J643" i="9"/>
  <c r="H641" i="9"/>
  <c r="F639" i="9"/>
  <c r="J635" i="9"/>
  <c r="H78" i="16"/>
  <c r="F642" i="15"/>
  <c r="F405" i="15"/>
  <c r="H377" i="15"/>
  <c r="F239" i="15"/>
  <c r="F107" i="15"/>
  <c r="H101" i="15"/>
  <c r="F75" i="15"/>
  <c r="J86" i="15"/>
  <c r="F38" i="15"/>
  <c r="H32" i="15"/>
  <c r="J37" i="13"/>
  <c r="D243" i="12"/>
  <c r="D206" i="12"/>
  <c r="D186" i="12"/>
  <c r="D159" i="12"/>
  <c r="D118" i="12"/>
  <c r="D77" i="12"/>
  <c r="D36" i="12"/>
  <c r="H257" i="11"/>
  <c r="H646" i="9"/>
  <c r="F644" i="9"/>
  <c r="J640" i="9"/>
  <c r="H638" i="9"/>
  <c r="F636" i="9"/>
  <c r="H636" i="15"/>
  <c r="J375" i="15"/>
  <c r="J307" i="15"/>
  <c r="F297" i="15"/>
  <c r="F279" i="15"/>
  <c r="F285" i="15"/>
  <c r="J255" i="15"/>
  <c r="J186" i="15"/>
  <c r="H152" i="15"/>
  <c r="J146" i="15"/>
  <c r="J153" i="15"/>
  <c r="H84" i="15"/>
  <c r="H16" i="15"/>
  <c r="J10" i="15"/>
  <c r="J7" i="13"/>
  <c r="D223" i="12"/>
  <c r="D204" i="12"/>
  <c r="D142" i="12"/>
  <c r="D134" i="12"/>
  <c r="D101" i="12"/>
  <c r="D93" i="12"/>
  <c r="D60" i="12"/>
  <c r="D52" i="12"/>
  <c r="D19" i="12"/>
  <c r="D11" i="12"/>
  <c r="H254" i="11"/>
  <c r="F230" i="11"/>
  <c r="H192" i="11"/>
  <c r="H152" i="11"/>
  <c r="F150" i="11"/>
  <c r="H144" i="11"/>
  <c r="F142" i="11"/>
  <c r="F126" i="11"/>
  <c r="H104" i="11"/>
  <c r="H64" i="11"/>
  <c r="F62" i="11"/>
  <c r="J58" i="11"/>
  <c r="H56" i="11"/>
  <c r="F54" i="11"/>
  <c r="J42" i="11"/>
  <c r="F38" i="11"/>
  <c r="J34" i="11"/>
  <c r="J18" i="11"/>
  <c r="H16" i="11"/>
  <c r="J10" i="11"/>
  <c r="F696" i="9"/>
  <c r="J692" i="9"/>
  <c r="H690" i="9"/>
  <c r="F688" i="9"/>
  <c r="J684" i="9"/>
  <c r="J645" i="9"/>
  <c r="H643" i="9"/>
  <c r="F641" i="9"/>
  <c r="J637" i="9"/>
  <c r="H635" i="9"/>
  <c r="F625" i="9"/>
  <c r="J621" i="9"/>
  <c r="H619" i="9"/>
  <c r="F617" i="9"/>
  <c r="J613" i="9"/>
  <c r="J533" i="9"/>
  <c r="H531" i="9"/>
  <c r="F529" i="9"/>
  <c r="J525" i="9"/>
  <c r="H523" i="9"/>
  <c r="F521" i="9"/>
  <c r="F510" i="9"/>
  <c r="J506" i="9"/>
  <c r="H504" i="9"/>
  <c r="F502" i="9"/>
  <c r="J408" i="9"/>
  <c r="H406" i="9"/>
  <c r="F404" i="9"/>
  <c r="J400" i="9"/>
  <c r="H398" i="9"/>
  <c r="F396" i="9"/>
  <c r="H381" i="9"/>
  <c r="F379" i="9"/>
  <c r="J375" i="9"/>
  <c r="H373" i="9"/>
  <c r="F371" i="9"/>
  <c r="H54" i="16"/>
  <c r="J254" i="15"/>
  <c r="F165" i="15"/>
  <c r="F120" i="15"/>
  <c r="H85" i="15"/>
  <c r="J79" i="15"/>
  <c r="F82" i="15"/>
  <c r="H61" i="15"/>
  <c r="J55" i="15"/>
  <c r="J42" i="15"/>
  <c r="W26" i="14"/>
  <c r="J58" i="13"/>
  <c r="J15" i="13"/>
  <c r="D141" i="12"/>
  <c r="D100" i="12"/>
  <c r="D92" i="12"/>
  <c r="D59" i="12"/>
  <c r="D51" i="12"/>
  <c r="D18" i="12"/>
  <c r="D10" i="12"/>
  <c r="F646" i="9"/>
  <c r="J642" i="9"/>
  <c r="H640" i="9"/>
  <c r="F638" i="9"/>
  <c r="J209" i="17"/>
  <c r="J427" i="16"/>
  <c r="J304" i="16"/>
  <c r="J64" i="16"/>
  <c r="J693" i="15"/>
  <c r="J371" i="15"/>
  <c r="H344" i="15"/>
  <c r="J321" i="15"/>
  <c r="H192" i="15"/>
  <c r="F99" i="15"/>
  <c r="D239" i="12"/>
  <c r="D202" i="12"/>
  <c r="D182" i="12"/>
  <c r="D165" i="12"/>
  <c r="D157" i="12"/>
  <c r="D124" i="12"/>
  <c r="D116" i="12"/>
  <c r="D75" i="12"/>
  <c r="D34" i="12"/>
  <c r="H261" i="11"/>
  <c r="F215" i="11"/>
  <c r="F208" i="11"/>
  <c r="F144" i="11"/>
  <c r="F120" i="11"/>
  <c r="J647" i="9"/>
  <c r="H645" i="9"/>
  <c r="F643" i="9"/>
  <c r="J639" i="9"/>
  <c r="H637" i="9"/>
  <c r="F635" i="9"/>
  <c r="J125" i="16"/>
  <c r="J351" i="15"/>
  <c r="F303" i="15"/>
  <c r="H261" i="15"/>
  <c r="H235" i="15"/>
  <c r="H191" i="15"/>
  <c r="H175" i="15"/>
  <c r="J169" i="15"/>
  <c r="F150" i="15"/>
  <c r="H144" i="15"/>
  <c r="H130" i="15"/>
  <c r="J124" i="15"/>
  <c r="J62" i="15"/>
  <c r="F14" i="15"/>
  <c r="J11" i="13"/>
  <c r="D219" i="12"/>
  <c r="D200" i="12"/>
  <c r="D163" i="12"/>
  <c r="D155" i="12"/>
  <c r="D122" i="12"/>
  <c r="D114" i="12"/>
  <c r="D81" i="12"/>
  <c r="D73" i="12"/>
  <c r="D40" i="12"/>
  <c r="D32" i="12"/>
  <c r="H260" i="11"/>
  <c r="H241" i="11"/>
  <c r="F214" i="11"/>
  <c r="F212" i="11"/>
  <c r="H207" i="11"/>
  <c r="J193" i="11"/>
  <c r="H191" i="11"/>
  <c r="J185" i="11"/>
  <c r="F173" i="11"/>
  <c r="J169" i="11"/>
  <c r="F165" i="11"/>
  <c r="J153" i="11"/>
  <c r="H151" i="11"/>
  <c r="F149" i="11"/>
  <c r="J145" i="11"/>
  <c r="H143" i="11"/>
  <c r="F141" i="11"/>
  <c r="J129" i="11"/>
  <c r="H127" i="11"/>
  <c r="F125" i="11"/>
  <c r="J121" i="11"/>
  <c r="H119" i="11"/>
  <c r="J105" i="11"/>
  <c r="H103" i="11"/>
  <c r="J97" i="11"/>
  <c r="F85" i="11"/>
  <c r="J81" i="11"/>
  <c r="F77" i="11"/>
  <c r="J65" i="11"/>
  <c r="H63" i="11"/>
  <c r="F61" i="11"/>
  <c r="J57" i="11"/>
  <c r="H55" i="11"/>
  <c r="F53" i="11"/>
  <c r="J41" i="11"/>
  <c r="H39" i="11"/>
  <c r="F37" i="11"/>
  <c r="J33" i="11"/>
  <c r="H31" i="11"/>
  <c r="J17" i="11"/>
  <c r="H15" i="11"/>
  <c r="J9" i="11"/>
  <c r="F695" i="9"/>
  <c r="J691" i="9"/>
  <c r="H689" i="9"/>
  <c r="F687" i="9"/>
  <c r="F672" i="9"/>
  <c r="J668" i="9"/>
  <c r="H666" i="9"/>
  <c r="J34" i="15"/>
  <c r="W28" i="14"/>
  <c r="F186" i="11"/>
  <c r="H195" i="11"/>
  <c r="J150" i="11"/>
  <c r="J78" i="11"/>
  <c r="F42" i="11"/>
  <c r="H36" i="11"/>
  <c r="J16" i="11"/>
  <c r="J660" i="9"/>
  <c r="F640" i="9"/>
  <c r="J625" i="9"/>
  <c r="J598" i="9"/>
  <c r="H574" i="9"/>
  <c r="J568" i="9"/>
  <c r="J479" i="9"/>
  <c r="J404" i="9"/>
  <c r="F380" i="9"/>
  <c r="H374" i="9"/>
  <c r="F370" i="9"/>
  <c r="J326" i="9"/>
  <c r="F322" i="9"/>
  <c r="H302" i="9"/>
  <c r="J296" i="9"/>
  <c r="J283" i="9"/>
  <c r="F279" i="9"/>
  <c r="H273" i="9"/>
  <c r="F263" i="9"/>
  <c r="H257" i="9"/>
  <c r="J218" i="9"/>
  <c r="H216" i="9"/>
  <c r="F214" i="9"/>
  <c r="J210" i="9"/>
  <c r="H208" i="9"/>
  <c r="J174" i="9"/>
  <c r="H172" i="9"/>
  <c r="F170" i="9"/>
  <c r="J166" i="9"/>
  <c r="H164" i="9"/>
  <c r="J108" i="9"/>
  <c r="H106" i="9"/>
  <c r="F104" i="9"/>
  <c r="J100" i="9"/>
  <c r="H98" i="9"/>
  <c r="J84" i="9"/>
  <c r="H82" i="9"/>
  <c r="F80" i="9"/>
  <c r="J76" i="9"/>
  <c r="J60" i="9"/>
  <c r="H58" i="9"/>
  <c r="J40" i="9"/>
  <c r="H38" i="9"/>
  <c r="F36" i="9"/>
  <c r="J32" i="9"/>
  <c r="AD21" i="9"/>
  <c r="AD20" i="9"/>
  <c r="AJ19" i="9"/>
  <c r="AQ18" i="9"/>
  <c r="AO17" i="9"/>
  <c r="AF17" i="9"/>
  <c r="AD16" i="9"/>
  <c r="AJ15" i="9"/>
  <c r="AQ14" i="9"/>
  <c r="AO13" i="9"/>
  <c r="AF13" i="9"/>
  <c r="AD12" i="9"/>
  <c r="AJ11" i="9"/>
  <c r="AQ10" i="9"/>
  <c r="AO9" i="9"/>
  <c r="AF9" i="9"/>
  <c r="J670" i="15"/>
  <c r="D56" i="12"/>
  <c r="H240" i="11"/>
  <c r="J232" i="11"/>
  <c r="F210" i="11"/>
  <c r="F191" i="11"/>
  <c r="F98" i="11"/>
  <c r="H102" i="11"/>
  <c r="J62" i="11"/>
  <c r="F10" i="11"/>
  <c r="H14" i="11"/>
  <c r="H694" i="9"/>
  <c r="J688" i="9"/>
  <c r="H663" i="9"/>
  <c r="F637" i="9"/>
  <c r="F616" i="9"/>
  <c r="H601" i="9"/>
  <c r="J595" i="9"/>
  <c r="F577" i="9"/>
  <c r="H571" i="9"/>
  <c r="H552" i="9"/>
  <c r="J546" i="9"/>
  <c r="J510" i="9"/>
  <c r="H482" i="9"/>
  <c r="J476" i="9"/>
  <c r="J454" i="9"/>
  <c r="F408" i="9"/>
  <c r="H402" i="9"/>
  <c r="J396" i="9"/>
  <c r="F372" i="9"/>
  <c r="F329" i="9"/>
  <c r="H323" i="9"/>
  <c r="J303" i="9"/>
  <c r="F299" i="9"/>
  <c r="H307" i="9"/>
  <c r="H280" i="9"/>
  <c r="J274" i="9"/>
  <c r="J258" i="9"/>
  <c r="F254" i="9"/>
  <c r="F219" i="9"/>
  <c r="J215" i="9"/>
  <c r="H213" i="9"/>
  <c r="F211" i="9"/>
  <c r="F175" i="9"/>
  <c r="J171" i="9"/>
  <c r="H169" i="9"/>
  <c r="F167" i="9"/>
  <c r="J163" i="9"/>
  <c r="F109" i="9"/>
  <c r="J105" i="9"/>
  <c r="H103" i="9"/>
  <c r="F101" i="9"/>
  <c r="J97" i="9"/>
  <c r="F85" i="9"/>
  <c r="H79" i="9"/>
  <c r="F77" i="9"/>
  <c r="J65" i="9"/>
  <c r="J57" i="9"/>
  <c r="H43" i="9"/>
  <c r="F41" i="9"/>
  <c r="J37" i="9"/>
  <c r="F33" i="9"/>
  <c r="H21" i="9"/>
  <c r="AO20" i="9"/>
  <c r="H20" i="9"/>
  <c r="F19" i="9"/>
  <c r="J17" i="9"/>
  <c r="H16" i="9"/>
  <c r="F15" i="9"/>
  <c r="J13" i="9"/>
  <c r="H12" i="9"/>
  <c r="F11" i="9"/>
  <c r="J9" i="9"/>
  <c r="F14" i="5"/>
  <c r="H109" i="15"/>
  <c r="J256" i="11"/>
  <c r="H196" i="11"/>
  <c r="J190" i="11"/>
  <c r="F170" i="11"/>
  <c r="F175" i="11"/>
  <c r="H150" i="11"/>
  <c r="F122" i="11"/>
  <c r="F103" i="11"/>
  <c r="F15" i="11"/>
  <c r="H671" i="9"/>
  <c r="H642" i="9"/>
  <c r="J636" i="9"/>
  <c r="F613" i="9"/>
  <c r="J576" i="9"/>
  <c r="F528" i="9"/>
  <c r="H522" i="9"/>
  <c r="F501" i="9"/>
  <c r="F458" i="9"/>
  <c r="H452" i="9"/>
  <c r="F400" i="9"/>
  <c r="J379" i="9"/>
  <c r="J381" i="9"/>
  <c r="H330" i="9"/>
  <c r="J324" i="9"/>
  <c r="F320" i="9"/>
  <c r="F306" i="9"/>
  <c r="H300" i="9"/>
  <c r="H261" i="9"/>
  <c r="J255" i="9"/>
  <c r="F251" i="9"/>
  <c r="H108" i="9"/>
  <c r="F106" i="9"/>
  <c r="J102" i="9"/>
  <c r="H100" i="9"/>
  <c r="F98" i="9"/>
  <c r="J42" i="9"/>
  <c r="H40" i="9"/>
  <c r="F38" i="9"/>
  <c r="J34" i="9"/>
  <c r="H32" i="9"/>
  <c r="AJ20" i="9"/>
  <c r="AQ19" i="9"/>
  <c r="AO18" i="9"/>
  <c r="AF18" i="9"/>
  <c r="AD17" i="9"/>
  <c r="AJ16" i="9"/>
  <c r="AQ15" i="9"/>
  <c r="AO14" i="9"/>
  <c r="AF14" i="9"/>
  <c r="AD13" i="9"/>
  <c r="AJ12" i="9"/>
  <c r="AQ11" i="9"/>
  <c r="AO10" i="9"/>
  <c r="AF10" i="9"/>
  <c r="AD9" i="9"/>
  <c r="J104" i="16"/>
  <c r="J103" i="15"/>
  <c r="F59" i="15"/>
  <c r="D138" i="12"/>
  <c r="H238" i="11"/>
  <c r="J230" i="11"/>
  <c r="H148" i="11"/>
  <c r="J142" i="11"/>
  <c r="F153" i="11"/>
  <c r="H108" i="11"/>
  <c r="J102" i="11"/>
  <c r="F82" i="11"/>
  <c r="F87" i="11"/>
  <c r="H62" i="11"/>
  <c r="F34" i="11"/>
  <c r="H20" i="11"/>
  <c r="J14" i="11"/>
  <c r="J665" i="9"/>
  <c r="F645" i="9"/>
  <c r="H639" i="9"/>
  <c r="F624" i="9"/>
  <c r="H618" i="9"/>
  <c r="H625" i="9"/>
  <c r="H579" i="9"/>
  <c r="J573" i="9"/>
  <c r="F525" i="9"/>
  <c r="F498" i="9"/>
  <c r="H510" i="9"/>
  <c r="H460" i="9"/>
  <c r="F450" i="9"/>
  <c r="J407" i="9"/>
  <c r="H377" i="9"/>
  <c r="J371" i="9"/>
  <c r="H327" i="9"/>
  <c r="J321" i="9"/>
  <c r="J307" i="9"/>
  <c r="F303" i="9"/>
  <c r="H297" i="9"/>
  <c r="H258" i="9"/>
  <c r="J252" i="9"/>
  <c r="J107" i="9"/>
  <c r="H105" i="9"/>
  <c r="F103" i="9"/>
  <c r="J99" i="9"/>
  <c r="H97" i="9"/>
  <c r="F43" i="9"/>
  <c r="J39" i="9"/>
  <c r="H37" i="9"/>
  <c r="J31" i="9"/>
  <c r="F21" i="9"/>
  <c r="F20" i="9"/>
  <c r="J18" i="9"/>
  <c r="H17" i="9"/>
  <c r="F16" i="9"/>
  <c r="J14" i="9"/>
  <c r="H13" i="9"/>
  <c r="F12" i="9"/>
  <c r="J10" i="9"/>
  <c r="H9" i="9"/>
  <c r="H260" i="15"/>
  <c r="H53" i="15"/>
  <c r="H60" i="15"/>
  <c r="D247" i="12"/>
  <c r="D15" i="12"/>
  <c r="J174" i="11"/>
  <c r="J126" i="11"/>
  <c r="H60" i="11"/>
  <c r="J54" i="11"/>
  <c r="F60" i="11"/>
  <c r="F692" i="9"/>
  <c r="H686" i="9"/>
  <c r="J644" i="9"/>
  <c r="F621" i="9"/>
  <c r="H615" i="9"/>
  <c r="F594" i="9"/>
  <c r="J551" i="9"/>
  <c r="H530" i="9"/>
  <c r="J524" i="9"/>
  <c r="F509" i="9"/>
  <c r="H503" i="9"/>
  <c r="F475" i="9"/>
  <c r="J457" i="9"/>
  <c r="H405" i="9"/>
  <c r="J399" i="9"/>
  <c r="F375" i="9"/>
  <c r="F330" i="9"/>
  <c r="H324" i="9"/>
  <c r="J318" i="9"/>
  <c r="J304" i="9"/>
  <c r="F300" i="9"/>
  <c r="H281" i="9"/>
  <c r="J275" i="9"/>
  <c r="J259" i="9"/>
  <c r="F255" i="9"/>
  <c r="H263" i="9"/>
  <c r="F218" i="9"/>
  <c r="J214" i="9"/>
  <c r="H212" i="9"/>
  <c r="F210" i="9"/>
  <c r="F174" i="9"/>
  <c r="J170" i="9"/>
  <c r="H168" i="9"/>
  <c r="F166" i="9"/>
  <c r="F108" i="9"/>
  <c r="J104" i="9"/>
  <c r="H102" i="9"/>
  <c r="F100" i="9"/>
  <c r="H86" i="9"/>
  <c r="F84" i="9"/>
  <c r="H78" i="9"/>
  <c r="F76" i="9"/>
  <c r="J64" i="9"/>
  <c r="J56" i="9"/>
  <c r="H42" i="9"/>
  <c r="F40" i="9"/>
  <c r="J36" i="9"/>
  <c r="H34" i="9"/>
  <c r="F32" i="9"/>
  <c r="AQ21" i="9"/>
  <c r="AO19" i="9"/>
  <c r="AD18" i="9"/>
  <c r="AJ17" i="9"/>
  <c r="AQ16" i="9"/>
  <c r="AO15" i="9"/>
  <c r="AF15" i="9"/>
  <c r="AD14" i="9"/>
  <c r="AJ13" i="9"/>
  <c r="AQ12" i="9"/>
  <c r="AO11" i="9"/>
  <c r="AF11" i="9"/>
  <c r="AD10" i="9"/>
  <c r="AJ9" i="9"/>
  <c r="H234" i="15"/>
  <c r="H190" i="15"/>
  <c r="H77" i="15"/>
  <c r="D97" i="12"/>
  <c r="H262" i="11"/>
  <c r="F217" i="11"/>
  <c r="F146" i="11"/>
  <c r="H129" i="11"/>
  <c r="F106" i="11"/>
  <c r="H100" i="11"/>
  <c r="H38" i="11"/>
  <c r="F18" i="11"/>
  <c r="H12" i="11"/>
  <c r="J696" i="9"/>
  <c r="F664" i="9"/>
  <c r="H623" i="9"/>
  <c r="J617" i="9"/>
  <c r="F602" i="9"/>
  <c r="H596" i="9"/>
  <c r="J590" i="9"/>
  <c r="F572" i="9"/>
  <c r="J532" i="9"/>
  <c r="J505" i="9"/>
  <c r="F483" i="9"/>
  <c r="H477" i="9"/>
  <c r="J471" i="9"/>
  <c r="H457" i="9"/>
  <c r="F453" i="9"/>
  <c r="J451" i="9"/>
  <c r="F405" i="9"/>
  <c r="H399" i="9"/>
  <c r="H380" i="9"/>
  <c r="J374" i="9"/>
  <c r="F328" i="9"/>
  <c r="H322" i="9"/>
  <c r="J302" i="9"/>
  <c r="F298" i="9"/>
  <c r="J263" i="9"/>
  <c r="F259" i="9"/>
  <c r="H253" i="9"/>
  <c r="J106" i="9"/>
  <c r="H104" i="9"/>
  <c r="F102" i="9"/>
  <c r="J98" i="9"/>
  <c r="F42" i="9"/>
  <c r="J38" i="9"/>
  <c r="H36" i="9"/>
  <c r="F34" i="9"/>
  <c r="AO21" i="9"/>
  <c r="AF21" i="9"/>
  <c r="AD19" i="9"/>
  <c r="AJ18" i="9"/>
  <c r="AQ17" i="9"/>
  <c r="AO16" i="9"/>
  <c r="AF16" i="9"/>
  <c r="AD15" i="9"/>
  <c r="AJ14" i="9"/>
  <c r="AQ13" i="9"/>
  <c r="AO12" i="9"/>
  <c r="AF12" i="9"/>
  <c r="AD11" i="9"/>
  <c r="AJ10" i="9"/>
  <c r="G15" i="5"/>
  <c r="H40" i="15"/>
  <c r="J234" i="11"/>
  <c r="J166" i="11"/>
  <c r="F130" i="11"/>
  <c r="H124" i="11"/>
  <c r="F129" i="11"/>
  <c r="F58" i="11"/>
  <c r="F36" i="11"/>
  <c r="F684" i="9"/>
  <c r="H696" i="9"/>
  <c r="F661" i="9"/>
  <c r="F599" i="9"/>
  <c r="H593" i="9"/>
  <c r="F569" i="9"/>
  <c r="F550" i="9"/>
  <c r="H544" i="9"/>
  <c r="J529" i="9"/>
  <c r="H508" i="9"/>
  <c r="J502" i="9"/>
  <c r="F480" i="9"/>
  <c r="H474" i="9"/>
  <c r="F455" i="9"/>
  <c r="H449" i="9"/>
  <c r="F397" i="9"/>
  <c r="H382" i="9"/>
  <c r="F378" i="9"/>
  <c r="J376" i="9"/>
  <c r="H372" i="9"/>
  <c r="J329" i="9"/>
  <c r="F325" i="9"/>
  <c r="H319" i="9"/>
  <c r="H305" i="9"/>
  <c r="J299" i="9"/>
  <c r="F295" i="9"/>
  <c r="F282" i="9"/>
  <c r="H276" i="9"/>
  <c r="J260" i="9"/>
  <c r="F256" i="9"/>
  <c r="H219" i="9"/>
  <c r="F217" i="9"/>
  <c r="J213" i="9"/>
  <c r="H211" i="9"/>
  <c r="F209" i="9"/>
  <c r="H175" i="9"/>
  <c r="F173" i="9"/>
  <c r="J169" i="9"/>
  <c r="H167" i="9"/>
  <c r="F165" i="9"/>
  <c r="H109" i="9"/>
  <c r="F107" i="9"/>
  <c r="J103" i="9"/>
  <c r="H101" i="9"/>
  <c r="F99" i="9"/>
  <c r="J87" i="9"/>
  <c r="H85" i="9"/>
  <c r="F83" i="9"/>
  <c r="H77" i="9"/>
  <c r="F75" i="9"/>
  <c r="J63" i="9"/>
  <c r="J55" i="9"/>
  <c r="H41" i="9"/>
  <c r="F39" i="9"/>
  <c r="J35" i="9"/>
  <c r="H33" i="9"/>
  <c r="F31" i="9"/>
  <c r="J21" i="9"/>
  <c r="AQ20" i="9"/>
  <c r="J20" i="9"/>
  <c r="H19" i="9"/>
  <c r="F18" i="9"/>
  <c r="J16" i="9"/>
  <c r="H15" i="9"/>
  <c r="F14" i="9"/>
  <c r="J12" i="9"/>
  <c r="H11" i="9"/>
  <c r="F10" i="9"/>
  <c r="F15" i="5"/>
  <c r="H14" i="5"/>
  <c r="F669" i="9"/>
  <c r="F533" i="9"/>
  <c r="F506" i="9"/>
  <c r="J282" i="9"/>
  <c r="F171" i="9"/>
  <c r="H165" i="9"/>
  <c r="F126" i="9"/>
  <c r="H120" i="9"/>
  <c r="H59" i="9"/>
  <c r="J53" i="9"/>
  <c r="H39" i="9"/>
  <c r="J33" i="9"/>
  <c r="H216" i="11"/>
  <c r="F321" i="9"/>
  <c r="F262" i="9"/>
  <c r="J196" i="9"/>
  <c r="J85" i="9"/>
  <c r="H10" i="9"/>
  <c r="G14" i="5"/>
  <c r="F252" i="11"/>
  <c r="H76" i="11"/>
  <c r="J620" i="9"/>
  <c r="F591" i="9"/>
  <c r="H527" i="9"/>
  <c r="H500" i="9"/>
  <c r="H407" i="9"/>
  <c r="J382" i="9"/>
  <c r="J354" i="9"/>
  <c r="H301" i="9"/>
  <c r="F215" i="9"/>
  <c r="H209" i="9"/>
  <c r="J175" i="9"/>
  <c r="H150" i="9"/>
  <c r="J144" i="9"/>
  <c r="J130" i="9"/>
  <c r="F105" i="9"/>
  <c r="H99" i="9"/>
  <c r="H14" i="9"/>
  <c r="E14" i="5"/>
  <c r="F83" i="15"/>
  <c r="J86" i="11"/>
  <c r="F278" i="9"/>
  <c r="F163" i="9"/>
  <c r="J81" i="9"/>
  <c r="F37" i="9"/>
  <c r="H31" i="9"/>
  <c r="H18" i="9"/>
  <c r="H164" i="11"/>
  <c r="J213" i="11"/>
  <c r="J325" i="9"/>
  <c r="F307" i="9"/>
  <c r="J295" i="9"/>
  <c r="J62" i="9"/>
  <c r="J15" i="9"/>
  <c r="F13" i="9"/>
  <c r="J38" i="11"/>
  <c r="J641" i="9"/>
  <c r="J554" i="9"/>
  <c r="F472" i="9"/>
  <c r="J449" i="9"/>
  <c r="H397" i="9"/>
  <c r="F285" i="9"/>
  <c r="H217" i="9"/>
  <c r="J211" i="9"/>
  <c r="F192" i="9"/>
  <c r="H186" i="9"/>
  <c r="J152" i="9"/>
  <c r="H107" i="9"/>
  <c r="J101" i="9"/>
  <c r="F81" i="9"/>
  <c r="H75" i="9"/>
  <c r="H87" i="9"/>
  <c r="J19" i="9"/>
  <c r="F17" i="9"/>
  <c r="H236" i="11"/>
  <c r="H256" i="9"/>
  <c r="F82" i="9"/>
  <c r="J41" i="9"/>
  <c r="F9" i="9"/>
  <c r="F425" i="9"/>
  <c r="F207" i="9"/>
  <c r="H173" i="9"/>
  <c r="H142" i="9"/>
  <c r="J109" i="9"/>
  <c r="J77" i="9"/>
  <c r="H15" i="5"/>
  <c r="H194" i="9"/>
  <c r="J167" i="9"/>
  <c r="J61" i="9"/>
  <c r="E15" i="5"/>
  <c r="F57" i="9"/>
  <c r="F29" i="2"/>
  <c r="J219" i="9"/>
  <c r="H128" i="9"/>
  <c r="J188" i="9"/>
  <c r="H188" i="11"/>
  <c r="H455" i="9"/>
  <c r="J401" i="9"/>
  <c r="J122" i="9"/>
  <c r="F97" i="9"/>
  <c r="J11" i="9"/>
  <c r="F194" i="11"/>
  <c r="H647" i="9"/>
  <c r="J521" i="9"/>
  <c r="F148" i="9"/>
  <c r="H83" i="9"/>
  <c r="H84" i="9"/>
  <c r="F403" i="9"/>
  <c r="F24" i="2"/>
  <c r="K39" i="27" l="1"/>
  <c r="F18" i="39"/>
  <c r="F38" i="39"/>
  <c r="F77" i="39"/>
  <c r="F97" i="39"/>
  <c r="F174" i="39"/>
  <c r="F19" i="39"/>
  <c r="F31" i="39"/>
  <c r="F39" i="39"/>
  <c r="F188" i="39"/>
  <c r="H263" i="39"/>
  <c r="H12" i="39"/>
  <c r="F14" i="39"/>
  <c r="F34" i="39"/>
  <c r="F42" i="39"/>
  <c r="F53" i="39"/>
  <c r="F55" i="39"/>
  <c r="F58" i="39"/>
  <c r="F148" i="39"/>
  <c r="H13" i="39"/>
  <c r="F15" i="39"/>
  <c r="F35" i="39"/>
  <c r="F54" i="39"/>
  <c r="F86" i="39"/>
  <c r="F131" i="39"/>
  <c r="H14" i="39"/>
  <c r="F16" i="39"/>
  <c r="F36" i="39"/>
  <c r="H131" i="39"/>
  <c r="F124" i="39"/>
  <c r="F9" i="39"/>
  <c r="H15" i="39"/>
  <c r="F17" i="39"/>
  <c r="F37" i="39"/>
  <c r="F59" i="39"/>
  <c r="H87" i="39"/>
  <c r="F104" i="39"/>
  <c r="F252" i="39"/>
  <c r="D19" i="42"/>
  <c r="F56" i="39"/>
  <c r="F64" i="39"/>
  <c r="F75" i="39"/>
  <c r="F83" i="39"/>
  <c r="F102" i="39"/>
  <c r="F121" i="39"/>
  <c r="F129" i="39"/>
  <c r="F149" i="39"/>
  <c r="F166" i="39"/>
  <c r="I21" i="2"/>
  <c r="H21" i="2"/>
  <c r="G21" i="2"/>
  <c r="L107" i="4"/>
  <c r="K107" i="4"/>
  <c r="H107" i="4"/>
  <c r="M107" i="4"/>
  <c r="J107" i="4"/>
  <c r="I107" i="4"/>
  <c r="V17" i="3"/>
  <c r="U17" i="3"/>
  <c r="T17" i="3"/>
  <c r="S17" i="3"/>
  <c r="X17" i="3"/>
  <c r="W17" i="3"/>
  <c r="V33" i="3"/>
  <c r="U33" i="3"/>
  <c r="T33" i="3"/>
  <c r="S33" i="3"/>
  <c r="X33" i="3"/>
  <c r="W33" i="3"/>
  <c r="V49" i="3"/>
  <c r="U49" i="3"/>
  <c r="T49" i="3"/>
  <c r="S49" i="3"/>
  <c r="X49" i="3"/>
  <c r="W49" i="3"/>
  <c r="V10" i="4"/>
  <c r="U10" i="4"/>
  <c r="T10" i="4"/>
  <c r="S10" i="4"/>
  <c r="X10" i="4"/>
  <c r="W10" i="4"/>
  <c r="V26" i="4"/>
  <c r="U26" i="4"/>
  <c r="T26" i="4"/>
  <c r="S26" i="4"/>
  <c r="X26" i="4"/>
  <c r="W26" i="4"/>
  <c r="V42" i="4"/>
  <c r="U42" i="4"/>
  <c r="T42" i="4"/>
  <c r="S42" i="4"/>
  <c r="X42" i="4"/>
  <c r="W42" i="4"/>
  <c r="V58" i="4"/>
  <c r="U58" i="4"/>
  <c r="T58" i="4"/>
  <c r="S58" i="4"/>
  <c r="X58" i="4"/>
  <c r="W58" i="4"/>
  <c r="X74" i="4"/>
  <c r="V74" i="4"/>
  <c r="U74" i="4"/>
  <c r="T74" i="4"/>
  <c r="S74" i="4"/>
  <c r="W74" i="4"/>
  <c r="E36" i="5"/>
  <c r="M614" i="9"/>
  <c r="L614" i="9"/>
  <c r="I22" i="2"/>
  <c r="H22" i="2"/>
  <c r="G22" i="2"/>
  <c r="K99" i="3"/>
  <c r="J99" i="3"/>
  <c r="I99" i="3"/>
  <c r="H99" i="3"/>
  <c r="M99" i="3"/>
  <c r="L99" i="3"/>
  <c r="L101" i="3"/>
  <c r="I101" i="3"/>
  <c r="H101" i="3"/>
  <c r="K101" i="3"/>
  <c r="J101" i="3"/>
  <c r="L16" i="3"/>
  <c r="K16" i="3"/>
  <c r="J16" i="3"/>
  <c r="I16" i="3"/>
  <c r="M16" i="3"/>
  <c r="H16" i="3"/>
  <c r="L32" i="3"/>
  <c r="K32" i="3"/>
  <c r="J32" i="3"/>
  <c r="I32" i="3"/>
  <c r="M32" i="3"/>
  <c r="H32" i="3"/>
  <c r="L48" i="3"/>
  <c r="K48" i="3"/>
  <c r="J48" i="3"/>
  <c r="I48" i="3"/>
  <c r="M48" i="3"/>
  <c r="H48" i="3"/>
  <c r="L64" i="3"/>
  <c r="K64" i="3"/>
  <c r="J64" i="3"/>
  <c r="I64" i="3"/>
  <c r="M64" i="3"/>
  <c r="H64" i="3"/>
  <c r="L80" i="3"/>
  <c r="K80" i="3"/>
  <c r="J80" i="3"/>
  <c r="I80" i="3"/>
  <c r="M80" i="3"/>
  <c r="H80" i="3"/>
  <c r="W88" i="4"/>
  <c r="U88" i="4"/>
  <c r="X88" i="4"/>
  <c r="V88" i="4"/>
  <c r="T88" i="4"/>
  <c r="S88" i="4"/>
  <c r="J51" i="5"/>
  <c r="M51" i="5"/>
  <c r="L51" i="5"/>
  <c r="O51" i="5"/>
  <c r="K51" i="5"/>
  <c r="M27" i="7"/>
  <c r="L27" i="7"/>
  <c r="K27" i="7"/>
  <c r="J27" i="7"/>
  <c r="I6" i="2"/>
  <c r="H6" i="2"/>
  <c r="G6" i="2"/>
  <c r="I14" i="2"/>
  <c r="H14" i="2"/>
  <c r="G14" i="2"/>
  <c r="V22" i="4"/>
  <c r="U22" i="4"/>
  <c r="T22" i="4"/>
  <c r="S22" i="4"/>
  <c r="X22" i="4"/>
  <c r="W22" i="4"/>
  <c r="L12" i="3"/>
  <c r="K12" i="3"/>
  <c r="J12" i="3"/>
  <c r="I12" i="3"/>
  <c r="M12" i="3"/>
  <c r="H12" i="3"/>
  <c r="L28" i="3"/>
  <c r="K28" i="3"/>
  <c r="J28" i="3"/>
  <c r="I28" i="3"/>
  <c r="M28" i="3"/>
  <c r="H28" i="3"/>
  <c r="L44" i="3"/>
  <c r="K44" i="3"/>
  <c r="J44" i="3"/>
  <c r="I44" i="3"/>
  <c r="M44" i="3"/>
  <c r="H44" i="3"/>
  <c r="L60" i="3"/>
  <c r="K60" i="3"/>
  <c r="J60" i="3"/>
  <c r="I60" i="3"/>
  <c r="M60" i="3"/>
  <c r="H60" i="3"/>
  <c r="L76" i="3"/>
  <c r="K76" i="3"/>
  <c r="J76" i="3"/>
  <c r="I76" i="3"/>
  <c r="M76" i="3"/>
  <c r="H76" i="3"/>
  <c r="L111" i="3"/>
  <c r="K111" i="3"/>
  <c r="J111" i="3"/>
  <c r="I111" i="3"/>
  <c r="M111" i="3"/>
  <c r="H111" i="3"/>
  <c r="W100" i="4"/>
  <c r="U100" i="4"/>
  <c r="T100" i="4"/>
  <c r="X100" i="4"/>
  <c r="V100" i="4"/>
  <c r="S100" i="4"/>
  <c r="M276" i="9"/>
  <c r="L276" i="9"/>
  <c r="M39" i="14"/>
  <c r="L39" i="14"/>
  <c r="K39" i="14"/>
  <c r="J39" i="14"/>
  <c r="I39" i="14"/>
  <c r="V65" i="3"/>
  <c r="U65" i="3"/>
  <c r="T65" i="3"/>
  <c r="S65" i="3"/>
  <c r="X65" i="3"/>
  <c r="W65" i="3"/>
  <c r="V6" i="4"/>
  <c r="U6" i="4"/>
  <c r="T6" i="4"/>
  <c r="S6" i="4"/>
  <c r="X6" i="4"/>
  <c r="W6" i="4"/>
  <c r="V38" i="4"/>
  <c r="U38" i="4"/>
  <c r="T38" i="4"/>
  <c r="S38" i="4"/>
  <c r="X38" i="4"/>
  <c r="W38" i="4"/>
  <c r="K95" i="3"/>
  <c r="J95" i="3"/>
  <c r="I95" i="3"/>
  <c r="H95" i="3"/>
  <c r="M95" i="3"/>
  <c r="L95" i="3"/>
  <c r="V18" i="4"/>
  <c r="U18" i="4"/>
  <c r="T18" i="4"/>
  <c r="S18" i="4"/>
  <c r="X18" i="4"/>
  <c r="W18" i="4"/>
  <c r="V34" i="4"/>
  <c r="U34" i="4"/>
  <c r="T34" i="4"/>
  <c r="S34" i="4"/>
  <c r="X34" i="4"/>
  <c r="W34" i="4"/>
  <c r="V50" i="4"/>
  <c r="U50" i="4"/>
  <c r="T50" i="4"/>
  <c r="S50" i="4"/>
  <c r="X50" i="4"/>
  <c r="W50" i="4"/>
  <c r="V66" i="4"/>
  <c r="U66" i="4"/>
  <c r="T66" i="4"/>
  <c r="S66" i="4"/>
  <c r="X66" i="4"/>
  <c r="W66" i="4"/>
  <c r="J55" i="5"/>
  <c r="M55" i="5"/>
  <c r="L55" i="5"/>
  <c r="I58" i="5"/>
  <c r="O55" i="5"/>
  <c r="K55" i="5"/>
  <c r="O7" i="7"/>
  <c r="M7" i="7"/>
  <c r="K7" i="7"/>
  <c r="J7" i="7"/>
  <c r="L7" i="7"/>
  <c r="M55" i="9"/>
  <c r="L55" i="9"/>
  <c r="L8" i="3"/>
  <c r="K8" i="3"/>
  <c r="J8" i="3"/>
  <c r="I8" i="3"/>
  <c r="M8" i="3"/>
  <c r="H8" i="3"/>
  <c r="L24" i="3"/>
  <c r="K24" i="3"/>
  <c r="J24" i="3"/>
  <c r="I24" i="3"/>
  <c r="M24" i="3"/>
  <c r="H24" i="3"/>
  <c r="L40" i="3"/>
  <c r="K40" i="3"/>
  <c r="J40" i="3"/>
  <c r="I40" i="3"/>
  <c r="M40" i="3"/>
  <c r="H40" i="3"/>
  <c r="L56" i="3"/>
  <c r="K56" i="3"/>
  <c r="J56" i="3"/>
  <c r="I56" i="3"/>
  <c r="M56" i="3"/>
  <c r="H56" i="3"/>
  <c r="L72" i="3"/>
  <c r="K72" i="3"/>
  <c r="J72" i="3"/>
  <c r="I72" i="3"/>
  <c r="M72" i="3"/>
  <c r="H72" i="3"/>
  <c r="L107" i="3"/>
  <c r="K107" i="3"/>
  <c r="J107" i="3"/>
  <c r="I107" i="3"/>
  <c r="M107" i="3"/>
  <c r="H107" i="3"/>
  <c r="U87" i="4"/>
  <c r="S87" i="4"/>
  <c r="X87" i="4"/>
  <c r="W87" i="4"/>
  <c r="V87" i="4"/>
  <c r="T87" i="4"/>
  <c r="W89" i="4"/>
  <c r="X89" i="4"/>
  <c r="V89" i="4"/>
  <c r="U89" i="4"/>
  <c r="T89" i="4"/>
  <c r="S89" i="4"/>
  <c r="O21" i="5"/>
  <c r="M21" i="5"/>
  <c r="K21" i="5"/>
  <c r="J21" i="5"/>
  <c r="L21" i="5"/>
  <c r="V81" i="3"/>
  <c r="U81" i="3"/>
  <c r="T81" i="3"/>
  <c r="S81" i="3"/>
  <c r="X81" i="3"/>
  <c r="W81" i="3"/>
  <c r="V70" i="4"/>
  <c r="U70" i="4"/>
  <c r="T70" i="4"/>
  <c r="S70" i="4"/>
  <c r="X70" i="4"/>
  <c r="W70" i="4"/>
  <c r="S90" i="4"/>
  <c r="W90" i="4"/>
  <c r="V90" i="4"/>
  <c r="U90" i="4"/>
  <c r="T90" i="4"/>
  <c r="X90" i="4"/>
  <c r="O10" i="5"/>
  <c r="M10" i="5"/>
  <c r="J10" i="5"/>
  <c r="L10" i="5"/>
  <c r="K10" i="5"/>
  <c r="K91" i="3"/>
  <c r="J91" i="3"/>
  <c r="I91" i="3"/>
  <c r="H91" i="3"/>
  <c r="M91" i="3"/>
  <c r="L91" i="3"/>
  <c r="V14" i="4"/>
  <c r="U14" i="4"/>
  <c r="T14" i="4"/>
  <c r="S14" i="4"/>
  <c r="X14" i="4"/>
  <c r="W14" i="4"/>
  <c r="V30" i="4"/>
  <c r="U30" i="4"/>
  <c r="T30" i="4"/>
  <c r="S30" i="4"/>
  <c r="X30" i="4"/>
  <c r="W30" i="4"/>
  <c r="V46" i="4"/>
  <c r="U46" i="4"/>
  <c r="T46" i="4"/>
  <c r="S46" i="4"/>
  <c r="X46" i="4"/>
  <c r="W46" i="4"/>
  <c r="V62" i="4"/>
  <c r="U62" i="4"/>
  <c r="T62" i="4"/>
  <c r="S62" i="4"/>
  <c r="X62" i="4"/>
  <c r="W62" i="4"/>
  <c r="V54" i="4"/>
  <c r="U54" i="4"/>
  <c r="T54" i="4"/>
  <c r="S54" i="4"/>
  <c r="X54" i="4"/>
  <c r="W54" i="4"/>
  <c r="I11" i="2"/>
  <c r="G11" i="2"/>
  <c r="H11" i="2"/>
  <c r="L20" i="3"/>
  <c r="K20" i="3"/>
  <c r="J20" i="3"/>
  <c r="I20" i="3"/>
  <c r="M20" i="3"/>
  <c r="H20" i="3"/>
  <c r="L36" i="3"/>
  <c r="K36" i="3"/>
  <c r="J36" i="3"/>
  <c r="I36" i="3"/>
  <c r="M36" i="3"/>
  <c r="H36" i="3"/>
  <c r="L52" i="3"/>
  <c r="K52" i="3"/>
  <c r="J52" i="3"/>
  <c r="I52" i="3"/>
  <c r="M52" i="3"/>
  <c r="H52" i="3"/>
  <c r="L68" i="3"/>
  <c r="K68" i="3"/>
  <c r="J68" i="3"/>
  <c r="I68" i="3"/>
  <c r="M68" i="3"/>
  <c r="H68" i="3"/>
  <c r="L84" i="3"/>
  <c r="K84" i="3"/>
  <c r="J84" i="3"/>
  <c r="I84" i="3"/>
  <c r="M84" i="3"/>
  <c r="H84" i="3"/>
  <c r="L103" i="3"/>
  <c r="K103" i="3"/>
  <c r="J103" i="3"/>
  <c r="I103" i="3"/>
  <c r="M103" i="3"/>
  <c r="H103" i="3"/>
  <c r="O7" i="5"/>
  <c r="L7" i="5"/>
  <c r="K7" i="5"/>
  <c r="M7" i="5"/>
  <c r="J7" i="5"/>
  <c r="F57" i="7"/>
  <c r="M18" i="5"/>
  <c r="K18" i="5"/>
  <c r="J18" i="5"/>
  <c r="L18" i="5"/>
  <c r="J34" i="5"/>
  <c r="I37" i="5"/>
  <c r="M34" i="5"/>
  <c r="L34" i="5"/>
  <c r="K34" i="5"/>
  <c r="O34" i="5"/>
  <c r="J41" i="5"/>
  <c r="M41" i="5"/>
  <c r="L41" i="5"/>
  <c r="K41" i="5"/>
  <c r="O41" i="5"/>
  <c r="O19" i="7"/>
  <c r="M19" i="7"/>
  <c r="K19" i="7"/>
  <c r="J19" i="7"/>
  <c r="L19" i="7"/>
  <c r="O36" i="7"/>
  <c r="M36" i="7"/>
  <c r="K36" i="7"/>
  <c r="J36" i="7"/>
  <c r="L36" i="7"/>
  <c r="O46" i="7"/>
  <c r="M46" i="7"/>
  <c r="K46" i="7"/>
  <c r="J46" i="7"/>
  <c r="L46" i="7"/>
  <c r="E56" i="7"/>
  <c r="H87" i="7"/>
  <c r="J30" i="5"/>
  <c r="M30" i="5"/>
  <c r="L30" i="5"/>
  <c r="O30" i="5"/>
  <c r="K30" i="5"/>
  <c r="F58" i="5"/>
  <c r="H56" i="7"/>
  <c r="H36" i="5"/>
  <c r="M35" i="5"/>
  <c r="K35" i="5"/>
  <c r="J35" i="5"/>
  <c r="L35" i="5"/>
  <c r="O42" i="5"/>
  <c r="M42" i="5"/>
  <c r="K42" i="5"/>
  <c r="J42" i="5"/>
  <c r="L42" i="5"/>
  <c r="O11" i="7"/>
  <c r="M11" i="7"/>
  <c r="K11" i="7"/>
  <c r="J11" i="7"/>
  <c r="L11" i="7"/>
  <c r="M24" i="7"/>
  <c r="K24" i="7"/>
  <c r="J24" i="7"/>
  <c r="L24" i="7"/>
  <c r="O49" i="7"/>
  <c r="M49" i="7"/>
  <c r="I54" i="7"/>
  <c r="K49" i="7"/>
  <c r="J49" i="7"/>
  <c r="L49" i="7"/>
  <c r="J9" i="5"/>
  <c r="L9" i="5"/>
  <c r="M9" i="5"/>
  <c r="K9" i="5"/>
  <c r="O9" i="5"/>
  <c r="O31" i="5"/>
  <c r="M31" i="5"/>
  <c r="K31" i="5"/>
  <c r="J31" i="5"/>
  <c r="L31" i="5"/>
  <c r="G59" i="5"/>
  <c r="K100" i="7"/>
  <c r="J100" i="7"/>
  <c r="M100" i="7"/>
  <c r="L100" i="7"/>
  <c r="O100" i="7"/>
  <c r="M319" i="9"/>
  <c r="L319" i="9"/>
  <c r="O56" i="5"/>
  <c r="I59" i="5"/>
  <c r="M56" i="5"/>
  <c r="K56" i="5"/>
  <c r="J56" i="5"/>
  <c r="L56" i="5"/>
  <c r="O63" i="5"/>
  <c r="M63" i="5"/>
  <c r="K63" i="5"/>
  <c r="J63" i="5"/>
  <c r="L63" i="5"/>
  <c r="O15" i="7"/>
  <c r="M15" i="7"/>
  <c r="K15" i="7"/>
  <c r="J15" i="7"/>
  <c r="L15" i="7"/>
  <c r="O32" i="7"/>
  <c r="M32" i="7"/>
  <c r="K32" i="7"/>
  <c r="J32" i="7"/>
  <c r="L32" i="7"/>
  <c r="G55" i="7"/>
  <c r="I58" i="7"/>
  <c r="O53" i="7"/>
  <c r="M53" i="7"/>
  <c r="K53" i="7"/>
  <c r="J53" i="7"/>
  <c r="L53" i="7"/>
  <c r="M12" i="9"/>
  <c r="L12" i="9"/>
  <c r="M635" i="9"/>
  <c r="L635" i="9"/>
  <c r="I14" i="5"/>
  <c r="O11" i="5"/>
  <c r="L11" i="5"/>
  <c r="K11" i="5"/>
  <c r="M11" i="5"/>
  <c r="J11" i="5"/>
  <c r="J13" i="5"/>
  <c r="M13" i="5"/>
  <c r="L13" i="5"/>
  <c r="K13" i="5"/>
  <c r="J20" i="5"/>
  <c r="M20" i="5"/>
  <c r="L20" i="5"/>
  <c r="O20" i="5"/>
  <c r="K20" i="5"/>
  <c r="F37" i="5"/>
  <c r="O52" i="5"/>
  <c r="M52" i="5"/>
  <c r="K52" i="5"/>
  <c r="J52" i="5"/>
  <c r="L52" i="5"/>
  <c r="M32" i="11"/>
  <c r="L32" i="11"/>
  <c r="M16" i="5"/>
  <c r="L16" i="5"/>
  <c r="J16" i="5"/>
  <c r="K16" i="5"/>
  <c r="F36" i="5"/>
  <c r="M25" i="7"/>
  <c r="L25" i="7"/>
  <c r="J25" i="7"/>
  <c r="K25" i="7"/>
  <c r="H55" i="7"/>
  <c r="F56" i="7"/>
  <c r="H86" i="7"/>
  <c r="H90" i="7"/>
  <c r="L9" i="9"/>
  <c r="M9" i="9"/>
  <c r="J43" i="9"/>
  <c r="L97" i="9"/>
  <c r="M97" i="9"/>
  <c r="L163" i="9"/>
  <c r="M163" i="9"/>
  <c r="L207" i="9"/>
  <c r="M207" i="9"/>
  <c r="L254" i="9"/>
  <c r="M254" i="9"/>
  <c r="L370" i="9"/>
  <c r="M370" i="9"/>
  <c r="M523" i="9"/>
  <c r="L523" i="9"/>
  <c r="T28" i="13"/>
  <c r="R28" i="13"/>
  <c r="Q28" i="13"/>
  <c r="S28" i="13"/>
  <c r="M120" i="14"/>
  <c r="L120" i="14"/>
  <c r="K120" i="14"/>
  <c r="J120" i="14"/>
  <c r="I120" i="14"/>
  <c r="L17" i="5"/>
  <c r="K17" i="5"/>
  <c r="M17" i="5"/>
  <c r="J17" i="5"/>
  <c r="O32" i="5"/>
  <c r="L32" i="5"/>
  <c r="K32" i="5"/>
  <c r="J32" i="5"/>
  <c r="M32" i="5"/>
  <c r="G36" i="5"/>
  <c r="E37" i="5"/>
  <c r="O43" i="5"/>
  <c r="L43" i="5"/>
  <c r="K43" i="5"/>
  <c r="M43" i="5"/>
  <c r="J43" i="5"/>
  <c r="O8" i="7"/>
  <c r="M8" i="7"/>
  <c r="L8" i="7"/>
  <c r="K8" i="7"/>
  <c r="J8" i="7"/>
  <c r="O12" i="7"/>
  <c r="M12" i="7"/>
  <c r="L12" i="7"/>
  <c r="K12" i="7"/>
  <c r="J12" i="7"/>
  <c r="O16" i="7"/>
  <c r="M16" i="7"/>
  <c r="L16" i="7"/>
  <c r="K16" i="7"/>
  <c r="J16" i="7"/>
  <c r="O20" i="7"/>
  <c r="M20" i="7"/>
  <c r="L20" i="7"/>
  <c r="K20" i="7"/>
  <c r="J20" i="7"/>
  <c r="M26" i="7"/>
  <c r="L26" i="7"/>
  <c r="K26" i="7"/>
  <c r="J26" i="7"/>
  <c r="O33" i="7"/>
  <c r="M33" i="7"/>
  <c r="L33" i="7"/>
  <c r="K33" i="7"/>
  <c r="J33" i="7"/>
  <c r="O47" i="7"/>
  <c r="M47" i="7"/>
  <c r="L47" i="7"/>
  <c r="K47" i="7"/>
  <c r="J47" i="7"/>
  <c r="O50" i="7"/>
  <c r="M50" i="7"/>
  <c r="L50" i="7"/>
  <c r="K50" i="7"/>
  <c r="J50" i="7"/>
  <c r="I55" i="7"/>
  <c r="G56" i="7"/>
  <c r="E57" i="7"/>
  <c r="O67" i="7"/>
  <c r="M67" i="7"/>
  <c r="L67" i="7"/>
  <c r="K67" i="7"/>
  <c r="J67" i="7"/>
  <c r="AI9" i="9"/>
  <c r="AG25" i="9"/>
  <c r="AH9" i="9"/>
  <c r="AP24" i="9"/>
  <c r="AQ9" i="9"/>
  <c r="AT10" i="9"/>
  <c r="AS10" i="9"/>
  <c r="AI13" i="9"/>
  <c r="AH13" i="9"/>
  <c r="AT14" i="9"/>
  <c r="AS14" i="9"/>
  <c r="AI17" i="9"/>
  <c r="AH17" i="9"/>
  <c r="AT18" i="9"/>
  <c r="AS18" i="9"/>
  <c r="AH24" i="9"/>
  <c r="AF20" i="9"/>
  <c r="M32" i="9"/>
  <c r="L32" i="9"/>
  <c r="M100" i="9"/>
  <c r="L100" i="9"/>
  <c r="M296" i="9"/>
  <c r="L296" i="9"/>
  <c r="M499" i="9"/>
  <c r="L499" i="9"/>
  <c r="L8" i="5"/>
  <c r="J8" i="5"/>
  <c r="O8" i="5"/>
  <c r="K8" i="5"/>
  <c r="M8" i="5"/>
  <c r="L12" i="5"/>
  <c r="J12" i="5"/>
  <c r="O12" i="5"/>
  <c r="I15" i="5"/>
  <c r="M12" i="5"/>
  <c r="K12" i="5"/>
  <c r="L19" i="5"/>
  <c r="J19" i="5"/>
  <c r="O19" i="5"/>
  <c r="M19" i="5"/>
  <c r="K19" i="5"/>
  <c r="L29" i="5"/>
  <c r="J29" i="5"/>
  <c r="O29" i="5"/>
  <c r="M29" i="5"/>
  <c r="K29" i="5"/>
  <c r="L33" i="5"/>
  <c r="J33" i="5"/>
  <c r="I36" i="5"/>
  <c r="O33" i="5"/>
  <c r="M33" i="5"/>
  <c r="K33" i="5"/>
  <c r="G37" i="5"/>
  <c r="G58" i="5"/>
  <c r="L9" i="7"/>
  <c r="K9" i="7"/>
  <c r="J9" i="7"/>
  <c r="O9" i="7"/>
  <c r="M9" i="7"/>
  <c r="L13" i="7"/>
  <c r="K13" i="7"/>
  <c r="J13" i="7"/>
  <c r="O13" i="7"/>
  <c r="M13" i="7"/>
  <c r="L17" i="7"/>
  <c r="K17" i="7"/>
  <c r="J17" i="7"/>
  <c r="O17" i="7"/>
  <c r="M17" i="7"/>
  <c r="L21" i="7"/>
  <c r="K21" i="7"/>
  <c r="J21" i="7"/>
  <c r="O21" i="7"/>
  <c r="M21" i="7"/>
  <c r="L28" i="7"/>
  <c r="K28" i="7"/>
  <c r="J28" i="7"/>
  <c r="M28" i="7"/>
  <c r="L34" i="7"/>
  <c r="K34" i="7"/>
  <c r="J34" i="7"/>
  <c r="O34" i="7"/>
  <c r="M34" i="7"/>
  <c r="L44" i="7"/>
  <c r="K44" i="7"/>
  <c r="J44" i="7"/>
  <c r="O44" i="7"/>
  <c r="M44" i="7"/>
  <c r="L48" i="7"/>
  <c r="K48" i="7"/>
  <c r="J48" i="7"/>
  <c r="O48" i="7"/>
  <c r="M48" i="7"/>
  <c r="E54" i="7"/>
  <c r="L51" i="7"/>
  <c r="K51" i="7"/>
  <c r="J51" i="7"/>
  <c r="I56" i="7"/>
  <c r="O51" i="7"/>
  <c r="M51" i="7"/>
  <c r="G57" i="7"/>
  <c r="E58" i="7"/>
  <c r="M64" i="7"/>
  <c r="L64" i="7"/>
  <c r="K64" i="7"/>
  <c r="J64" i="7"/>
  <c r="O64" i="7"/>
  <c r="M68" i="7"/>
  <c r="L68" i="7"/>
  <c r="K68" i="7"/>
  <c r="J68" i="7"/>
  <c r="O68" i="7"/>
  <c r="M78" i="7"/>
  <c r="L78" i="7"/>
  <c r="K78" i="7"/>
  <c r="J78" i="7"/>
  <c r="O78" i="7"/>
  <c r="M82" i="7"/>
  <c r="L82" i="7"/>
  <c r="K82" i="7"/>
  <c r="I87" i="7"/>
  <c r="J82" i="7"/>
  <c r="O82" i="7"/>
  <c r="E89" i="7"/>
  <c r="M99" i="7"/>
  <c r="L99" i="7"/>
  <c r="K99" i="7"/>
  <c r="J99" i="7"/>
  <c r="O99" i="7"/>
  <c r="AT9" i="9"/>
  <c r="AS9" i="9"/>
  <c r="AI12" i="9"/>
  <c r="AH12" i="9"/>
  <c r="AT13" i="9"/>
  <c r="AS13" i="9"/>
  <c r="AI16" i="9"/>
  <c r="AH16" i="9"/>
  <c r="AT17" i="9"/>
  <c r="AS17" i="9"/>
  <c r="AF19" i="9"/>
  <c r="AH23" i="9"/>
  <c r="M98" i="9"/>
  <c r="L98" i="9"/>
  <c r="M164" i="9"/>
  <c r="L164" i="9"/>
  <c r="M208" i="9"/>
  <c r="L208" i="9"/>
  <c r="M253" i="9"/>
  <c r="L253" i="9"/>
  <c r="M298" i="9"/>
  <c r="L298" i="9"/>
  <c r="M451" i="9"/>
  <c r="L451" i="9"/>
  <c r="M545" i="9"/>
  <c r="L545" i="9"/>
  <c r="M638" i="9"/>
  <c r="L638" i="9"/>
  <c r="M120" i="11"/>
  <c r="L120" i="11"/>
  <c r="V42" i="14"/>
  <c r="U42" i="14"/>
  <c r="T42" i="14"/>
  <c r="M88" i="14"/>
  <c r="L88" i="14"/>
  <c r="K88" i="14"/>
  <c r="J88" i="14"/>
  <c r="I88" i="14"/>
  <c r="M97" i="15"/>
  <c r="L97" i="15"/>
  <c r="H37" i="5"/>
  <c r="K29" i="7"/>
  <c r="J29" i="7"/>
  <c r="M29" i="7"/>
  <c r="L29" i="7"/>
  <c r="F54" i="7"/>
  <c r="H57" i="7"/>
  <c r="F58" i="7"/>
  <c r="M11" i="9"/>
  <c r="L11" i="9"/>
  <c r="M33" i="9"/>
  <c r="L33" i="9"/>
  <c r="F35" i="9"/>
  <c r="M53" i="9"/>
  <c r="L53" i="9"/>
  <c r="M567" i="9"/>
  <c r="L567" i="9"/>
  <c r="M208" i="11"/>
  <c r="L208" i="11"/>
  <c r="M119" i="16"/>
  <c r="L119" i="16"/>
  <c r="J10" i="7"/>
  <c r="M10" i="7"/>
  <c r="L10" i="7"/>
  <c r="O10" i="7"/>
  <c r="K10" i="7"/>
  <c r="J14" i="7"/>
  <c r="M14" i="7"/>
  <c r="L14" i="7"/>
  <c r="O14" i="7"/>
  <c r="K14" i="7"/>
  <c r="J18" i="7"/>
  <c r="M18" i="7"/>
  <c r="L18" i="7"/>
  <c r="O18" i="7"/>
  <c r="K18" i="7"/>
  <c r="J22" i="7"/>
  <c r="M22" i="7"/>
  <c r="L22" i="7"/>
  <c r="K22" i="7"/>
  <c r="J30" i="7"/>
  <c r="M30" i="7"/>
  <c r="L30" i="7"/>
  <c r="K30" i="7"/>
  <c r="J35" i="7"/>
  <c r="M35" i="7"/>
  <c r="L35" i="7"/>
  <c r="O35" i="7"/>
  <c r="K35" i="7"/>
  <c r="J45" i="7"/>
  <c r="M45" i="7"/>
  <c r="L45" i="7"/>
  <c r="O45" i="7"/>
  <c r="K45" i="7"/>
  <c r="G54" i="7"/>
  <c r="E55" i="7"/>
  <c r="J52" i="7"/>
  <c r="I57" i="7"/>
  <c r="M52" i="7"/>
  <c r="L52" i="7"/>
  <c r="O52" i="7"/>
  <c r="K52" i="7"/>
  <c r="G58" i="7"/>
  <c r="K65" i="7"/>
  <c r="J65" i="7"/>
  <c r="M65" i="7"/>
  <c r="L65" i="7"/>
  <c r="O65" i="7"/>
  <c r="AI11" i="9"/>
  <c r="AH11" i="9"/>
  <c r="AT12" i="9"/>
  <c r="AS12" i="9"/>
  <c r="AI15" i="9"/>
  <c r="AH15" i="9"/>
  <c r="AT16" i="9"/>
  <c r="AS16" i="9"/>
  <c r="AI19" i="9"/>
  <c r="AH19" i="9"/>
  <c r="AA29" i="9"/>
  <c r="AJ21" i="9"/>
  <c r="AS24" i="9"/>
  <c r="AR23" i="9"/>
  <c r="M318" i="9"/>
  <c r="L318" i="9"/>
  <c r="M373" i="9"/>
  <c r="L373" i="9"/>
  <c r="M570" i="9"/>
  <c r="L570" i="9"/>
  <c r="M662" i="9"/>
  <c r="L662" i="9"/>
  <c r="L23" i="7"/>
  <c r="K23" i="7"/>
  <c r="M23" i="7"/>
  <c r="J23" i="7"/>
  <c r="L31" i="7"/>
  <c r="K31" i="7"/>
  <c r="M31" i="7"/>
  <c r="J31" i="7"/>
  <c r="H54" i="7"/>
  <c r="F55" i="7"/>
  <c r="H58" i="7"/>
  <c r="H89" i="7"/>
  <c r="L10" i="9"/>
  <c r="M10" i="9"/>
  <c r="L31" i="9"/>
  <c r="M31" i="9"/>
  <c r="H35" i="9"/>
  <c r="L99" i="9"/>
  <c r="M99" i="9"/>
  <c r="L165" i="9"/>
  <c r="M165" i="9"/>
  <c r="J207" i="9"/>
  <c r="L209" i="9"/>
  <c r="M209" i="9"/>
  <c r="M252" i="9"/>
  <c r="L252" i="9"/>
  <c r="M297" i="9"/>
  <c r="L297" i="9"/>
  <c r="M448" i="9"/>
  <c r="L448" i="9"/>
  <c r="O66" i="7"/>
  <c r="M66" i="7"/>
  <c r="K66" i="7"/>
  <c r="J66" i="7"/>
  <c r="L66" i="7"/>
  <c r="O76" i="7"/>
  <c r="M76" i="7"/>
  <c r="K76" i="7"/>
  <c r="J76" i="7"/>
  <c r="L76" i="7"/>
  <c r="O80" i="7"/>
  <c r="M80" i="7"/>
  <c r="K80" i="7"/>
  <c r="J80" i="7"/>
  <c r="L80" i="7"/>
  <c r="G86" i="7"/>
  <c r="E87" i="7"/>
  <c r="I89" i="7"/>
  <c r="O84" i="7"/>
  <c r="M84" i="7"/>
  <c r="K84" i="7"/>
  <c r="J84" i="7"/>
  <c r="L84" i="7"/>
  <c r="G90" i="7"/>
  <c r="O97" i="7"/>
  <c r="M97" i="7"/>
  <c r="K97" i="7"/>
  <c r="J97" i="7"/>
  <c r="L97" i="7"/>
  <c r="AI10" i="9"/>
  <c r="AH10" i="9"/>
  <c r="AT11" i="9"/>
  <c r="AS11" i="9"/>
  <c r="AI14" i="9"/>
  <c r="AH14" i="9"/>
  <c r="AT15" i="9"/>
  <c r="AS15" i="9"/>
  <c r="AI24" i="9"/>
  <c r="AI23" i="9"/>
  <c r="AI18" i="9"/>
  <c r="AH18" i="9"/>
  <c r="AT19" i="9"/>
  <c r="AS19" i="9"/>
  <c r="AA30" i="9"/>
  <c r="AJ24" i="9"/>
  <c r="M34" i="9"/>
  <c r="L34" i="9"/>
  <c r="M54" i="9"/>
  <c r="L54" i="9"/>
  <c r="J251" i="9"/>
  <c r="M320" i="9"/>
  <c r="L320" i="9"/>
  <c r="M398" i="9"/>
  <c r="L398" i="9"/>
  <c r="M473" i="9"/>
  <c r="L473" i="9"/>
  <c r="M592" i="9"/>
  <c r="L592" i="9"/>
  <c r="M685" i="9"/>
  <c r="L685" i="9"/>
  <c r="M11" i="11"/>
  <c r="L11" i="11"/>
  <c r="M75" i="11"/>
  <c r="L75" i="11"/>
  <c r="M99" i="11"/>
  <c r="L99" i="11"/>
  <c r="M163" i="11"/>
  <c r="L163" i="11"/>
  <c r="M187" i="11"/>
  <c r="L187" i="11"/>
  <c r="T6" i="13"/>
  <c r="R6" i="13"/>
  <c r="Q6" i="13"/>
  <c r="S6" i="13"/>
  <c r="T14" i="13"/>
  <c r="S14" i="13"/>
  <c r="R14" i="13"/>
  <c r="Q14" i="13"/>
  <c r="U29" i="14"/>
  <c r="T29" i="14"/>
  <c r="V29" i="14"/>
  <c r="V8" i="14"/>
  <c r="U8" i="14"/>
  <c r="T8" i="14"/>
  <c r="S8" i="14"/>
  <c r="M19" i="14"/>
  <c r="L19" i="14"/>
  <c r="K19" i="14"/>
  <c r="J19" i="14"/>
  <c r="I19" i="14"/>
  <c r="M43" i="14"/>
  <c r="L43" i="14"/>
  <c r="K43" i="14"/>
  <c r="J43" i="14"/>
  <c r="I43" i="14"/>
  <c r="V46" i="14"/>
  <c r="U46" i="14"/>
  <c r="T46" i="14"/>
  <c r="M108" i="14"/>
  <c r="L108" i="14"/>
  <c r="K108" i="14"/>
  <c r="J108" i="14"/>
  <c r="I108" i="14"/>
  <c r="J131" i="15"/>
  <c r="M163" i="15"/>
  <c r="L163" i="15"/>
  <c r="M687" i="15"/>
  <c r="L687" i="15"/>
  <c r="M47" i="14"/>
  <c r="L47" i="14"/>
  <c r="K47" i="14"/>
  <c r="J47" i="14"/>
  <c r="I47" i="14"/>
  <c r="V50" i="14"/>
  <c r="U50" i="14"/>
  <c r="T50" i="14"/>
  <c r="M96" i="14"/>
  <c r="L96" i="14"/>
  <c r="K96" i="14"/>
  <c r="J96" i="14"/>
  <c r="I96" i="14"/>
  <c r="M128" i="14"/>
  <c r="L128" i="14"/>
  <c r="K128" i="14"/>
  <c r="J128" i="14"/>
  <c r="I128" i="14"/>
  <c r="H131" i="16"/>
  <c r="M636" i="9"/>
  <c r="L636" i="9"/>
  <c r="H8" i="13"/>
  <c r="I8" i="13"/>
  <c r="K8" i="13"/>
  <c r="M51" i="14"/>
  <c r="L51" i="14"/>
  <c r="K51" i="14"/>
  <c r="J51" i="14"/>
  <c r="I51" i="14"/>
  <c r="V54" i="14"/>
  <c r="U54" i="14"/>
  <c r="T54" i="14"/>
  <c r="M84" i="14"/>
  <c r="L84" i="14"/>
  <c r="K84" i="14"/>
  <c r="J84" i="14"/>
  <c r="I84" i="14"/>
  <c r="M116" i="14"/>
  <c r="L116" i="14"/>
  <c r="K116" i="14"/>
  <c r="J116" i="14"/>
  <c r="I116" i="14"/>
  <c r="J229" i="15"/>
  <c r="J498" i="9"/>
  <c r="M500" i="9"/>
  <c r="L500" i="9"/>
  <c r="M615" i="9"/>
  <c r="L615" i="9"/>
  <c r="M686" i="9"/>
  <c r="L686" i="9"/>
  <c r="M76" i="11"/>
  <c r="L76" i="11"/>
  <c r="K10" i="13"/>
  <c r="I10" i="13"/>
  <c r="H10" i="13"/>
  <c r="M79" i="14"/>
  <c r="L79" i="14"/>
  <c r="K79" i="14"/>
  <c r="I79" i="14"/>
  <c r="H79" i="14"/>
  <c r="J79" i="14"/>
  <c r="V6" i="14"/>
  <c r="U6" i="14"/>
  <c r="T6" i="14"/>
  <c r="S6" i="14"/>
  <c r="M55" i="14"/>
  <c r="L55" i="14"/>
  <c r="K55" i="14"/>
  <c r="J55" i="14"/>
  <c r="I55" i="14"/>
  <c r="V58" i="14"/>
  <c r="U58" i="14"/>
  <c r="T58" i="14"/>
  <c r="M104" i="14"/>
  <c r="L104" i="14"/>
  <c r="K104" i="14"/>
  <c r="J104" i="14"/>
  <c r="I104" i="14"/>
  <c r="M136" i="14"/>
  <c r="L136" i="14"/>
  <c r="K136" i="14"/>
  <c r="J136" i="14"/>
  <c r="I136" i="14"/>
  <c r="I6" i="13"/>
  <c r="K6" i="13"/>
  <c r="H6" i="13"/>
  <c r="K18" i="13"/>
  <c r="I18" i="13"/>
  <c r="H18" i="13"/>
  <c r="M24" i="14"/>
  <c r="L24" i="14"/>
  <c r="K24" i="14"/>
  <c r="J24" i="14"/>
  <c r="I24" i="14"/>
  <c r="V30" i="14"/>
  <c r="U30" i="14"/>
  <c r="T30" i="14"/>
  <c r="M59" i="14"/>
  <c r="L59" i="14"/>
  <c r="K59" i="14"/>
  <c r="J59" i="14"/>
  <c r="I59" i="14"/>
  <c r="V62" i="14"/>
  <c r="U62" i="14"/>
  <c r="T62" i="14"/>
  <c r="M92" i="14"/>
  <c r="L92" i="14"/>
  <c r="K92" i="14"/>
  <c r="J92" i="14"/>
  <c r="I92" i="14"/>
  <c r="M124" i="14"/>
  <c r="L124" i="14"/>
  <c r="K124" i="14"/>
  <c r="J124" i="14"/>
  <c r="I124" i="14"/>
  <c r="L637" i="9"/>
  <c r="M637" i="9"/>
  <c r="K14" i="13"/>
  <c r="I14" i="13"/>
  <c r="H14" i="13"/>
  <c r="K22" i="13"/>
  <c r="I22" i="13"/>
  <c r="H22" i="13"/>
  <c r="K52" i="13"/>
  <c r="I52" i="13"/>
  <c r="H52" i="13"/>
  <c r="M31" i="14"/>
  <c r="L31" i="14"/>
  <c r="K31" i="14"/>
  <c r="J31" i="14"/>
  <c r="I31" i="14"/>
  <c r="V34" i="14"/>
  <c r="U34" i="14"/>
  <c r="T34" i="14"/>
  <c r="M63" i="14"/>
  <c r="L63" i="14"/>
  <c r="K63" i="14"/>
  <c r="J63" i="14"/>
  <c r="I63" i="14"/>
  <c r="V66" i="14"/>
  <c r="U66" i="14"/>
  <c r="T66" i="14"/>
  <c r="M80" i="14"/>
  <c r="L80" i="14"/>
  <c r="K80" i="14"/>
  <c r="J80" i="14"/>
  <c r="I80" i="14"/>
  <c r="M112" i="14"/>
  <c r="L112" i="14"/>
  <c r="K112" i="14"/>
  <c r="J112" i="14"/>
  <c r="I112" i="14"/>
  <c r="M501" i="9"/>
  <c r="L501" i="9"/>
  <c r="L616" i="9"/>
  <c r="M616" i="9"/>
  <c r="M687" i="9"/>
  <c r="L687" i="9"/>
  <c r="M53" i="11"/>
  <c r="L53" i="11"/>
  <c r="M77" i="11"/>
  <c r="L77" i="11"/>
  <c r="T10" i="13"/>
  <c r="S10" i="13"/>
  <c r="R10" i="13"/>
  <c r="Q10" i="13"/>
  <c r="K26" i="13"/>
  <c r="I26" i="13"/>
  <c r="H26" i="13"/>
  <c r="K60" i="13"/>
  <c r="I60" i="13"/>
  <c r="H60" i="13"/>
  <c r="M35" i="14"/>
  <c r="L35" i="14"/>
  <c r="K35" i="14"/>
  <c r="J35" i="14"/>
  <c r="I35" i="14"/>
  <c r="V38" i="14"/>
  <c r="U38" i="14"/>
  <c r="T38" i="14"/>
  <c r="M67" i="14"/>
  <c r="L67" i="14"/>
  <c r="K67" i="14"/>
  <c r="J67" i="14"/>
  <c r="I67" i="14"/>
  <c r="M100" i="14"/>
  <c r="L100" i="14"/>
  <c r="K100" i="14"/>
  <c r="J100" i="14"/>
  <c r="I100" i="14"/>
  <c r="M132" i="14"/>
  <c r="L132" i="14"/>
  <c r="K132" i="14"/>
  <c r="J132" i="14"/>
  <c r="I132" i="14"/>
  <c r="M12" i="15"/>
  <c r="L12" i="15"/>
  <c r="M98" i="16"/>
  <c r="L98" i="16"/>
  <c r="L75" i="15"/>
  <c r="M75" i="15"/>
  <c r="L99" i="15"/>
  <c r="M99" i="15"/>
  <c r="L120" i="15"/>
  <c r="M120" i="15"/>
  <c r="L142" i="15"/>
  <c r="M142" i="15"/>
  <c r="L165" i="15"/>
  <c r="M165" i="15"/>
  <c r="L295" i="15"/>
  <c r="M295" i="15"/>
  <c r="C233" i="12"/>
  <c r="D218" i="12"/>
  <c r="M9" i="15"/>
  <c r="L9" i="15"/>
  <c r="M33" i="15"/>
  <c r="L33" i="15"/>
  <c r="M164" i="16"/>
  <c r="L164" i="16"/>
  <c r="M185" i="16"/>
  <c r="L185" i="16"/>
  <c r="T18" i="13"/>
  <c r="S18" i="13"/>
  <c r="R18" i="13"/>
  <c r="Q18" i="13"/>
  <c r="T22" i="13"/>
  <c r="S22" i="13"/>
  <c r="R22" i="13"/>
  <c r="Q22" i="13"/>
  <c r="T26" i="13"/>
  <c r="S26" i="13"/>
  <c r="R26" i="13"/>
  <c r="Q26" i="13"/>
  <c r="M31" i="15"/>
  <c r="L31" i="15"/>
  <c r="M76" i="15"/>
  <c r="L76" i="15"/>
  <c r="M100" i="15"/>
  <c r="L100" i="15"/>
  <c r="J119" i="15"/>
  <c r="M121" i="15"/>
  <c r="L121" i="15"/>
  <c r="J141" i="15"/>
  <c r="M143" i="15"/>
  <c r="L143" i="15"/>
  <c r="M166" i="15"/>
  <c r="L166" i="15"/>
  <c r="M185" i="15"/>
  <c r="L185" i="15"/>
  <c r="L344" i="15"/>
  <c r="M344" i="15"/>
  <c r="M373" i="15"/>
  <c r="L373" i="15"/>
  <c r="M10" i="15"/>
  <c r="L10" i="15"/>
  <c r="M34" i="15"/>
  <c r="L34" i="15"/>
  <c r="M55" i="15"/>
  <c r="L55" i="15"/>
  <c r="M186" i="15"/>
  <c r="L186" i="15"/>
  <c r="L187" i="15"/>
  <c r="M187" i="15"/>
  <c r="M188" i="15"/>
  <c r="L188" i="15"/>
  <c r="M229" i="15"/>
  <c r="L229" i="15"/>
  <c r="L230" i="15"/>
  <c r="M230" i="15"/>
  <c r="M231" i="15"/>
  <c r="L231" i="15"/>
  <c r="M254" i="15"/>
  <c r="L254" i="15"/>
  <c r="M423" i="15"/>
  <c r="L423" i="15"/>
  <c r="M616" i="15"/>
  <c r="L616" i="15"/>
  <c r="M141" i="16"/>
  <c r="L141" i="16"/>
  <c r="R7" i="13"/>
  <c r="T7" i="13"/>
  <c r="S7" i="13"/>
  <c r="Q7" i="13"/>
  <c r="R11" i="13"/>
  <c r="Q11" i="13"/>
  <c r="T11" i="13"/>
  <c r="S11" i="13"/>
  <c r="R15" i="13"/>
  <c r="Q15" i="13"/>
  <c r="T15" i="13"/>
  <c r="S15" i="13"/>
  <c r="M98" i="15"/>
  <c r="L98" i="15"/>
  <c r="M119" i="15"/>
  <c r="L119" i="15"/>
  <c r="H131" i="15"/>
  <c r="M141" i="15"/>
  <c r="L141" i="15"/>
  <c r="M164" i="15"/>
  <c r="L164" i="15"/>
  <c r="L232" i="15"/>
  <c r="M232" i="15"/>
  <c r="M297" i="15"/>
  <c r="L297" i="15"/>
  <c r="M298" i="15"/>
  <c r="L298" i="15"/>
  <c r="M320" i="15"/>
  <c r="L320" i="15"/>
  <c r="H12" i="13"/>
  <c r="I12" i="13"/>
  <c r="K12" i="13"/>
  <c r="H16" i="13"/>
  <c r="I16" i="13"/>
  <c r="K16" i="13"/>
  <c r="H20" i="13"/>
  <c r="I20" i="13"/>
  <c r="K20" i="13"/>
  <c r="H24" i="13"/>
  <c r="I24" i="13"/>
  <c r="K24" i="13"/>
  <c r="H28" i="13"/>
  <c r="I28" i="13"/>
  <c r="K28" i="13"/>
  <c r="L32" i="15"/>
  <c r="M32" i="15"/>
  <c r="L53" i="15"/>
  <c r="M53" i="15"/>
  <c r="L77" i="15"/>
  <c r="M77" i="15"/>
  <c r="L122" i="15"/>
  <c r="M122" i="15"/>
  <c r="L144" i="15"/>
  <c r="M144" i="15"/>
  <c r="M370" i="15"/>
  <c r="L370" i="15"/>
  <c r="M398" i="15"/>
  <c r="L398" i="15"/>
  <c r="M501" i="15"/>
  <c r="L501" i="15"/>
  <c r="M208" i="16"/>
  <c r="L208" i="16"/>
  <c r="L373" i="16"/>
  <c r="M373" i="16"/>
  <c r="M11" i="15"/>
  <c r="L11" i="15"/>
  <c r="M251" i="15"/>
  <c r="L251" i="15"/>
  <c r="M252" i="15"/>
  <c r="L252" i="15"/>
  <c r="L319" i="15"/>
  <c r="M319" i="15"/>
  <c r="K20" i="18"/>
  <c r="J20" i="18"/>
  <c r="I20" i="18"/>
  <c r="H20" i="18"/>
  <c r="L372" i="15"/>
  <c r="M372" i="15"/>
  <c r="L422" i="15"/>
  <c r="M422" i="15"/>
  <c r="L544" i="15"/>
  <c r="M544" i="15"/>
  <c r="L32" i="16"/>
  <c r="M32" i="16"/>
  <c r="L76" i="16"/>
  <c r="M76" i="16"/>
  <c r="L100" i="16"/>
  <c r="M100" i="16"/>
  <c r="J119" i="16"/>
  <c r="L121" i="16"/>
  <c r="M121" i="16"/>
  <c r="J141" i="16"/>
  <c r="L143" i="16"/>
  <c r="M143" i="16"/>
  <c r="J185" i="16"/>
  <c r="L187" i="16"/>
  <c r="M187" i="16"/>
  <c r="L230" i="16"/>
  <c r="M230" i="16"/>
  <c r="J19" i="19"/>
  <c r="I19" i="19"/>
  <c r="H19" i="19"/>
  <c r="G19" i="19"/>
  <c r="J43" i="19"/>
  <c r="I43" i="19"/>
  <c r="H43" i="19"/>
  <c r="G43" i="19"/>
  <c r="L425" i="15"/>
  <c r="M425" i="15"/>
  <c r="M498" i="15"/>
  <c r="L498" i="15"/>
  <c r="M547" i="15"/>
  <c r="L547" i="15"/>
  <c r="M613" i="15"/>
  <c r="L613" i="15"/>
  <c r="M637" i="15"/>
  <c r="L637" i="15"/>
  <c r="M684" i="15"/>
  <c r="L684" i="15"/>
  <c r="M11" i="16"/>
  <c r="L11" i="16"/>
  <c r="M55" i="16"/>
  <c r="L55" i="16"/>
  <c r="M320" i="16"/>
  <c r="L320" i="16"/>
  <c r="L448" i="16"/>
  <c r="M448" i="16"/>
  <c r="M31" i="17"/>
  <c r="L31" i="17"/>
  <c r="R61" i="19"/>
  <c r="Q61" i="19"/>
  <c r="P61" i="19"/>
  <c r="O61" i="19"/>
  <c r="M448" i="15"/>
  <c r="L448" i="15"/>
  <c r="M523" i="15"/>
  <c r="L523" i="15"/>
  <c r="M545" i="15"/>
  <c r="L545" i="15"/>
  <c r="M567" i="15"/>
  <c r="L567" i="15"/>
  <c r="M635" i="15"/>
  <c r="L635" i="15"/>
  <c r="M9" i="16"/>
  <c r="L9" i="16"/>
  <c r="M33" i="16"/>
  <c r="L33" i="16"/>
  <c r="F35" i="16"/>
  <c r="M53" i="16"/>
  <c r="L53" i="16"/>
  <c r="M77" i="16"/>
  <c r="L77" i="16"/>
  <c r="M122" i="16"/>
  <c r="L122" i="16"/>
  <c r="M144" i="16"/>
  <c r="L144" i="16"/>
  <c r="M188" i="16"/>
  <c r="L188" i="16"/>
  <c r="J229" i="16"/>
  <c r="M231" i="16"/>
  <c r="L231" i="16"/>
  <c r="L398" i="16"/>
  <c r="M398" i="16"/>
  <c r="K56" i="20"/>
  <c r="J56" i="20"/>
  <c r="I56" i="20"/>
  <c r="H56" i="20"/>
  <c r="M638" i="15"/>
  <c r="L638" i="15"/>
  <c r="M12" i="16"/>
  <c r="L12" i="16"/>
  <c r="M521" i="16"/>
  <c r="L521" i="16"/>
  <c r="L371" i="15"/>
  <c r="M371" i="15"/>
  <c r="M31" i="16"/>
  <c r="L31" i="16"/>
  <c r="H35" i="16"/>
  <c r="M75" i="16"/>
  <c r="L75" i="16"/>
  <c r="M99" i="16"/>
  <c r="L99" i="16"/>
  <c r="M120" i="16"/>
  <c r="L120" i="16"/>
  <c r="M142" i="16"/>
  <c r="L142" i="16"/>
  <c r="M186" i="16"/>
  <c r="L186" i="16"/>
  <c r="M371" i="16"/>
  <c r="L371" i="16"/>
  <c r="M75" i="17"/>
  <c r="L75" i="17"/>
  <c r="L636" i="15"/>
  <c r="M636" i="15"/>
  <c r="L10" i="16"/>
  <c r="M10" i="16"/>
  <c r="L34" i="16"/>
  <c r="M34" i="16"/>
  <c r="M321" i="16"/>
  <c r="L321" i="16"/>
  <c r="M396" i="16"/>
  <c r="L396" i="16"/>
  <c r="H35" i="17"/>
  <c r="J498" i="15"/>
  <c r="M500" i="15"/>
  <c r="L500" i="15"/>
  <c r="M615" i="15"/>
  <c r="L615" i="15"/>
  <c r="M686" i="15"/>
  <c r="L686" i="15"/>
  <c r="J43" i="16"/>
  <c r="M97" i="16"/>
  <c r="L97" i="16"/>
  <c r="L423" i="16"/>
  <c r="M423" i="16"/>
  <c r="L523" i="16"/>
  <c r="M523" i="16"/>
  <c r="L545" i="16"/>
  <c r="M545" i="16"/>
  <c r="L567" i="16"/>
  <c r="M567" i="16"/>
  <c r="L635" i="16"/>
  <c r="M635" i="16"/>
  <c r="L9" i="17"/>
  <c r="M9" i="17"/>
  <c r="F35" i="17"/>
  <c r="L53" i="17"/>
  <c r="M53" i="17"/>
  <c r="M422" i="17"/>
  <c r="L422" i="17"/>
  <c r="AC7" i="18"/>
  <c r="AB7" i="18"/>
  <c r="AA7" i="18"/>
  <c r="Z7" i="18"/>
  <c r="AC14" i="18"/>
  <c r="AB14" i="18"/>
  <c r="AA14" i="18"/>
  <c r="Z14" i="18"/>
  <c r="AC48" i="18"/>
  <c r="AB48" i="18"/>
  <c r="AA48" i="18"/>
  <c r="Z48" i="18"/>
  <c r="AC58" i="18"/>
  <c r="AB58" i="18"/>
  <c r="AA58" i="18"/>
  <c r="Z58" i="18"/>
  <c r="AG22" i="21"/>
  <c r="AE22" i="21"/>
  <c r="AD22" i="21"/>
  <c r="AC22" i="21"/>
  <c r="AB22" i="21"/>
  <c r="AA22" i="21"/>
  <c r="M638" i="16"/>
  <c r="L638" i="16"/>
  <c r="M141" i="17"/>
  <c r="L141" i="17"/>
  <c r="T17" i="18"/>
  <c r="S17" i="18"/>
  <c r="R17" i="18"/>
  <c r="Q17" i="18"/>
  <c r="J35" i="19"/>
  <c r="I35" i="19"/>
  <c r="H35" i="19"/>
  <c r="G35" i="19"/>
  <c r="J59" i="19"/>
  <c r="I59" i="19"/>
  <c r="H59" i="19"/>
  <c r="G59" i="19"/>
  <c r="M636" i="16"/>
  <c r="L636" i="16"/>
  <c r="M54" i="17"/>
  <c r="L54" i="17"/>
  <c r="J185" i="17"/>
  <c r="AC22" i="18"/>
  <c r="AB22" i="18"/>
  <c r="AA22" i="18"/>
  <c r="Z22" i="18"/>
  <c r="Z52" i="18"/>
  <c r="AC52" i="18"/>
  <c r="AB52" i="18"/>
  <c r="AA52" i="18"/>
  <c r="R21" i="19"/>
  <c r="Q21" i="19"/>
  <c r="P21" i="19"/>
  <c r="O21" i="19"/>
  <c r="R45" i="19"/>
  <c r="Q45" i="19"/>
  <c r="P45" i="19"/>
  <c r="O45" i="19"/>
  <c r="AB45" i="21"/>
  <c r="AC45" i="21"/>
  <c r="AA45" i="21"/>
  <c r="AG45" i="21" s="1"/>
  <c r="J43" i="17"/>
  <c r="J119" i="17"/>
  <c r="T25" i="18"/>
  <c r="S25" i="18"/>
  <c r="R25" i="18"/>
  <c r="Q25" i="18"/>
  <c r="T31" i="20"/>
  <c r="S31" i="20"/>
  <c r="R31" i="20"/>
  <c r="Q31" i="20"/>
  <c r="AF43" i="20"/>
  <c r="AE43" i="20"/>
  <c r="AD43" i="20"/>
  <c r="AC43" i="20"/>
  <c r="AB43" i="20"/>
  <c r="AA43" i="20"/>
  <c r="AG43" i="20" s="1"/>
  <c r="M185" i="17"/>
  <c r="L185" i="17"/>
  <c r="K28" i="18"/>
  <c r="J28" i="18"/>
  <c r="I28" i="18"/>
  <c r="H28" i="18"/>
  <c r="AC40" i="18"/>
  <c r="AB40" i="18"/>
  <c r="AA40" i="18"/>
  <c r="Z40" i="18"/>
  <c r="I40" i="21"/>
  <c r="H40" i="21"/>
  <c r="K40" i="21"/>
  <c r="J40" i="21"/>
  <c r="Q50" i="21"/>
  <c r="T50" i="21"/>
  <c r="R50" i="21"/>
  <c r="S50" i="21"/>
  <c r="K10" i="22"/>
  <c r="I10" i="22"/>
  <c r="H10" i="22"/>
  <c r="L637" i="16"/>
  <c r="M637" i="16"/>
  <c r="M119" i="17"/>
  <c r="L119" i="17"/>
  <c r="H131" i="17"/>
  <c r="L273" i="17"/>
  <c r="M273" i="17"/>
  <c r="M544" i="17"/>
  <c r="L544" i="17"/>
  <c r="AC30" i="18"/>
  <c r="AB30" i="18"/>
  <c r="AA30" i="18"/>
  <c r="Z30" i="18"/>
  <c r="T43" i="18"/>
  <c r="S43" i="18"/>
  <c r="R43" i="18"/>
  <c r="Q43" i="18"/>
  <c r="AC56" i="21"/>
  <c r="AB56" i="21"/>
  <c r="AA56" i="21"/>
  <c r="AG56" i="21" s="1"/>
  <c r="M370" i="16"/>
  <c r="L370" i="16"/>
  <c r="J141" i="17"/>
  <c r="K12" i="18"/>
  <c r="J12" i="18"/>
  <c r="I12" i="18"/>
  <c r="H12" i="18"/>
  <c r="T33" i="18"/>
  <c r="S33" i="18"/>
  <c r="R33" i="18"/>
  <c r="Q33" i="18"/>
  <c r="K46" i="18"/>
  <c r="J46" i="18"/>
  <c r="I46" i="18"/>
  <c r="H46" i="18"/>
  <c r="K8" i="18"/>
  <c r="J8" i="18"/>
  <c r="I8" i="18"/>
  <c r="H8" i="18"/>
  <c r="K10" i="18"/>
  <c r="J10" i="18"/>
  <c r="I10" i="18"/>
  <c r="H10" i="18"/>
  <c r="T12" i="18"/>
  <c r="S12" i="18"/>
  <c r="R12" i="18"/>
  <c r="Q12" i="18"/>
  <c r="K15" i="18"/>
  <c r="J15" i="18"/>
  <c r="I15" i="18"/>
  <c r="H15" i="18"/>
  <c r="AC17" i="18"/>
  <c r="AB17" i="18"/>
  <c r="AA17" i="18"/>
  <c r="Z17" i="18"/>
  <c r="T20" i="18"/>
  <c r="S20" i="18"/>
  <c r="R20" i="18"/>
  <c r="Q20" i="18"/>
  <c r="K23" i="18"/>
  <c r="J23" i="18"/>
  <c r="I23" i="18"/>
  <c r="H23" i="18"/>
  <c r="AC25" i="18"/>
  <c r="AB25" i="18"/>
  <c r="AA25" i="18"/>
  <c r="Z25" i="18"/>
  <c r="T28" i="18"/>
  <c r="S28" i="18"/>
  <c r="R28" i="18"/>
  <c r="Q28" i="18"/>
  <c r="K31" i="18"/>
  <c r="J31" i="18"/>
  <c r="I31" i="18"/>
  <c r="H31" i="18"/>
  <c r="AC33" i="18"/>
  <c r="AB33" i="18"/>
  <c r="AA33" i="18"/>
  <c r="Z33" i="18"/>
  <c r="K41" i="18"/>
  <c r="J41" i="18"/>
  <c r="I41" i="18"/>
  <c r="H41" i="18"/>
  <c r="AC43" i="18"/>
  <c r="AB43" i="18"/>
  <c r="AA43" i="18"/>
  <c r="Z43" i="18"/>
  <c r="T46" i="18"/>
  <c r="S46" i="18"/>
  <c r="R46" i="18"/>
  <c r="Q46" i="18"/>
  <c r="K49" i="18"/>
  <c r="J49" i="18"/>
  <c r="I49" i="18"/>
  <c r="H49" i="18"/>
  <c r="T53" i="18"/>
  <c r="S53" i="18"/>
  <c r="R53" i="18"/>
  <c r="Q53" i="18"/>
  <c r="T61" i="18"/>
  <c r="S61" i="18"/>
  <c r="R61" i="18"/>
  <c r="Q61" i="18"/>
  <c r="J17" i="19"/>
  <c r="I17" i="19"/>
  <c r="H17" i="19"/>
  <c r="G17" i="19"/>
  <c r="R19" i="19"/>
  <c r="Q19" i="19"/>
  <c r="P19" i="19"/>
  <c r="O19" i="19"/>
  <c r="J33" i="19"/>
  <c r="I33" i="19"/>
  <c r="H33" i="19"/>
  <c r="G33" i="19"/>
  <c r="R35" i="19"/>
  <c r="Q35" i="19"/>
  <c r="P35" i="19"/>
  <c r="O35" i="19"/>
  <c r="J41" i="19"/>
  <c r="I41" i="19"/>
  <c r="H41" i="19"/>
  <c r="G41" i="19"/>
  <c r="R43" i="19"/>
  <c r="Q43" i="19"/>
  <c r="P43" i="19"/>
  <c r="O43" i="19"/>
  <c r="J57" i="19"/>
  <c r="I57" i="19"/>
  <c r="H57" i="19"/>
  <c r="G57" i="19"/>
  <c r="R59" i="19"/>
  <c r="Q59" i="19"/>
  <c r="P59" i="19"/>
  <c r="O59" i="19"/>
  <c r="T23" i="20"/>
  <c r="S23" i="20"/>
  <c r="R23" i="20"/>
  <c r="Q23" i="20"/>
  <c r="AG33" i="20"/>
  <c r="AE33" i="20"/>
  <c r="AD33" i="20"/>
  <c r="AC33" i="20"/>
  <c r="AB33" i="20"/>
  <c r="AA33" i="20"/>
  <c r="K48" i="20"/>
  <c r="J48" i="20"/>
  <c r="I48" i="20"/>
  <c r="H48" i="20"/>
  <c r="W36" i="21"/>
  <c r="AF11" i="21"/>
  <c r="T19" i="22"/>
  <c r="S19" i="22"/>
  <c r="R19" i="22"/>
  <c r="Q19" i="22"/>
  <c r="T8" i="18"/>
  <c r="S8" i="18"/>
  <c r="R8" i="18"/>
  <c r="Q8" i="18"/>
  <c r="T10" i="18"/>
  <c r="S10" i="18"/>
  <c r="R10" i="18"/>
  <c r="Q10" i="18"/>
  <c r="AC12" i="18"/>
  <c r="AB12" i="18"/>
  <c r="AA12" i="18"/>
  <c r="Z12" i="18"/>
  <c r="T15" i="18"/>
  <c r="S15" i="18"/>
  <c r="R15" i="18"/>
  <c r="Q15" i="18"/>
  <c r="K18" i="18"/>
  <c r="J18" i="18"/>
  <c r="I18" i="18"/>
  <c r="H18" i="18"/>
  <c r="AC20" i="18"/>
  <c r="AB20" i="18"/>
  <c r="AA20" i="18"/>
  <c r="Z20" i="18"/>
  <c r="T23" i="18"/>
  <c r="S23" i="18"/>
  <c r="R23" i="18"/>
  <c r="Q23" i="18"/>
  <c r="K26" i="18"/>
  <c r="J26" i="18"/>
  <c r="I26" i="18"/>
  <c r="H26" i="18"/>
  <c r="AC28" i="18"/>
  <c r="AB28" i="18"/>
  <c r="AA28" i="18"/>
  <c r="Z28" i="18"/>
  <c r="T31" i="18"/>
  <c r="S31" i="18"/>
  <c r="R31" i="18"/>
  <c r="Q31" i="18"/>
  <c r="K34" i="18"/>
  <c r="J34" i="18"/>
  <c r="I34" i="18"/>
  <c r="H34" i="18"/>
  <c r="T41" i="18"/>
  <c r="S41" i="18"/>
  <c r="R41" i="18"/>
  <c r="Q41" i="18"/>
  <c r="G69" i="18"/>
  <c r="K44" i="18"/>
  <c r="J44" i="18"/>
  <c r="I44" i="18"/>
  <c r="H44" i="18"/>
  <c r="AC46" i="18"/>
  <c r="AB46" i="18"/>
  <c r="AA46" i="18"/>
  <c r="Z46" i="18"/>
  <c r="T49" i="18"/>
  <c r="S49" i="18"/>
  <c r="R49" i="18"/>
  <c r="Q49" i="18"/>
  <c r="R51" i="18"/>
  <c r="T51" i="18"/>
  <c r="S51" i="18"/>
  <c r="Q51" i="18"/>
  <c r="J54" i="18"/>
  <c r="I54" i="18"/>
  <c r="H54" i="18"/>
  <c r="K54" i="18"/>
  <c r="K64" i="18"/>
  <c r="J64" i="18"/>
  <c r="I64" i="18"/>
  <c r="H64" i="18"/>
  <c r="J15" i="19"/>
  <c r="I15" i="19"/>
  <c r="H15" i="19"/>
  <c r="G15" i="19"/>
  <c r="R17" i="19"/>
  <c r="Q17" i="19"/>
  <c r="P17" i="19"/>
  <c r="O17" i="19"/>
  <c r="J31" i="19"/>
  <c r="I31" i="19"/>
  <c r="H31" i="19"/>
  <c r="G31" i="19"/>
  <c r="R33" i="19"/>
  <c r="Q33" i="19"/>
  <c r="P33" i="19"/>
  <c r="O33" i="19"/>
  <c r="R41" i="19"/>
  <c r="Q41" i="19"/>
  <c r="P41" i="19"/>
  <c r="O41" i="19"/>
  <c r="J55" i="19"/>
  <c r="I55" i="19"/>
  <c r="H55" i="19"/>
  <c r="G55" i="19"/>
  <c r="R57" i="19"/>
  <c r="Q57" i="19"/>
  <c r="P57" i="19"/>
  <c r="O57" i="19"/>
  <c r="T15" i="20"/>
  <c r="S15" i="20"/>
  <c r="R15" i="20"/>
  <c r="Q15" i="20"/>
  <c r="AG25" i="20"/>
  <c r="AE25" i="20"/>
  <c r="AD25" i="20"/>
  <c r="AC25" i="20"/>
  <c r="AB25" i="20"/>
  <c r="AA25" i="20"/>
  <c r="K40" i="20"/>
  <c r="J40" i="20"/>
  <c r="I40" i="20"/>
  <c r="H40" i="20"/>
  <c r="T28" i="21"/>
  <c r="S28" i="21"/>
  <c r="R28" i="21"/>
  <c r="Q28" i="21"/>
  <c r="AF57" i="21"/>
  <c r="AD57" i="21"/>
  <c r="AE57" i="21"/>
  <c r="M635" i="17"/>
  <c r="L635" i="17"/>
  <c r="AC8" i="18"/>
  <c r="AB8" i="18"/>
  <c r="AA8" i="18"/>
  <c r="Z8" i="18"/>
  <c r="AD8" i="18"/>
  <c r="AC10" i="18"/>
  <c r="AB10" i="18"/>
  <c r="AA10" i="18"/>
  <c r="Z10" i="18"/>
  <c r="AD10" i="18"/>
  <c r="K13" i="18"/>
  <c r="J13" i="18"/>
  <c r="I13" i="18"/>
  <c r="H13" i="18"/>
  <c r="AC15" i="18"/>
  <c r="AB15" i="18"/>
  <c r="AA15" i="18"/>
  <c r="Z15" i="18"/>
  <c r="T18" i="18"/>
  <c r="S18" i="18"/>
  <c r="R18" i="18"/>
  <c r="Q18" i="18"/>
  <c r="K21" i="18"/>
  <c r="J21" i="18"/>
  <c r="I21" i="18"/>
  <c r="H21" i="18"/>
  <c r="AC23" i="18"/>
  <c r="AB23" i="18"/>
  <c r="AA23" i="18"/>
  <c r="Z23" i="18"/>
  <c r="T26" i="18"/>
  <c r="S26" i="18"/>
  <c r="R26" i="18"/>
  <c r="Q26" i="18"/>
  <c r="K29" i="18"/>
  <c r="J29" i="18"/>
  <c r="I29" i="18"/>
  <c r="H29" i="18"/>
  <c r="AC31" i="18"/>
  <c r="AB31" i="18"/>
  <c r="AA31" i="18"/>
  <c r="Z31" i="18"/>
  <c r="T34" i="18"/>
  <c r="S34" i="18"/>
  <c r="R34" i="18"/>
  <c r="Q34" i="18"/>
  <c r="AC41" i="18"/>
  <c r="AB41" i="18"/>
  <c r="AA41" i="18"/>
  <c r="Z41" i="18"/>
  <c r="T44" i="18"/>
  <c r="S44" i="18"/>
  <c r="R44" i="18"/>
  <c r="P69" i="18"/>
  <c r="Q44" i="18"/>
  <c r="K47" i="18"/>
  <c r="J47" i="18"/>
  <c r="I47" i="18"/>
  <c r="H47" i="18"/>
  <c r="AC49" i="18"/>
  <c r="AB49" i="18"/>
  <c r="AA49" i="18"/>
  <c r="Z49" i="18"/>
  <c r="J51" i="18"/>
  <c r="K51" i="18"/>
  <c r="I51" i="18"/>
  <c r="H51" i="18"/>
  <c r="R52" i="18"/>
  <c r="T52" i="18"/>
  <c r="S52" i="18"/>
  <c r="Q52" i="18"/>
  <c r="AC66" i="18"/>
  <c r="AB66" i="18"/>
  <c r="AA66" i="18"/>
  <c r="Z66" i="18"/>
  <c r="J13" i="19"/>
  <c r="I13" i="19"/>
  <c r="H13" i="19"/>
  <c r="G13" i="19"/>
  <c r="R15" i="19"/>
  <c r="Q15" i="19"/>
  <c r="P15" i="19"/>
  <c r="O15" i="19"/>
  <c r="J29" i="19"/>
  <c r="I29" i="19"/>
  <c r="H29" i="19"/>
  <c r="G29" i="19"/>
  <c r="R31" i="19"/>
  <c r="Q31" i="19"/>
  <c r="P31" i="19"/>
  <c r="O31" i="19"/>
  <c r="J53" i="19"/>
  <c r="I53" i="19"/>
  <c r="H53" i="19"/>
  <c r="G53" i="19"/>
  <c r="R55" i="19"/>
  <c r="Q55" i="19"/>
  <c r="P55" i="19"/>
  <c r="O55" i="19"/>
  <c r="T7" i="20"/>
  <c r="S7" i="20"/>
  <c r="R7" i="20"/>
  <c r="Q7" i="20"/>
  <c r="AG17" i="20"/>
  <c r="AE17" i="20"/>
  <c r="AD17" i="20"/>
  <c r="AC17" i="20"/>
  <c r="AB17" i="20"/>
  <c r="AA17" i="20"/>
  <c r="K30" i="20"/>
  <c r="J30" i="20"/>
  <c r="I30" i="20"/>
  <c r="H30" i="20"/>
  <c r="K28" i="21"/>
  <c r="J28" i="21"/>
  <c r="I28" i="21"/>
  <c r="H28" i="21"/>
  <c r="T29" i="21"/>
  <c r="S29" i="21"/>
  <c r="R29" i="21"/>
  <c r="Q29" i="21"/>
  <c r="T20" i="21"/>
  <c r="S20" i="21"/>
  <c r="R20" i="21"/>
  <c r="Q20" i="21"/>
  <c r="S46" i="21"/>
  <c r="T46" i="21"/>
  <c r="R46" i="21"/>
  <c r="Q46" i="21"/>
  <c r="K54" i="21"/>
  <c r="J54" i="21"/>
  <c r="H54" i="21"/>
  <c r="I54" i="21"/>
  <c r="AG29" i="22"/>
  <c r="AD29" i="22"/>
  <c r="AC29" i="22"/>
  <c r="AB29" i="22"/>
  <c r="AA29" i="22"/>
  <c r="M97" i="17"/>
  <c r="L97" i="17"/>
  <c r="S13" i="18"/>
  <c r="R13" i="18"/>
  <c r="Q13" i="18"/>
  <c r="T13" i="18"/>
  <c r="J16" i="18"/>
  <c r="I16" i="18"/>
  <c r="H16" i="18"/>
  <c r="K16" i="18"/>
  <c r="AB18" i="18"/>
  <c r="AA18" i="18"/>
  <c r="Z18" i="18"/>
  <c r="AC18" i="18"/>
  <c r="S21" i="18"/>
  <c r="R21" i="18"/>
  <c r="Q21" i="18"/>
  <c r="T21" i="18"/>
  <c r="J24" i="18"/>
  <c r="I24" i="18"/>
  <c r="H24" i="18"/>
  <c r="K24" i="18"/>
  <c r="AB26" i="18"/>
  <c r="AA26" i="18"/>
  <c r="Z26" i="18"/>
  <c r="AC26" i="18"/>
  <c r="S29" i="18"/>
  <c r="R29" i="18"/>
  <c r="Q29" i="18"/>
  <c r="T29" i="18"/>
  <c r="J32" i="18"/>
  <c r="I32" i="18"/>
  <c r="H32" i="18"/>
  <c r="K32" i="18"/>
  <c r="AB34" i="18"/>
  <c r="AA34" i="18"/>
  <c r="Z34" i="18"/>
  <c r="AC34" i="18"/>
  <c r="J42" i="18"/>
  <c r="I42" i="18"/>
  <c r="H42" i="18"/>
  <c r="K42" i="18"/>
  <c r="Y69" i="18"/>
  <c r="AB44" i="18"/>
  <c r="AA44" i="18"/>
  <c r="Z44" i="18"/>
  <c r="AC44" i="18"/>
  <c r="S47" i="18"/>
  <c r="R47" i="18"/>
  <c r="Q47" i="18"/>
  <c r="T47" i="18"/>
  <c r="J50" i="18"/>
  <c r="I50" i="18"/>
  <c r="H50" i="18"/>
  <c r="K50" i="18"/>
  <c r="AC50" i="18"/>
  <c r="AB50" i="18"/>
  <c r="AA50" i="18"/>
  <c r="Z50" i="18"/>
  <c r="Q55" i="18"/>
  <c r="T55" i="18"/>
  <c r="S55" i="18"/>
  <c r="R55" i="18"/>
  <c r="F36" i="19"/>
  <c r="J11" i="19"/>
  <c r="I11" i="19"/>
  <c r="H11" i="19"/>
  <c r="G11" i="19"/>
  <c r="R13" i="19"/>
  <c r="Q13" i="19"/>
  <c r="P13" i="19"/>
  <c r="O13" i="19"/>
  <c r="J27" i="19"/>
  <c r="I27" i="19"/>
  <c r="H27" i="19"/>
  <c r="G27" i="19"/>
  <c r="R29" i="19"/>
  <c r="Q29" i="19"/>
  <c r="P29" i="19"/>
  <c r="O29" i="19"/>
  <c r="J51" i="19"/>
  <c r="I51" i="19"/>
  <c r="H51" i="19"/>
  <c r="G51" i="19"/>
  <c r="R53" i="19"/>
  <c r="Q53" i="19"/>
  <c r="P53" i="19"/>
  <c r="O53" i="19"/>
  <c r="J67" i="19"/>
  <c r="I67" i="19"/>
  <c r="H67" i="19"/>
  <c r="G67" i="19"/>
  <c r="AG9" i="20"/>
  <c r="AE9" i="20"/>
  <c r="AD9" i="20"/>
  <c r="AC9" i="20"/>
  <c r="AB9" i="20"/>
  <c r="AA9" i="20"/>
  <c r="K22" i="20"/>
  <c r="J22" i="20"/>
  <c r="I22" i="20"/>
  <c r="H22" i="20"/>
  <c r="T65" i="20"/>
  <c r="S65" i="20"/>
  <c r="R65" i="20"/>
  <c r="Q65" i="20"/>
  <c r="T12" i="21"/>
  <c r="S12" i="21"/>
  <c r="R12" i="21"/>
  <c r="Q12" i="21"/>
  <c r="K35" i="21"/>
  <c r="J35" i="21"/>
  <c r="I35" i="21"/>
  <c r="H35" i="21"/>
  <c r="AF46" i="21"/>
  <c r="AE46" i="21"/>
  <c r="AD46" i="21"/>
  <c r="K43" i="22"/>
  <c r="I43" i="22"/>
  <c r="H43" i="22"/>
  <c r="M396" i="17"/>
  <c r="L396" i="17"/>
  <c r="M521" i="17"/>
  <c r="L521" i="17"/>
  <c r="I9" i="18"/>
  <c r="H9" i="18"/>
  <c r="K9" i="18"/>
  <c r="J9" i="18"/>
  <c r="I11" i="18"/>
  <c r="H11" i="18"/>
  <c r="K11" i="18"/>
  <c r="J11" i="18"/>
  <c r="G36" i="18"/>
  <c r="AA13" i="18"/>
  <c r="Z13" i="18"/>
  <c r="AC13" i="18"/>
  <c r="AB13" i="18"/>
  <c r="R16" i="18"/>
  <c r="Q16" i="18"/>
  <c r="T16" i="18"/>
  <c r="S16" i="18"/>
  <c r="I19" i="18"/>
  <c r="H19" i="18"/>
  <c r="K19" i="18"/>
  <c r="J19" i="18"/>
  <c r="AA21" i="18"/>
  <c r="Z21" i="18"/>
  <c r="AC21" i="18"/>
  <c r="AB21" i="18"/>
  <c r="R24" i="18"/>
  <c r="Q24" i="18"/>
  <c r="T24" i="18"/>
  <c r="S24" i="18"/>
  <c r="I27" i="18"/>
  <c r="H27" i="18"/>
  <c r="K27" i="18"/>
  <c r="J27" i="18"/>
  <c r="AA29" i="18"/>
  <c r="Z29" i="18"/>
  <c r="AC29" i="18"/>
  <c r="AB29" i="18"/>
  <c r="R32" i="18"/>
  <c r="Q32" i="18"/>
  <c r="T32" i="18"/>
  <c r="S32" i="18"/>
  <c r="I35" i="18"/>
  <c r="H35" i="18"/>
  <c r="K35" i="18"/>
  <c r="J35" i="18"/>
  <c r="R42" i="18"/>
  <c r="Q42" i="18"/>
  <c r="T42" i="18"/>
  <c r="S42" i="18"/>
  <c r="I45" i="18"/>
  <c r="H45" i="18"/>
  <c r="K45" i="18"/>
  <c r="J45" i="18"/>
  <c r="AA47" i="18"/>
  <c r="Z47" i="18"/>
  <c r="AC47" i="18"/>
  <c r="AB47" i="18"/>
  <c r="R50" i="18"/>
  <c r="Q50" i="18"/>
  <c r="T50" i="18"/>
  <c r="S50" i="18"/>
  <c r="J9" i="19"/>
  <c r="I9" i="19"/>
  <c r="H9" i="19"/>
  <c r="G9" i="19"/>
  <c r="N36" i="19"/>
  <c r="R11" i="19"/>
  <c r="Q11" i="19"/>
  <c r="P11" i="19"/>
  <c r="O11" i="19"/>
  <c r="J25" i="19"/>
  <c r="I25" i="19"/>
  <c r="H25" i="19"/>
  <c r="G25" i="19"/>
  <c r="R27" i="19"/>
  <c r="Q27" i="19"/>
  <c r="P27" i="19"/>
  <c r="O27" i="19"/>
  <c r="J49" i="19"/>
  <c r="I49" i="19"/>
  <c r="H49" i="19"/>
  <c r="G49" i="19"/>
  <c r="R51" i="19"/>
  <c r="Q51" i="19"/>
  <c r="P51" i="19"/>
  <c r="O51" i="19"/>
  <c r="J65" i="19"/>
  <c r="I65" i="19"/>
  <c r="H65" i="19"/>
  <c r="G65" i="19"/>
  <c r="R67" i="19"/>
  <c r="Q67" i="19"/>
  <c r="P67" i="19"/>
  <c r="O67" i="19"/>
  <c r="K14" i="20"/>
  <c r="J14" i="20"/>
  <c r="I14" i="20"/>
  <c r="H14" i="20"/>
  <c r="T57" i="20"/>
  <c r="S57" i="20"/>
  <c r="R57" i="20"/>
  <c r="Q57" i="20"/>
  <c r="AF67" i="20"/>
  <c r="AE67" i="20"/>
  <c r="AD67" i="20"/>
  <c r="AC67" i="20"/>
  <c r="AB67" i="20"/>
  <c r="AA67" i="20"/>
  <c r="AG67" i="20" s="1"/>
  <c r="K27" i="21"/>
  <c r="J27" i="21"/>
  <c r="I27" i="21"/>
  <c r="H27" i="21"/>
  <c r="K47" i="21"/>
  <c r="J47" i="21"/>
  <c r="I47" i="21"/>
  <c r="H47" i="21"/>
  <c r="T52" i="22"/>
  <c r="R52" i="22"/>
  <c r="Q52" i="22"/>
  <c r="L471" i="17"/>
  <c r="M471" i="17"/>
  <c r="L590" i="17"/>
  <c r="M590" i="17"/>
  <c r="L660" i="17"/>
  <c r="M660" i="17"/>
  <c r="H7" i="18"/>
  <c r="K7" i="18"/>
  <c r="J7" i="18"/>
  <c r="I7" i="18"/>
  <c r="Q9" i="18"/>
  <c r="T9" i="18"/>
  <c r="S9" i="18"/>
  <c r="R9" i="18"/>
  <c r="Q11" i="18"/>
  <c r="T11" i="18"/>
  <c r="P36" i="18"/>
  <c r="S11" i="18"/>
  <c r="R11" i="18"/>
  <c r="H14" i="18"/>
  <c r="K14" i="18"/>
  <c r="J14" i="18"/>
  <c r="I14" i="18"/>
  <c r="Z16" i="18"/>
  <c r="AC16" i="18"/>
  <c r="AB16" i="18"/>
  <c r="AA16" i="18"/>
  <c r="Q19" i="18"/>
  <c r="T19" i="18"/>
  <c r="S19" i="18"/>
  <c r="R19" i="18"/>
  <c r="H22" i="18"/>
  <c r="K22" i="18"/>
  <c r="J22" i="18"/>
  <c r="I22" i="18"/>
  <c r="Z24" i="18"/>
  <c r="AC24" i="18"/>
  <c r="AB24" i="18"/>
  <c r="AA24" i="18"/>
  <c r="Q27" i="18"/>
  <c r="T27" i="18"/>
  <c r="S27" i="18"/>
  <c r="R27" i="18"/>
  <c r="H30" i="18"/>
  <c r="K30" i="18"/>
  <c r="J30" i="18"/>
  <c r="I30" i="18"/>
  <c r="Z32" i="18"/>
  <c r="AC32" i="18"/>
  <c r="AB32" i="18"/>
  <c r="AA32" i="18"/>
  <c r="Q35" i="18"/>
  <c r="T35" i="18"/>
  <c r="S35" i="18"/>
  <c r="R35" i="18"/>
  <c r="H40" i="18"/>
  <c r="K40" i="18"/>
  <c r="J40" i="18"/>
  <c r="I40" i="18"/>
  <c r="Z42" i="18"/>
  <c r="AC42" i="18"/>
  <c r="AB42" i="18"/>
  <c r="AA42" i="18"/>
  <c r="Q45" i="18"/>
  <c r="T45" i="18"/>
  <c r="S45" i="18"/>
  <c r="R45" i="18"/>
  <c r="H48" i="18"/>
  <c r="K48" i="18"/>
  <c r="J48" i="18"/>
  <c r="I48" i="18"/>
  <c r="AC53" i="18"/>
  <c r="AB53" i="18"/>
  <c r="AA53" i="18"/>
  <c r="Z53" i="18"/>
  <c r="J7" i="19"/>
  <c r="I7" i="19"/>
  <c r="H7" i="19"/>
  <c r="G7" i="19"/>
  <c r="R9" i="19"/>
  <c r="Q9" i="19"/>
  <c r="P9" i="19"/>
  <c r="O9" i="19"/>
  <c r="J23" i="19"/>
  <c r="I23" i="19"/>
  <c r="H23" i="19"/>
  <c r="G23" i="19"/>
  <c r="R25" i="19"/>
  <c r="Q25" i="19"/>
  <c r="P25" i="19"/>
  <c r="O25" i="19"/>
  <c r="J47" i="19"/>
  <c r="I47" i="19"/>
  <c r="H47" i="19"/>
  <c r="G47" i="19"/>
  <c r="R49" i="19"/>
  <c r="Q49" i="19"/>
  <c r="P49" i="19"/>
  <c r="O49" i="19"/>
  <c r="J63" i="19"/>
  <c r="I63" i="19"/>
  <c r="H63" i="19"/>
  <c r="G63" i="19"/>
  <c r="R65" i="19"/>
  <c r="Q65" i="19"/>
  <c r="P65" i="19"/>
  <c r="O65" i="19"/>
  <c r="T49" i="20"/>
  <c r="S49" i="20"/>
  <c r="R49" i="20"/>
  <c r="Q49" i="20"/>
  <c r="AF59" i="20"/>
  <c r="AE59" i="20"/>
  <c r="AD59" i="20"/>
  <c r="AC59" i="20"/>
  <c r="AB59" i="20"/>
  <c r="AA59" i="20"/>
  <c r="AG59" i="20" s="1"/>
  <c r="K19" i="21"/>
  <c r="J19" i="21"/>
  <c r="I19" i="21"/>
  <c r="H19" i="21"/>
  <c r="AG40" i="21"/>
  <c r="AE40" i="21"/>
  <c r="AD40" i="21"/>
  <c r="AC40" i="21"/>
  <c r="AB40" i="21"/>
  <c r="AA40" i="21"/>
  <c r="M344" i="17"/>
  <c r="L344" i="17"/>
  <c r="J498" i="17"/>
  <c r="T7" i="18"/>
  <c r="S7" i="18"/>
  <c r="R7" i="18"/>
  <c r="Q7" i="18"/>
  <c r="AD9" i="18"/>
  <c r="AC9" i="18"/>
  <c r="AB9" i="18"/>
  <c r="AA9" i="18"/>
  <c r="Z9" i="18"/>
  <c r="AC11" i="18"/>
  <c r="Y36" i="18"/>
  <c r="AB11" i="18"/>
  <c r="AA11" i="18"/>
  <c r="Z11" i="18"/>
  <c r="T14" i="18"/>
  <c r="S14" i="18"/>
  <c r="R14" i="18"/>
  <c r="Q14" i="18"/>
  <c r="K17" i="18"/>
  <c r="J17" i="18"/>
  <c r="I17" i="18"/>
  <c r="H17" i="18"/>
  <c r="AC19" i="18"/>
  <c r="AB19" i="18"/>
  <c r="AA19" i="18"/>
  <c r="Z19" i="18"/>
  <c r="T22" i="18"/>
  <c r="S22" i="18"/>
  <c r="R22" i="18"/>
  <c r="Q22" i="18"/>
  <c r="K25" i="18"/>
  <c r="J25" i="18"/>
  <c r="I25" i="18"/>
  <c r="H25" i="18"/>
  <c r="AC27" i="18"/>
  <c r="AB27" i="18"/>
  <c r="AA27" i="18"/>
  <c r="Z27" i="18"/>
  <c r="T30" i="18"/>
  <c r="S30" i="18"/>
  <c r="R30" i="18"/>
  <c r="Q30" i="18"/>
  <c r="K33" i="18"/>
  <c r="J33" i="18"/>
  <c r="I33" i="18"/>
  <c r="H33" i="18"/>
  <c r="AC35" i="18"/>
  <c r="AB35" i="18"/>
  <c r="AA35" i="18"/>
  <c r="Z35" i="18"/>
  <c r="T40" i="18"/>
  <c r="S40" i="18"/>
  <c r="R40" i="18"/>
  <c r="Q40" i="18"/>
  <c r="K43" i="18"/>
  <c r="J43" i="18"/>
  <c r="I43" i="18"/>
  <c r="H43" i="18"/>
  <c r="AC45" i="18"/>
  <c r="AB45" i="18"/>
  <c r="AA45" i="18"/>
  <c r="Z45" i="18"/>
  <c r="T48" i="18"/>
  <c r="S48" i="18"/>
  <c r="R48" i="18"/>
  <c r="Q48" i="18"/>
  <c r="K56" i="18"/>
  <c r="J56" i="18"/>
  <c r="I56" i="18"/>
  <c r="H56" i="18"/>
  <c r="R7" i="19"/>
  <c r="Q7" i="19"/>
  <c r="P7" i="19"/>
  <c r="O7" i="19"/>
  <c r="J21" i="19"/>
  <c r="I21" i="19"/>
  <c r="H21" i="19"/>
  <c r="G21" i="19"/>
  <c r="R23" i="19"/>
  <c r="Q23" i="19"/>
  <c r="P23" i="19"/>
  <c r="O23" i="19"/>
  <c r="J45" i="19"/>
  <c r="I45" i="19"/>
  <c r="H45" i="19"/>
  <c r="G45" i="19"/>
  <c r="R47" i="19"/>
  <c r="Q47" i="19"/>
  <c r="P47" i="19"/>
  <c r="O47" i="19"/>
  <c r="J61" i="19"/>
  <c r="I61" i="19"/>
  <c r="H61" i="19"/>
  <c r="G61" i="19"/>
  <c r="R63" i="19"/>
  <c r="Q63" i="19"/>
  <c r="P63" i="19"/>
  <c r="O63" i="19"/>
  <c r="T41" i="20"/>
  <c r="S41" i="20"/>
  <c r="R41" i="20"/>
  <c r="Q41" i="20"/>
  <c r="AF51" i="20"/>
  <c r="AE51" i="20"/>
  <c r="AD51" i="20"/>
  <c r="AC51" i="20"/>
  <c r="AB51" i="20"/>
  <c r="AA51" i="20"/>
  <c r="AG51" i="20" s="1"/>
  <c r="K64" i="20"/>
  <c r="J64" i="20"/>
  <c r="I64" i="20"/>
  <c r="H64" i="20"/>
  <c r="G36" i="21"/>
  <c r="K11" i="21"/>
  <c r="J11" i="21"/>
  <c r="I11" i="21"/>
  <c r="H11" i="21"/>
  <c r="K45" i="21"/>
  <c r="J45" i="21"/>
  <c r="I45" i="21"/>
  <c r="H45" i="21"/>
  <c r="AF62" i="22"/>
  <c r="AD62" i="22"/>
  <c r="AC62" i="22"/>
  <c r="AB62" i="22"/>
  <c r="AA62" i="22"/>
  <c r="AG62" i="22" s="1"/>
  <c r="T56" i="18"/>
  <c r="S56" i="18"/>
  <c r="R56" i="18"/>
  <c r="Q56" i="18"/>
  <c r="K59" i="18"/>
  <c r="J59" i="18"/>
  <c r="I59" i="18"/>
  <c r="H59" i="18"/>
  <c r="AC61" i="18"/>
  <c r="AB61" i="18"/>
  <c r="AA61" i="18"/>
  <c r="Z61" i="18"/>
  <c r="T64" i="18"/>
  <c r="S64" i="18"/>
  <c r="R64" i="18"/>
  <c r="Q64" i="18"/>
  <c r="K67" i="18"/>
  <c r="J67" i="18"/>
  <c r="I67" i="18"/>
  <c r="H67" i="18"/>
  <c r="AE8" i="20"/>
  <c r="AD8" i="20"/>
  <c r="AC8" i="20"/>
  <c r="AB8" i="20"/>
  <c r="AA8" i="20"/>
  <c r="AG8" i="20"/>
  <c r="K13" i="20"/>
  <c r="J13" i="20"/>
  <c r="I13" i="20"/>
  <c r="H13" i="20"/>
  <c r="T14" i="20"/>
  <c r="S14" i="20"/>
  <c r="R14" i="20"/>
  <c r="Q14" i="20"/>
  <c r="AE16" i="20"/>
  <c r="AD16" i="20"/>
  <c r="AC16" i="20"/>
  <c r="AB16" i="20"/>
  <c r="AA16" i="20"/>
  <c r="AG16" i="20"/>
  <c r="K21" i="20"/>
  <c r="J21" i="20"/>
  <c r="I21" i="20"/>
  <c r="H21" i="20"/>
  <c r="T22" i="20"/>
  <c r="S22" i="20"/>
  <c r="R22" i="20"/>
  <c r="Q22" i="20"/>
  <c r="AE24" i="20"/>
  <c r="AD24" i="20"/>
  <c r="AC24" i="20"/>
  <c r="AB24" i="20"/>
  <c r="AA24" i="20"/>
  <c r="AG24" i="20"/>
  <c r="K29" i="20"/>
  <c r="J29" i="20"/>
  <c r="I29" i="20"/>
  <c r="H29" i="20"/>
  <c r="T30" i="20"/>
  <c r="S30" i="20"/>
  <c r="R30" i="20"/>
  <c r="Q30" i="20"/>
  <c r="AE32" i="20"/>
  <c r="AD32" i="20"/>
  <c r="AC32" i="20"/>
  <c r="AB32" i="20"/>
  <c r="AA32" i="20"/>
  <c r="AG32" i="20"/>
  <c r="T40" i="20"/>
  <c r="S40" i="20"/>
  <c r="R40" i="20"/>
  <c r="Q40" i="20"/>
  <c r="AF42" i="20"/>
  <c r="AE42" i="20"/>
  <c r="AD42" i="20"/>
  <c r="AC42" i="20"/>
  <c r="AB42" i="20"/>
  <c r="AA42" i="20"/>
  <c r="AG42" i="20" s="1"/>
  <c r="K47" i="20"/>
  <c r="J47" i="20"/>
  <c r="I47" i="20"/>
  <c r="H47" i="20"/>
  <c r="T48" i="20"/>
  <c r="S48" i="20"/>
  <c r="R48" i="20"/>
  <c r="Q48" i="20"/>
  <c r="AF50" i="20"/>
  <c r="AE50" i="20"/>
  <c r="AD50" i="20"/>
  <c r="AC50" i="20"/>
  <c r="AB50" i="20"/>
  <c r="AA50" i="20"/>
  <c r="AG50" i="20" s="1"/>
  <c r="K55" i="20"/>
  <c r="J55" i="20"/>
  <c r="I55" i="20"/>
  <c r="H55" i="20"/>
  <c r="T56" i="20"/>
  <c r="S56" i="20"/>
  <c r="R56" i="20"/>
  <c r="Q56" i="20"/>
  <c r="AF58" i="20"/>
  <c r="AE58" i="20"/>
  <c r="AD58" i="20"/>
  <c r="AC58" i="20"/>
  <c r="AB58" i="20"/>
  <c r="AA58" i="20"/>
  <c r="AG58" i="20" s="1"/>
  <c r="K63" i="20"/>
  <c r="J63" i="20"/>
  <c r="I63" i="20"/>
  <c r="H63" i="20"/>
  <c r="T64" i="20"/>
  <c r="S64" i="20"/>
  <c r="R64" i="20"/>
  <c r="Q64" i="20"/>
  <c r="AF66" i="20"/>
  <c r="AE66" i="20"/>
  <c r="AD66" i="20"/>
  <c r="AC66" i="20"/>
  <c r="AB66" i="20"/>
  <c r="AA66" i="20"/>
  <c r="AG66" i="20" s="1"/>
  <c r="K9" i="22"/>
  <c r="I9" i="22"/>
  <c r="H9" i="22"/>
  <c r="T18" i="22"/>
  <c r="R18" i="22"/>
  <c r="Q18" i="22"/>
  <c r="AD28" i="22"/>
  <c r="AC28" i="22"/>
  <c r="AB28" i="22"/>
  <c r="AA28" i="22"/>
  <c r="AG28" i="22"/>
  <c r="T45" i="22"/>
  <c r="S45" i="22"/>
  <c r="R45" i="22"/>
  <c r="Q45" i="22"/>
  <c r="AF55" i="22"/>
  <c r="AD55" i="22"/>
  <c r="AC55" i="22"/>
  <c r="AB55" i="22"/>
  <c r="AA55" i="22"/>
  <c r="AG55" i="22" s="1"/>
  <c r="K68" i="22"/>
  <c r="I68" i="22"/>
  <c r="H68" i="22"/>
  <c r="AC18" i="24"/>
  <c r="AA18" i="24"/>
  <c r="Z18" i="24"/>
  <c r="AC56" i="18"/>
  <c r="AB56" i="18"/>
  <c r="AA56" i="18"/>
  <c r="Z56" i="18"/>
  <c r="T59" i="18"/>
  <c r="S59" i="18"/>
  <c r="R59" i="18"/>
  <c r="Q59" i="18"/>
  <c r="K62" i="18"/>
  <c r="J62" i="18"/>
  <c r="I62" i="18"/>
  <c r="H62" i="18"/>
  <c r="AC64" i="18"/>
  <c r="AB64" i="18"/>
  <c r="AA64" i="18"/>
  <c r="Z64" i="18"/>
  <c r="T67" i="18"/>
  <c r="S67" i="18"/>
  <c r="R67" i="18"/>
  <c r="Q67" i="18"/>
  <c r="AC7" i="19"/>
  <c r="AB7" i="19"/>
  <c r="AA7" i="19"/>
  <c r="Z7" i="19"/>
  <c r="Y7" i="19"/>
  <c r="AD7" i="19"/>
  <c r="AC9" i="19"/>
  <c r="AB9" i="19"/>
  <c r="AA9" i="19"/>
  <c r="Z9" i="19"/>
  <c r="Y9" i="19"/>
  <c r="AD9" i="19"/>
  <c r="AC11" i="19"/>
  <c r="X36" i="19"/>
  <c r="AB11" i="19"/>
  <c r="AA11" i="19"/>
  <c r="Z11" i="19"/>
  <c r="Y11" i="19"/>
  <c r="AD11" i="19"/>
  <c r="AC13" i="19"/>
  <c r="AB13" i="19"/>
  <c r="AA13" i="19"/>
  <c r="Z13" i="19"/>
  <c r="Y13" i="19"/>
  <c r="AD13" i="19"/>
  <c r="AC15" i="19"/>
  <c r="AB15" i="19"/>
  <c r="AA15" i="19"/>
  <c r="Z15" i="19"/>
  <c r="Y15" i="19"/>
  <c r="AD15" i="19"/>
  <c r="AC17" i="19"/>
  <c r="AB17" i="19"/>
  <c r="AA17" i="19"/>
  <c r="Z17" i="19"/>
  <c r="Y17" i="19"/>
  <c r="AD17" i="19"/>
  <c r="AC19" i="19"/>
  <c r="AB19" i="19"/>
  <c r="AA19" i="19"/>
  <c r="Z19" i="19"/>
  <c r="Y19" i="19"/>
  <c r="AD19" i="19"/>
  <c r="AC21" i="19"/>
  <c r="AB21" i="19"/>
  <c r="AA21" i="19"/>
  <c r="Z21" i="19"/>
  <c r="Y21" i="19"/>
  <c r="AD21" i="19"/>
  <c r="AC23" i="19"/>
  <c r="AB23" i="19"/>
  <c r="AA23" i="19"/>
  <c r="Z23" i="19"/>
  <c r="Y23" i="19"/>
  <c r="AD23" i="19"/>
  <c r="AC25" i="19"/>
  <c r="AB25" i="19"/>
  <c r="AA25" i="19"/>
  <c r="Z25" i="19"/>
  <c r="Y25" i="19"/>
  <c r="AD25" i="19"/>
  <c r="AC27" i="19"/>
  <c r="AB27" i="19"/>
  <c r="AA27" i="19"/>
  <c r="Z27" i="19"/>
  <c r="Y27" i="19"/>
  <c r="AD27" i="19"/>
  <c r="AC29" i="19"/>
  <c r="AB29" i="19"/>
  <c r="AA29" i="19"/>
  <c r="Z29" i="19"/>
  <c r="Y29" i="19"/>
  <c r="AD29" i="19"/>
  <c r="AC31" i="19"/>
  <c r="AB31" i="19"/>
  <c r="AA31" i="19"/>
  <c r="Z31" i="19"/>
  <c r="Y31" i="19"/>
  <c r="AD31" i="19"/>
  <c r="AC33" i="19"/>
  <c r="AB33" i="19"/>
  <c r="AA33" i="19"/>
  <c r="Z33" i="19"/>
  <c r="Y33" i="19"/>
  <c r="AD33" i="19"/>
  <c r="AC35" i="19"/>
  <c r="AB35" i="19"/>
  <c r="AA35" i="19"/>
  <c r="Z35" i="19"/>
  <c r="Y35" i="19"/>
  <c r="AD35" i="19"/>
  <c r="AC41" i="19"/>
  <c r="AB41" i="19"/>
  <c r="AA41" i="19"/>
  <c r="Z41" i="19"/>
  <c r="Y41" i="19"/>
  <c r="AD41" i="19"/>
  <c r="AC43" i="19"/>
  <c r="AB43" i="19"/>
  <c r="AA43" i="19"/>
  <c r="Z43" i="19"/>
  <c r="Y43" i="19"/>
  <c r="AD43" i="19"/>
  <c r="AC45" i="19"/>
  <c r="AB45" i="19"/>
  <c r="AA45" i="19"/>
  <c r="Z45" i="19"/>
  <c r="Y45" i="19"/>
  <c r="AD45" i="19"/>
  <c r="AC47" i="19"/>
  <c r="AB47" i="19"/>
  <c r="AA47" i="19"/>
  <c r="Z47" i="19"/>
  <c r="Y47" i="19"/>
  <c r="AD47" i="19"/>
  <c r="AC49" i="19"/>
  <c r="AB49" i="19"/>
  <c r="AA49" i="19"/>
  <c r="Z49" i="19"/>
  <c r="Y49" i="19"/>
  <c r="AD49" i="19"/>
  <c r="AC51" i="19"/>
  <c r="AB51" i="19"/>
  <c r="AA51" i="19"/>
  <c r="Z51" i="19"/>
  <c r="Y51" i="19"/>
  <c r="AD51" i="19"/>
  <c r="AC53" i="19"/>
  <c r="AB53" i="19"/>
  <c r="AA53" i="19"/>
  <c r="Z53" i="19"/>
  <c r="Y53" i="19"/>
  <c r="AD53" i="19"/>
  <c r="AC55" i="19"/>
  <c r="AB55" i="19"/>
  <c r="AA55" i="19"/>
  <c r="Z55" i="19"/>
  <c r="Y55" i="19"/>
  <c r="AD55" i="19"/>
  <c r="AC57" i="19"/>
  <c r="AB57" i="19"/>
  <c r="AA57" i="19"/>
  <c r="Z57" i="19"/>
  <c r="Y57" i="19"/>
  <c r="AD57" i="19"/>
  <c r="AC59" i="19"/>
  <c r="AB59" i="19"/>
  <c r="AA59" i="19"/>
  <c r="Z59" i="19"/>
  <c r="Y59" i="19"/>
  <c r="AD59" i="19"/>
  <c r="AC61" i="19"/>
  <c r="AB61" i="19"/>
  <c r="AA61" i="19"/>
  <c r="Z61" i="19"/>
  <c r="Y61" i="19"/>
  <c r="AD61" i="19"/>
  <c r="AC63" i="19"/>
  <c r="AB63" i="19"/>
  <c r="AA63" i="19"/>
  <c r="Z63" i="19"/>
  <c r="Y63" i="19"/>
  <c r="AD63" i="19"/>
  <c r="AC65" i="19"/>
  <c r="AB65" i="19"/>
  <c r="AA65" i="19"/>
  <c r="Z65" i="19"/>
  <c r="Y65" i="19"/>
  <c r="AD65" i="19"/>
  <c r="AC67" i="19"/>
  <c r="AB67" i="19"/>
  <c r="AA67" i="19"/>
  <c r="Z67" i="19"/>
  <c r="Y67" i="19"/>
  <c r="AD67" i="19"/>
  <c r="AE7" i="20"/>
  <c r="AD7" i="20"/>
  <c r="AC7" i="20"/>
  <c r="AB7" i="20"/>
  <c r="AA7" i="20"/>
  <c r="AG7" i="20"/>
  <c r="AF11" i="20"/>
  <c r="V36" i="20"/>
  <c r="AF36" i="20" s="1"/>
  <c r="K12" i="20"/>
  <c r="J12" i="20"/>
  <c r="I12" i="20"/>
  <c r="H12" i="20"/>
  <c r="T13" i="20"/>
  <c r="S13" i="20"/>
  <c r="R13" i="20"/>
  <c r="Q13" i="20"/>
  <c r="AE15" i="20"/>
  <c r="AD15" i="20"/>
  <c r="AC15" i="20"/>
  <c r="AB15" i="20"/>
  <c r="AA15" i="20"/>
  <c r="AG15" i="20"/>
  <c r="K20" i="20"/>
  <c r="J20" i="20"/>
  <c r="I20" i="20"/>
  <c r="H20" i="20"/>
  <c r="T21" i="20"/>
  <c r="S21" i="20"/>
  <c r="R21" i="20"/>
  <c r="Q21" i="20"/>
  <c r="AE23" i="20"/>
  <c r="AD23" i="20"/>
  <c r="AC23" i="20"/>
  <c r="AB23" i="20"/>
  <c r="AA23" i="20"/>
  <c r="AG23" i="20"/>
  <c r="K28" i="20"/>
  <c r="J28" i="20"/>
  <c r="I28" i="20"/>
  <c r="H28" i="20"/>
  <c r="T29" i="20"/>
  <c r="S29" i="20"/>
  <c r="R29" i="20"/>
  <c r="Q29" i="20"/>
  <c r="AE31" i="20"/>
  <c r="AD31" i="20"/>
  <c r="AC31" i="20"/>
  <c r="AB31" i="20"/>
  <c r="AA31" i="20"/>
  <c r="AG31" i="20"/>
  <c r="AE41" i="20"/>
  <c r="AD41" i="20"/>
  <c r="AC41" i="20"/>
  <c r="AB41" i="20"/>
  <c r="AA41" i="20"/>
  <c r="AG41" i="20" s="1"/>
  <c r="AF41" i="20"/>
  <c r="K46" i="20"/>
  <c r="J46" i="20"/>
  <c r="I46" i="20"/>
  <c r="H46" i="20"/>
  <c r="T47" i="20"/>
  <c r="S47" i="20"/>
  <c r="R47" i="20"/>
  <c r="Q47" i="20"/>
  <c r="AE49" i="20"/>
  <c r="AD49" i="20"/>
  <c r="AC49" i="20"/>
  <c r="AB49" i="20"/>
  <c r="AA49" i="20"/>
  <c r="AG49" i="20" s="1"/>
  <c r="AF49" i="20"/>
  <c r="K54" i="20"/>
  <c r="J54" i="20"/>
  <c r="I54" i="20"/>
  <c r="H54" i="20"/>
  <c r="T55" i="20"/>
  <c r="S55" i="20"/>
  <c r="R55" i="20"/>
  <c r="Q55" i="20"/>
  <c r="AE57" i="20"/>
  <c r="AD57" i="20"/>
  <c r="AC57" i="20"/>
  <c r="AB57" i="20"/>
  <c r="AA57" i="20"/>
  <c r="AG57" i="20" s="1"/>
  <c r="AF57" i="20"/>
  <c r="K62" i="20"/>
  <c r="J62" i="20"/>
  <c r="I62" i="20"/>
  <c r="H62" i="20"/>
  <c r="T63" i="20"/>
  <c r="S63" i="20"/>
  <c r="R63" i="20"/>
  <c r="Q63" i="20"/>
  <c r="AE65" i="20"/>
  <c r="AD65" i="20"/>
  <c r="AC65" i="20"/>
  <c r="AB65" i="20"/>
  <c r="AA65" i="20"/>
  <c r="AG65" i="20" s="1"/>
  <c r="AF65" i="20"/>
  <c r="K9" i="21"/>
  <c r="J9" i="21"/>
  <c r="I9" i="21"/>
  <c r="H9" i="21"/>
  <c r="T10" i="21"/>
  <c r="S10" i="21"/>
  <c r="R10" i="21"/>
  <c r="Q10" i="21"/>
  <c r="P36" i="22"/>
  <c r="T11" i="22"/>
  <c r="R11" i="22"/>
  <c r="Q11" i="22"/>
  <c r="AG21" i="22"/>
  <c r="AD21" i="22"/>
  <c r="AC21" i="22"/>
  <c r="AB21" i="22"/>
  <c r="AA21" i="22"/>
  <c r="K34" i="22"/>
  <c r="I34" i="22"/>
  <c r="H34" i="22"/>
  <c r="T44" i="22"/>
  <c r="R44" i="22"/>
  <c r="Q44" i="22"/>
  <c r="P69" i="22"/>
  <c r="AF54" i="22"/>
  <c r="AD54" i="22"/>
  <c r="AC54" i="22"/>
  <c r="AB54" i="22"/>
  <c r="AA54" i="22"/>
  <c r="AG54" i="22" s="1"/>
  <c r="K67" i="22"/>
  <c r="I67" i="22"/>
  <c r="H67" i="22"/>
  <c r="AC51" i="18"/>
  <c r="Z51" i="18"/>
  <c r="AB51" i="18"/>
  <c r="AA51" i="18"/>
  <c r="T54" i="18"/>
  <c r="R54" i="18"/>
  <c r="Q54" i="18"/>
  <c r="S54" i="18"/>
  <c r="K57" i="18"/>
  <c r="J57" i="18"/>
  <c r="I57" i="18"/>
  <c r="H57" i="18"/>
  <c r="AC59" i="18"/>
  <c r="AB59" i="18"/>
  <c r="AA59" i="18"/>
  <c r="Z59" i="18"/>
  <c r="T62" i="18"/>
  <c r="S62" i="18"/>
  <c r="R62" i="18"/>
  <c r="Q62" i="18"/>
  <c r="K65" i="18"/>
  <c r="J65" i="18"/>
  <c r="I65" i="18"/>
  <c r="H65" i="18"/>
  <c r="AC67" i="18"/>
  <c r="AB67" i="18"/>
  <c r="AA67" i="18"/>
  <c r="Z67" i="18"/>
  <c r="K11" i="20"/>
  <c r="J11" i="20"/>
  <c r="I11" i="20"/>
  <c r="H11" i="20"/>
  <c r="G36" i="20"/>
  <c r="T12" i="20"/>
  <c r="S12" i="20"/>
  <c r="R12" i="20"/>
  <c r="Q12" i="20"/>
  <c r="AD14" i="20"/>
  <c r="AC14" i="20"/>
  <c r="AB14" i="20"/>
  <c r="AA14" i="20"/>
  <c r="AG14" i="20"/>
  <c r="AE14" i="20"/>
  <c r="K19" i="20"/>
  <c r="J19" i="20"/>
  <c r="I19" i="20"/>
  <c r="H19" i="20"/>
  <c r="T20" i="20"/>
  <c r="S20" i="20"/>
  <c r="R20" i="20"/>
  <c r="Q20" i="20"/>
  <c r="AD22" i="20"/>
  <c r="AC22" i="20"/>
  <c r="AB22" i="20"/>
  <c r="AA22" i="20"/>
  <c r="AG22" i="20"/>
  <c r="AE22" i="20"/>
  <c r="K27" i="20"/>
  <c r="J27" i="20"/>
  <c r="I27" i="20"/>
  <c r="H27" i="20"/>
  <c r="T28" i="20"/>
  <c r="S28" i="20"/>
  <c r="R28" i="20"/>
  <c r="Q28" i="20"/>
  <c r="AD30" i="20"/>
  <c r="AC30" i="20"/>
  <c r="AB30" i="20"/>
  <c r="AA30" i="20"/>
  <c r="AG30" i="20"/>
  <c r="AE30" i="20"/>
  <c r="K35" i="20"/>
  <c r="J35" i="20"/>
  <c r="I35" i="20"/>
  <c r="H35" i="20"/>
  <c r="AD40" i="20"/>
  <c r="AC40" i="20"/>
  <c r="AB40" i="20"/>
  <c r="AA40" i="20"/>
  <c r="AG40" i="20" s="1"/>
  <c r="AF40" i="20"/>
  <c r="AE40" i="20"/>
  <c r="K45" i="20"/>
  <c r="J45" i="20"/>
  <c r="I45" i="20"/>
  <c r="H45" i="20"/>
  <c r="T46" i="20"/>
  <c r="S46" i="20"/>
  <c r="R46" i="20"/>
  <c r="Q46" i="20"/>
  <c r="AD48" i="20"/>
  <c r="AC48" i="20"/>
  <c r="AB48" i="20"/>
  <c r="AA48" i="20"/>
  <c r="AG48" i="20" s="1"/>
  <c r="AF48" i="20"/>
  <c r="AE48" i="20"/>
  <c r="K53" i="20"/>
  <c r="J53" i="20"/>
  <c r="I53" i="20"/>
  <c r="H53" i="20"/>
  <c r="T54" i="20"/>
  <c r="S54" i="20"/>
  <c r="R54" i="20"/>
  <c r="Q54" i="20"/>
  <c r="AD56" i="20"/>
  <c r="AC56" i="20"/>
  <c r="AB56" i="20"/>
  <c r="AA56" i="20"/>
  <c r="AG56" i="20" s="1"/>
  <c r="AF56" i="20"/>
  <c r="AE56" i="20"/>
  <c r="K61" i="20"/>
  <c r="J61" i="20"/>
  <c r="I61" i="20"/>
  <c r="H61" i="20"/>
  <c r="T62" i="20"/>
  <c r="S62" i="20"/>
  <c r="R62" i="20"/>
  <c r="Q62" i="20"/>
  <c r="AD64" i="20"/>
  <c r="AC64" i="20"/>
  <c r="AB64" i="20"/>
  <c r="AA64" i="20"/>
  <c r="AG64" i="20" s="1"/>
  <c r="AF64" i="20"/>
  <c r="AE64" i="20"/>
  <c r="K8" i="21"/>
  <c r="J8" i="21"/>
  <c r="I8" i="21"/>
  <c r="H8" i="21"/>
  <c r="T9" i="21"/>
  <c r="S9" i="21"/>
  <c r="R9" i="21"/>
  <c r="Q9" i="21"/>
  <c r="T10" i="22"/>
  <c r="S10" i="22"/>
  <c r="R10" i="22"/>
  <c r="Q10" i="22"/>
  <c r="AD20" i="22"/>
  <c r="AC20" i="22"/>
  <c r="AB20" i="22"/>
  <c r="AA20" i="22"/>
  <c r="AG20" i="22"/>
  <c r="K33" i="22"/>
  <c r="I33" i="22"/>
  <c r="H33" i="22"/>
  <c r="AF47" i="22"/>
  <c r="AD47" i="22"/>
  <c r="AC47" i="22"/>
  <c r="AB47" i="22"/>
  <c r="AA47" i="22"/>
  <c r="AG47" i="22" s="1"/>
  <c r="K60" i="22"/>
  <c r="I60" i="22"/>
  <c r="H60" i="22"/>
  <c r="T68" i="23"/>
  <c r="R68" i="23"/>
  <c r="Q68" i="23"/>
  <c r="J52" i="18"/>
  <c r="I52" i="18"/>
  <c r="H52" i="18"/>
  <c r="K52" i="18"/>
  <c r="AB54" i="18"/>
  <c r="Z54" i="18"/>
  <c r="AC54" i="18"/>
  <c r="AA54" i="18"/>
  <c r="S57" i="18"/>
  <c r="R57" i="18"/>
  <c r="Q57" i="18"/>
  <c r="T57" i="18"/>
  <c r="J60" i="18"/>
  <c r="I60" i="18"/>
  <c r="H60" i="18"/>
  <c r="K60" i="18"/>
  <c r="AB62" i="18"/>
  <c r="AA62" i="18"/>
  <c r="Z62" i="18"/>
  <c r="AC62" i="18"/>
  <c r="S65" i="18"/>
  <c r="R65" i="18"/>
  <c r="Q65" i="18"/>
  <c r="T65" i="18"/>
  <c r="J68" i="18"/>
  <c r="I68" i="18"/>
  <c r="H68" i="18"/>
  <c r="K68" i="18"/>
  <c r="I8" i="19"/>
  <c r="H8" i="19"/>
  <c r="G8" i="19"/>
  <c r="J8" i="19"/>
  <c r="Q8" i="19"/>
  <c r="P8" i="19"/>
  <c r="O8" i="19"/>
  <c r="R8" i="19"/>
  <c r="I10" i="19"/>
  <c r="H10" i="19"/>
  <c r="G10" i="19"/>
  <c r="J10" i="19"/>
  <c r="Q10" i="19"/>
  <c r="P10" i="19"/>
  <c r="O10" i="19"/>
  <c r="R10" i="19"/>
  <c r="I12" i="19"/>
  <c r="H12" i="19"/>
  <c r="G12" i="19"/>
  <c r="J12" i="19"/>
  <c r="Q12" i="19"/>
  <c r="P12" i="19"/>
  <c r="O12" i="19"/>
  <c r="R12" i="19"/>
  <c r="I14" i="19"/>
  <c r="H14" i="19"/>
  <c r="G14" i="19"/>
  <c r="J14" i="19"/>
  <c r="Q14" i="19"/>
  <c r="P14" i="19"/>
  <c r="O14" i="19"/>
  <c r="R14" i="19"/>
  <c r="I16" i="19"/>
  <c r="H16" i="19"/>
  <c r="G16" i="19"/>
  <c r="J16" i="19"/>
  <c r="Q16" i="19"/>
  <c r="P16" i="19"/>
  <c r="O16" i="19"/>
  <c r="R16" i="19"/>
  <c r="I18" i="19"/>
  <c r="H18" i="19"/>
  <c r="G18" i="19"/>
  <c r="J18" i="19"/>
  <c r="Q18" i="19"/>
  <c r="P18" i="19"/>
  <c r="O18" i="19"/>
  <c r="R18" i="19"/>
  <c r="I20" i="19"/>
  <c r="H20" i="19"/>
  <c r="G20" i="19"/>
  <c r="J20" i="19"/>
  <c r="Q20" i="19"/>
  <c r="P20" i="19"/>
  <c r="O20" i="19"/>
  <c r="R20" i="19"/>
  <c r="I22" i="19"/>
  <c r="H22" i="19"/>
  <c r="G22" i="19"/>
  <c r="J22" i="19"/>
  <c r="Q22" i="19"/>
  <c r="P22" i="19"/>
  <c r="O22" i="19"/>
  <c r="R22" i="19"/>
  <c r="I24" i="19"/>
  <c r="H24" i="19"/>
  <c r="G24" i="19"/>
  <c r="J24" i="19"/>
  <c r="Q24" i="19"/>
  <c r="P24" i="19"/>
  <c r="O24" i="19"/>
  <c r="R24" i="19"/>
  <c r="I26" i="19"/>
  <c r="H26" i="19"/>
  <c r="G26" i="19"/>
  <c r="J26" i="19"/>
  <c r="Q26" i="19"/>
  <c r="P26" i="19"/>
  <c r="O26" i="19"/>
  <c r="R26" i="19"/>
  <c r="I28" i="19"/>
  <c r="H28" i="19"/>
  <c r="G28" i="19"/>
  <c r="J28" i="19"/>
  <c r="Q28" i="19"/>
  <c r="P28" i="19"/>
  <c r="O28" i="19"/>
  <c r="R28" i="19"/>
  <c r="I30" i="19"/>
  <c r="H30" i="19"/>
  <c r="G30" i="19"/>
  <c r="J30" i="19"/>
  <c r="Q30" i="19"/>
  <c r="P30" i="19"/>
  <c r="O30" i="19"/>
  <c r="R30" i="19"/>
  <c r="I32" i="19"/>
  <c r="H32" i="19"/>
  <c r="G32" i="19"/>
  <c r="J32" i="19"/>
  <c r="Q32" i="19"/>
  <c r="P32" i="19"/>
  <c r="O32" i="19"/>
  <c r="R32" i="19"/>
  <c r="I34" i="19"/>
  <c r="H34" i="19"/>
  <c r="G34" i="19"/>
  <c r="J34" i="19"/>
  <c r="Q34" i="19"/>
  <c r="P34" i="19"/>
  <c r="O34" i="19"/>
  <c r="R34" i="19"/>
  <c r="I40" i="19"/>
  <c r="H40" i="19"/>
  <c r="G40" i="19"/>
  <c r="J40" i="19"/>
  <c r="Q40" i="19"/>
  <c r="P40" i="19"/>
  <c r="O40" i="19"/>
  <c r="R40" i="19"/>
  <c r="I42" i="19"/>
  <c r="H42" i="19"/>
  <c r="G42" i="19"/>
  <c r="J42" i="19"/>
  <c r="Q42" i="19"/>
  <c r="P42" i="19"/>
  <c r="O42" i="19"/>
  <c r="R42" i="19"/>
  <c r="I44" i="19"/>
  <c r="H44" i="19"/>
  <c r="G44" i="19"/>
  <c r="J44" i="19"/>
  <c r="F69" i="19"/>
  <c r="Q44" i="19"/>
  <c r="P44" i="19"/>
  <c r="O44" i="19"/>
  <c r="R44" i="19"/>
  <c r="N69" i="19"/>
  <c r="I46" i="19"/>
  <c r="H46" i="19"/>
  <c r="G46" i="19"/>
  <c r="J46" i="19"/>
  <c r="Q46" i="19"/>
  <c r="P46" i="19"/>
  <c r="O46" i="19"/>
  <c r="R46" i="19"/>
  <c r="I48" i="19"/>
  <c r="H48" i="19"/>
  <c r="G48" i="19"/>
  <c r="J48" i="19"/>
  <c r="Q48" i="19"/>
  <c r="P48" i="19"/>
  <c r="O48" i="19"/>
  <c r="R48" i="19"/>
  <c r="I50" i="19"/>
  <c r="H50" i="19"/>
  <c r="G50" i="19"/>
  <c r="J50" i="19"/>
  <c r="Q50" i="19"/>
  <c r="P50" i="19"/>
  <c r="O50" i="19"/>
  <c r="R50" i="19"/>
  <c r="I52" i="19"/>
  <c r="H52" i="19"/>
  <c r="G52" i="19"/>
  <c r="J52" i="19"/>
  <c r="Q52" i="19"/>
  <c r="P52" i="19"/>
  <c r="O52" i="19"/>
  <c r="R52" i="19"/>
  <c r="I54" i="19"/>
  <c r="H54" i="19"/>
  <c r="G54" i="19"/>
  <c r="J54" i="19"/>
  <c r="Q54" i="19"/>
  <c r="P54" i="19"/>
  <c r="O54" i="19"/>
  <c r="R54" i="19"/>
  <c r="I56" i="19"/>
  <c r="H56" i="19"/>
  <c r="G56" i="19"/>
  <c r="J56" i="19"/>
  <c r="Q56" i="19"/>
  <c r="P56" i="19"/>
  <c r="O56" i="19"/>
  <c r="R56" i="19"/>
  <c r="I58" i="19"/>
  <c r="H58" i="19"/>
  <c r="G58" i="19"/>
  <c r="J58" i="19"/>
  <c r="Q58" i="19"/>
  <c r="P58" i="19"/>
  <c r="O58" i="19"/>
  <c r="R58" i="19"/>
  <c r="I60" i="19"/>
  <c r="H60" i="19"/>
  <c r="G60" i="19"/>
  <c r="J60" i="19"/>
  <c r="Q60" i="19"/>
  <c r="P60" i="19"/>
  <c r="O60" i="19"/>
  <c r="R60" i="19"/>
  <c r="I62" i="19"/>
  <c r="H62" i="19"/>
  <c r="G62" i="19"/>
  <c r="J62" i="19"/>
  <c r="Q62" i="19"/>
  <c r="P62" i="19"/>
  <c r="O62" i="19"/>
  <c r="R62" i="19"/>
  <c r="I64" i="19"/>
  <c r="H64" i="19"/>
  <c r="G64" i="19"/>
  <c r="J64" i="19"/>
  <c r="Q64" i="19"/>
  <c r="P64" i="19"/>
  <c r="O64" i="19"/>
  <c r="R64" i="19"/>
  <c r="I66" i="19"/>
  <c r="H66" i="19"/>
  <c r="G66" i="19"/>
  <c r="J66" i="19"/>
  <c r="Q66" i="19"/>
  <c r="P66" i="19"/>
  <c r="O66" i="19"/>
  <c r="R66" i="19"/>
  <c r="I68" i="19"/>
  <c r="H68" i="19"/>
  <c r="G68" i="19"/>
  <c r="J68" i="19"/>
  <c r="Q68" i="19"/>
  <c r="P68" i="19"/>
  <c r="O68" i="19"/>
  <c r="R68" i="19"/>
  <c r="J10" i="20"/>
  <c r="I10" i="20"/>
  <c r="H10" i="20"/>
  <c r="K10" i="20"/>
  <c r="S11" i="20"/>
  <c r="R11" i="20"/>
  <c r="Q11" i="20"/>
  <c r="P36" i="20"/>
  <c r="T11" i="20"/>
  <c r="AC13" i="20"/>
  <c r="AB13" i="20"/>
  <c r="AA13" i="20"/>
  <c r="AG13" i="20"/>
  <c r="AE13" i="20"/>
  <c r="AD13" i="20"/>
  <c r="J18" i="20"/>
  <c r="I18" i="20"/>
  <c r="H18" i="20"/>
  <c r="K18" i="20"/>
  <c r="S19" i="20"/>
  <c r="R19" i="20"/>
  <c r="Q19" i="20"/>
  <c r="T19" i="20"/>
  <c r="AC21" i="20"/>
  <c r="AB21" i="20"/>
  <c r="AA21" i="20"/>
  <c r="AG21" i="20"/>
  <c r="AE21" i="20"/>
  <c r="AD21" i="20"/>
  <c r="J26" i="20"/>
  <c r="I26" i="20"/>
  <c r="H26" i="20"/>
  <c r="K26" i="20"/>
  <c r="S27" i="20"/>
  <c r="R27" i="20"/>
  <c r="Q27" i="20"/>
  <c r="T27" i="20"/>
  <c r="AC29" i="20"/>
  <c r="AB29" i="20"/>
  <c r="AA29" i="20"/>
  <c r="AG29" i="20"/>
  <c r="AE29" i="20"/>
  <c r="AD29" i="20"/>
  <c r="J34" i="20"/>
  <c r="I34" i="20"/>
  <c r="H34" i="20"/>
  <c r="K34" i="20"/>
  <c r="S35" i="20"/>
  <c r="R35" i="20"/>
  <c r="Q35" i="20"/>
  <c r="T35" i="20"/>
  <c r="J44" i="20"/>
  <c r="I44" i="20"/>
  <c r="H44" i="20"/>
  <c r="G69" i="20"/>
  <c r="K44" i="20"/>
  <c r="S45" i="20"/>
  <c r="R45" i="20"/>
  <c r="Q45" i="20"/>
  <c r="T45" i="20"/>
  <c r="AC47" i="20"/>
  <c r="AB47" i="20"/>
  <c r="AA47" i="20"/>
  <c r="AG47" i="20" s="1"/>
  <c r="AF47" i="20"/>
  <c r="AE47" i="20"/>
  <c r="AD47" i="20"/>
  <c r="J52" i="20"/>
  <c r="I52" i="20"/>
  <c r="H52" i="20"/>
  <c r="K52" i="20"/>
  <c r="S53" i="20"/>
  <c r="R53" i="20"/>
  <c r="Q53" i="20"/>
  <c r="T53" i="20"/>
  <c r="AC55" i="20"/>
  <c r="AB55" i="20"/>
  <c r="AA55" i="20"/>
  <c r="AG55" i="20" s="1"/>
  <c r="AF55" i="20"/>
  <c r="AE55" i="20"/>
  <c r="AD55" i="20"/>
  <c r="J60" i="20"/>
  <c r="I60" i="20"/>
  <c r="H60" i="20"/>
  <c r="K60" i="20"/>
  <c r="S61" i="20"/>
  <c r="R61" i="20"/>
  <c r="Q61" i="20"/>
  <c r="T61" i="20"/>
  <c r="AC63" i="20"/>
  <c r="AB63" i="20"/>
  <c r="AA63" i="20"/>
  <c r="AG63" i="20" s="1"/>
  <c r="AF63" i="20"/>
  <c r="AE63" i="20"/>
  <c r="AD63" i="20"/>
  <c r="J68" i="20"/>
  <c r="I68" i="20"/>
  <c r="H68" i="20"/>
  <c r="K68" i="20"/>
  <c r="AG13" i="22"/>
  <c r="AD13" i="22"/>
  <c r="AC13" i="22"/>
  <c r="AB13" i="22"/>
  <c r="AA13" i="22"/>
  <c r="K26" i="22"/>
  <c r="I26" i="22"/>
  <c r="H26" i="22"/>
  <c r="T35" i="22"/>
  <c r="R35" i="22"/>
  <c r="Q35" i="22"/>
  <c r="AF46" i="22"/>
  <c r="AD46" i="22"/>
  <c r="AC46" i="22"/>
  <c r="AB46" i="22"/>
  <c r="AA46" i="22"/>
  <c r="AG46" i="22" s="1"/>
  <c r="K59" i="22"/>
  <c r="J59" i="22"/>
  <c r="I59" i="22"/>
  <c r="H59" i="22"/>
  <c r="T68" i="22"/>
  <c r="R68" i="22"/>
  <c r="Q68" i="22"/>
  <c r="T60" i="23"/>
  <c r="R60" i="23"/>
  <c r="Q60" i="23"/>
  <c r="I55" i="18"/>
  <c r="K55" i="18"/>
  <c r="J55" i="18"/>
  <c r="H55" i="18"/>
  <c r="AA57" i="18"/>
  <c r="Z57" i="18"/>
  <c r="AC57" i="18"/>
  <c r="AB57" i="18"/>
  <c r="R60" i="18"/>
  <c r="Q60" i="18"/>
  <c r="T60" i="18"/>
  <c r="S60" i="18"/>
  <c r="I63" i="18"/>
  <c r="H63" i="18"/>
  <c r="K63" i="18"/>
  <c r="J63" i="18"/>
  <c r="AA65" i="18"/>
  <c r="Z65" i="18"/>
  <c r="AC65" i="18"/>
  <c r="AB65" i="18"/>
  <c r="R68" i="18"/>
  <c r="Q68" i="18"/>
  <c r="T68" i="18"/>
  <c r="S68" i="18"/>
  <c r="I9" i="20"/>
  <c r="H9" i="20"/>
  <c r="K9" i="20"/>
  <c r="J9" i="20"/>
  <c r="R10" i="20"/>
  <c r="Q10" i="20"/>
  <c r="T10" i="20"/>
  <c r="S10" i="20"/>
  <c r="AB12" i="20"/>
  <c r="AA12" i="20"/>
  <c r="AG12" i="20"/>
  <c r="AE12" i="20"/>
  <c r="AD12" i="20"/>
  <c r="AC12" i="20"/>
  <c r="I17" i="20"/>
  <c r="H17" i="20"/>
  <c r="K17" i="20"/>
  <c r="J17" i="20"/>
  <c r="R18" i="20"/>
  <c r="Q18" i="20"/>
  <c r="T18" i="20"/>
  <c r="S18" i="20"/>
  <c r="AB20" i="20"/>
  <c r="AA20" i="20"/>
  <c r="AG20" i="20"/>
  <c r="AE20" i="20"/>
  <c r="AD20" i="20"/>
  <c r="AC20" i="20"/>
  <c r="I25" i="20"/>
  <c r="H25" i="20"/>
  <c r="K25" i="20"/>
  <c r="J25" i="20"/>
  <c r="R26" i="20"/>
  <c r="Q26" i="20"/>
  <c r="T26" i="20"/>
  <c r="S26" i="20"/>
  <c r="AB28" i="20"/>
  <c r="AA28" i="20"/>
  <c r="AG28" i="20"/>
  <c r="AE28" i="20"/>
  <c r="AD28" i="20"/>
  <c r="AC28" i="20"/>
  <c r="I33" i="20"/>
  <c r="H33" i="20"/>
  <c r="K33" i="20"/>
  <c r="J33" i="20"/>
  <c r="R34" i="20"/>
  <c r="Q34" i="20"/>
  <c r="T34" i="20"/>
  <c r="S34" i="20"/>
  <c r="I43" i="20"/>
  <c r="H43" i="20"/>
  <c r="K43" i="20"/>
  <c r="J43" i="20"/>
  <c r="R44" i="20"/>
  <c r="Q44" i="20"/>
  <c r="P69" i="20"/>
  <c r="T44" i="20"/>
  <c r="S44" i="20"/>
  <c r="AB46" i="20"/>
  <c r="AA46" i="20"/>
  <c r="AG46" i="20" s="1"/>
  <c r="AF46" i="20"/>
  <c r="AE46" i="20"/>
  <c r="AD46" i="20"/>
  <c r="AC46" i="20"/>
  <c r="I51" i="20"/>
  <c r="H51" i="20"/>
  <c r="K51" i="20"/>
  <c r="J51" i="20"/>
  <c r="R52" i="20"/>
  <c r="Q52" i="20"/>
  <c r="T52" i="20"/>
  <c r="S52" i="20"/>
  <c r="AB54" i="20"/>
  <c r="AA54" i="20"/>
  <c r="AG54" i="20" s="1"/>
  <c r="AF54" i="20"/>
  <c r="AE54" i="20"/>
  <c r="AD54" i="20"/>
  <c r="AC54" i="20"/>
  <c r="I59" i="20"/>
  <c r="H59" i="20"/>
  <c r="K59" i="20"/>
  <c r="J59" i="20"/>
  <c r="R60" i="20"/>
  <c r="Q60" i="20"/>
  <c r="T60" i="20"/>
  <c r="S60" i="20"/>
  <c r="AB62" i="20"/>
  <c r="AA62" i="20"/>
  <c r="AG62" i="20" s="1"/>
  <c r="AF62" i="20"/>
  <c r="AE62" i="20"/>
  <c r="AD62" i="20"/>
  <c r="AC62" i="20"/>
  <c r="I67" i="20"/>
  <c r="H67" i="20"/>
  <c r="K67" i="20"/>
  <c r="J67" i="20"/>
  <c r="R68" i="20"/>
  <c r="Q68" i="20"/>
  <c r="T68" i="20"/>
  <c r="S68" i="20"/>
  <c r="AF8" i="22"/>
  <c r="V7" i="22"/>
  <c r="AF7" i="22" s="1"/>
  <c r="AD12" i="22"/>
  <c r="AC12" i="22"/>
  <c r="AB12" i="22"/>
  <c r="AA12" i="22"/>
  <c r="AG12" i="22"/>
  <c r="K25" i="22"/>
  <c r="I25" i="22"/>
  <c r="H25" i="22"/>
  <c r="T34" i="22"/>
  <c r="R34" i="22"/>
  <c r="Q34" i="22"/>
  <c r="K52" i="22"/>
  <c r="I52" i="22"/>
  <c r="H52" i="22"/>
  <c r="T61" i="22"/>
  <c r="R61" i="22"/>
  <c r="Q61" i="22"/>
  <c r="H58" i="18"/>
  <c r="K58" i="18"/>
  <c r="J58" i="18"/>
  <c r="I58" i="18"/>
  <c r="Z60" i="18"/>
  <c r="AC60" i="18"/>
  <c r="AB60" i="18"/>
  <c r="AA60" i="18"/>
  <c r="Q63" i="18"/>
  <c r="T63" i="18"/>
  <c r="S63" i="18"/>
  <c r="R63" i="18"/>
  <c r="H66" i="18"/>
  <c r="K66" i="18"/>
  <c r="J66" i="18"/>
  <c r="I66" i="18"/>
  <c r="Z68" i="18"/>
  <c r="AC68" i="18"/>
  <c r="AB68" i="18"/>
  <c r="AA68" i="18"/>
  <c r="Y8" i="19"/>
  <c r="AD8" i="19"/>
  <c r="AC8" i="19"/>
  <c r="AB8" i="19"/>
  <c r="AA8" i="19"/>
  <c r="Z8" i="19"/>
  <c r="Y10" i="19"/>
  <c r="AD10" i="19"/>
  <c r="AC10" i="19"/>
  <c r="AB10" i="19"/>
  <c r="AA10" i="19"/>
  <c r="Z10" i="19"/>
  <c r="Y12" i="19"/>
  <c r="AD12" i="19"/>
  <c r="AC12" i="19"/>
  <c r="AB12" i="19"/>
  <c r="AA12" i="19"/>
  <c r="Z12" i="19"/>
  <c r="Y14" i="19"/>
  <c r="AD14" i="19"/>
  <c r="AC14" i="19"/>
  <c r="AB14" i="19"/>
  <c r="AA14" i="19"/>
  <c r="Z14" i="19"/>
  <c r="Y16" i="19"/>
  <c r="AD16" i="19"/>
  <c r="AC16" i="19"/>
  <c r="AB16" i="19"/>
  <c r="AA16" i="19"/>
  <c r="Z16" i="19"/>
  <c r="Y18" i="19"/>
  <c r="AD18" i="19"/>
  <c r="AC18" i="19"/>
  <c r="AB18" i="19"/>
  <c r="AA18" i="19"/>
  <c r="Z18" i="19"/>
  <c r="Y20" i="19"/>
  <c r="AD20" i="19"/>
  <c r="AC20" i="19"/>
  <c r="AB20" i="19"/>
  <c r="AA20" i="19"/>
  <c r="Z20" i="19"/>
  <c r="Y22" i="19"/>
  <c r="AD22" i="19"/>
  <c r="AC22" i="19"/>
  <c r="AB22" i="19"/>
  <c r="AA22" i="19"/>
  <c r="Z22" i="19"/>
  <c r="Y24" i="19"/>
  <c r="AD24" i="19"/>
  <c r="AC24" i="19"/>
  <c r="AB24" i="19"/>
  <c r="AA24" i="19"/>
  <c r="Z24" i="19"/>
  <c r="Y26" i="19"/>
  <c r="AD26" i="19"/>
  <c r="AC26" i="19"/>
  <c r="AB26" i="19"/>
  <c r="AA26" i="19"/>
  <c r="Z26" i="19"/>
  <c r="Y28" i="19"/>
  <c r="AD28" i="19"/>
  <c r="AC28" i="19"/>
  <c r="AB28" i="19"/>
  <c r="AA28" i="19"/>
  <c r="Z28" i="19"/>
  <c r="Y30" i="19"/>
  <c r="AD30" i="19"/>
  <c r="AC30" i="19"/>
  <c r="AB30" i="19"/>
  <c r="AA30" i="19"/>
  <c r="Z30" i="19"/>
  <c r="Y32" i="19"/>
  <c r="AD32" i="19"/>
  <c r="AC32" i="19"/>
  <c r="AB32" i="19"/>
  <c r="AA32" i="19"/>
  <c r="Z32" i="19"/>
  <c r="Y34" i="19"/>
  <c r="AD34" i="19"/>
  <c r="AC34" i="19"/>
  <c r="AB34" i="19"/>
  <c r="AA34" i="19"/>
  <c r="Z34" i="19"/>
  <c r="Y40" i="19"/>
  <c r="AD40" i="19"/>
  <c r="AC40" i="19"/>
  <c r="AB40" i="19"/>
  <c r="AA40" i="19"/>
  <c r="Z40" i="19"/>
  <c r="Y42" i="19"/>
  <c r="AD42" i="19"/>
  <c r="AC42" i="19"/>
  <c r="AB42" i="19"/>
  <c r="AA42" i="19"/>
  <c r="Z42" i="19"/>
  <c r="Y44" i="19"/>
  <c r="AD44" i="19"/>
  <c r="AC44" i="19"/>
  <c r="X69" i="19"/>
  <c r="AB44" i="19"/>
  <c r="AA44" i="19"/>
  <c r="Z44" i="19"/>
  <c r="Y46" i="19"/>
  <c r="AD46" i="19"/>
  <c r="AC46" i="19"/>
  <c r="AB46" i="19"/>
  <c r="AA46" i="19"/>
  <c r="Z46" i="19"/>
  <c r="Y48" i="19"/>
  <c r="AD48" i="19"/>
  <c r="AC48" i="19"/>
  <c r="AB48" i="19"/>
  <c r="AA48" i="19"/>
  <c r="Z48" i="19"/>
  <c r="Y50" i="19"/>
  <c r="AD50" i="19"/>
  <c r="AC50" i="19"/>
  <c r="AB50" i="19"/>
  <c r="AA50" i="19"/>
  <c r="Z50" i="19"/>
  <c r="Y52" i="19"/>
  <c r="AD52" i="19"/>
  <c r="AC52" i="19"/>
  <c r="AB52" i="19"/>
  <c r="AA52" i="19"/>
  <c r="Z52" i="19"/>
  <c r="Y54" i="19"/>
  <c r="AD54" i="19"/>
  <c r="AC54" i="19"/>
  <c r="AB54" i="19"/>
  <c r="AA54" i="19"/>
  <c r="Z54" i="19"/>
  <c r="Y56" i="19"/>
  <c r="AD56" i="19"/>
  <c r="AC56" i="19"/>
  <c r="AB56" i="19"/>
  <c r="AA56" i="19"/>
  <c r="Z56" i="19"/>
  <c r="Y58" i="19"/>
  <c r="AD58" i="19"/>
  <c r="AC58" i="19"/>
  <c r="AB58" i="19"/>
  <c r="AA58" i="19"/>
  <c r="Z58" i="19"/>
  <c r="Y60" i="19"/>
  <c r="AD60" i="19"/>
  <c r="AC60" i="19"/>
  <c r="AB60" i="19"/>
  <c r="AA60" i="19"/>
  <c r="Z60" i="19"/>
  <c r="Y62" i="19"/>
  <c r="AD62" i="19"/>
  <c r="AC62" i="19"/>
  <c r="AB62" i="19"/>
  <c r="AA62" i="19"/>
  <c r="Z62" i="19"/>
  <c r="Y64" i="19"/>
  <c r="AD64" i="19"/>
  <c r="AC64" i="19"/>
  <c r="AB64" i="19"/>
  <c r="AA64" i="19"/>
  <c r="Z64" i="19"/>
  <c r="Y66" i="19"/>
  <c r="AD66" i="19"/>
  <c r="AC66" i="19"/>
  <c r="AB66" i="19"/>
  <c r="AA66" i="19"/>
  <c r="Z66" i="19"/>
  <c r="Y68" i="19"/>
  <c r="AD68" i="19"/>
  <c r="AC68" i="19"/>
  <c r="AB68" i="19"/>
  <c r="AA68" i="19"/>
  <c r="Z68" i="19"/>
  <c r="H8" i="20"/>
  <c r="K8" i="20"/>
  <c r="J8" i="20"/>
  <c r="I8" i="20"/>
  <c r="Q9" i="20"/>
  <c r="T9" i="20"/>
  <c r="S9" i="20"/>
  <c r="R9" i="20"/>
  <c r="AA11" i="20"/>
  <c r="Z36" i="20"/>
  <c r="AG11" i="20"/>
  <c r="AE11" i="20"/>
  <c r="AD11" i="20"/>
  <c r="AC11" i="20"/>
  <c r="AB11" i="20"/>
  <c r="H16" i="20"/>
  <c r="K16" i="20"/>
  <c r="J16" i="20"/>
  <c r="I16" i="20"/>
  <c r="Q17" i="20"/>
  <c r="T17" i="20"/>
  <c r="S17" i="20"/>
  <c r="R17" i="20"/>
  <c r="AA19" i="20"/>
  <c r="AG19" i="20"/>
  <c r="AE19" i="20"/>
  <c r="AD19" i="20"/>
  <c r="AC19" i="20"/>
  <c r="AB19" i="20"/>
  <c r="H24" i="20"/>
  <c r="K24" i="20"/>
  <c r="J24" i="20"/>
  <c r="I24" i="20"/>
  <c r="Q25" i="20"/>
  <c r="T25" i="20"/>
  <c r="S25" i="20"/>
  <c r="R25" i="20"/>
  <c r="AA27" i="20"/>
  <c r="AG27" i="20"/>
  <c r="AE27" i="20"/>
  <c r="AD27" i="20"/>
  <c r="AC27" i="20"/>
  <c r="AB27" i="20"/>
  <c r="H32" i="20"/>
  <c r="K32" i="20"/>
  <c r="J32" i="20"/>
  <c r="I32" i="20"/>
  <c r="Q33" i="20"/>
  <c r="T33" i="20"/>
  <c r="S33" i="20"/>
  <c r="R33" i="20"/>
  <c r="AA35" i="20"/>
  <c r="AG35" i="20"/>
  <c r="AE35" i="20"/>
  <c r="AD35" i="20"/>
  <c r="AC35" i="20"/>
  <c r="AB35" i="20"/>
  <c r="H42" i="20"/>
  <c r="K42" i="20"/>
  <c r="J42" i="20"/>
  <c r="I42" i="20"/>
  <c r="Q43" i="20"/>
  <c r="T43" i="20"/>
  <c r="S43" i="20"/>
  <c r="R43" i="20"/>
  <c r="AA45" i="20"/>
  <c r="AG45" i="20" s="1"/>
  <c r="AF45" i="20"/>
  <c r="AE45" i="20"/>
  <c r="AD45" i="20"/>
  <c r="AC45" i="20"/>
  <c r="AB45" i="20"/>
  <c r="H50" i="20"/>
  <c r="K50" i="20"/>
  <c r="J50" i="20"/>
  <c r="I50" i="20"/>
  <c r="Q51" i="20"/>
  <c r="T51" i="20"/>
  <c r="S51" i="20"/>
  <c r="R51" i="20"/>
  <c r="AA53" i="20"/>
  <c r="AG53" i="20" s="1"/>
  <c r="AF53" i="20"/>
  <c r="AE53" i="20"/>
  <c r="AD53" i="20"/>
  <c r="AC53" i="20"/>
  <c r="AB53" i="20"/>
  <c r="H58" i="20"/>
  <c r="K58" i="20"/>
  <c r="J58" i="20"/>
  <c r="I58" i="20"/>
  <c r="Q59" i="20"/>
  <c r="T59" i="20"/>
  <c r="S59" i="20"/>
  <c r="R59" i="20"/>
  <c r="AA61" i="20"/>
  <c r="AG61" i="20" s="1"/>
  <c r="AF61" i="20"/>
  <c r="AE61" i="20"/>
  <c r="AD61" i="20"/>
  <c r="AC61" i="20"/>
  <c r="AB61" i="20"/>
  <c r="H66" i="20"/>
  <c r="K66" i="20"/>
  <c r="J66" i="20"/>
  <c r="I66" i="20"/>
  <c r="Q67" i="20"/>
  <c r="T67" i="20"/>
  <c r="S67" i="20"/>
  <c r="R67" i="20"/>
  <c r="K18" i="22"/>
  <c r="I18" i="22"/>
  <c r="H18" i="22"/>
  <c r="T27" i="22"/>
  <c r="R27" i="22"/>
  <c r="Q27" i="22"/>
  <c r="K51" i="22"/>
  <c r="I51" i="22"/>
  <c r="H51" i="22"/>
  <c r="T60" i="22"/>
  <c r="R60" i="22"/>
  <c r="Q60" i="22"/>
  <c r="K16" i="24"/>
  <c r="I16" i="24"/>
  <c r="H16" i="24"/>
  <c r="K53" i="18"/>
  <c r="J53" i="18"/>
  <c r="I53" i="18"/>
  <c r="H53" i="18"/>
  <c r="AC55" i="18"/>
  <c r="AB55" i="18"/>
  <c r="AA55" i="18"/>
  <c r="Z55" i="18"/>
  <c r="T58" i="18"/>
  <c r="S58" i="18"/>
  <c r="R58" i="18"/>
  <c r="Q58" i="18"/>
  <c r="K61" i="18"/>
  <c r="J61" i="18"/>
  <c r="I61" i="18"/>
  <c r="H61" i="18"/>
  <c r="AC63" i="18"/>
  <c r="AB63" i="18"/>
  <c r="AA63" i="18"/>
  <c r="Z63" i="18"/>
  <c r="T66" i="18"/>
  <c r="S66" i="18"/>
  <c r="R66" i="18"/>
  <c r="Q66" i="18"/>
  <c r="K7" i="20"/>
  <c r="J7" i="20"/>
  <c r="I7" i="20"/>
  <c r="H7" i="20"/>
  <c r="T8" i="20"/>
  <c r="S8" i="20"/>
  <c r="R8" i="20"/>
  <c r="Q8" i="20"/>
  <c r="AG10" i="20"/>
  <c r="AE10" i="20"/>
  <c r="AD10" i="20"/>
  <c r="AC10" i="20"/>
  <c r="AB10" i="20"/>
  <c r="AA10" i="20"/>
  <c r="K15" i="20"/>
  <c r="J15" i="20"/>
  <c r="I15" i="20"/>
  <c r="H15" i="20"/>
  <c r="T16" i="20"/>
  <c r="S16" i="20"/>
  <c r="R16" i="20"/>
  <c r="Q16" i="20"/>
  <c r="AG18" i="20"/>
  <c r="AE18" i="20"/>
  <c r="AD18" i="20"/>
  <c r="AC18" i="20"/>
  <c r="AB18" i="20"/>
  <c r="AA18" i="20"/>
  <c r="K23" i="20"/>
  <c r="J23" i="20"/>
  <c r="I23" i="20"/>
  <c r="H23" i="20"/>
  <c r="T24" i="20"/>
  <c r="S24" i="20"/>
  <c r="R24" i="20"/>
  <c r="Q24" i="20"/>
  <c r="AG26" i="20"/>
  <c r="AE26" i="20"/>
  <c r="AD26" i="20"/>
  <c r="AC26" i="20"/>
  <c r="AB26" i="20"/>
  <c r="AA26" i="20"/>
  <c r="K31" i="20"/>
  <c r="J31" i="20"/>
  <c r="I31" i="20"/>
  <c r="H31" i="20"/>
  <c r="T32" i="20"/>
  <c r="S32" i="20"/>
  <c r="R32" i="20"/>
  <c r="Q32" i="20"/>
  <c r="AG34" i="20"/>
  <c r="AE34" i="20"/>
  <c r="AD34" i="20"/>
  <c r="AC34" i="20"/>
  <c r="AB34" i="20"/>
  <c r="AA34" i="20"/>
  <c r="K41" i="20"/>
  <c r="J41" i="20"/>
  <c r="I41" i="20"/>
  <c r="H41" i="20"/>
  <c r="T42" i="20"/>
  <c r="S42" i="20"/>
  <c r="R42" i="20"/>
  <c r="Q42" i="20"/>
  <c r="Z69" i="20"/>
  <c r="AF44" i="20"/>
  <c r="AE44" i="20"/>
  <c r="AD44" i="20"/>
  <c r="AC44" i="20"/>
  <c r="AB44" i="20"/>
  <c r="AA44" i="20"/>
  <c r="AG44" i="20" s="1"/>
  <c r="K49" i="20"/>
  <c r="J49" i="20"/>
  <c r="I49" i="20"/>
  <c r="H49" i="20"/>
  <c r="T50" i="20"/>
  <c r="S50" i="20"/>
  <c r="R50" i="20"/>
  <c r="Q50" i="20"/>
  <c r="AF52" i="20"/>
  <c r="AE52" i="20"/>
  <c r="AD52" i="20"/>
  <c r="AC52" i="20"/>
  <c r="AB52" i="20"/>
  <c r="AA52" i="20"/>
  <c r="AG52" i="20" s="1"/>
  <c r="K57" i="20"/>
  <c r="J57" i="20"/>
  <c r="I57" i="20"/>
  <c r="H57" i="20"/>
  <c r="T58" i="20"/>
  <c r="S58" i="20"/>
  <c r="R58" i="20"/>
  <c r="Q58" i="20"/>
  <c r="AF60" i="20"/>
  <c r="AE60" i="20"/>
  <c r="AD60" i="20"/>
  <c r="AC60" i="20"/>
  <c r="AB60" i="20"/>
  <c r="AA60" i="20"/>
  <c r="AG60" i="20" s="1"/>
  <c r="K65" i="20"/>
  <c r="J65" i="20"/>
  <c r="I65" i="20"/>
  <c r="H65" i="20"/>
  <c r="T66" i="20"/>
  <c r="S66" i="20"/>
  <c r="R66" i="20"/>
  <c r="Q66" i="20"/>
  <c r="AF68" i="20"/>
  <c r="AE68" i="20"/>
  <c r="AD68" i="20"/>
  <c r="AC68" i="20"/>
  <c r="AB68" i="20"/>
  <c r="AA68" i="20"/>
  <c r="AG68" i="20" s="1"/>
  <c r="K12" i="21"/>
  <c r="J12" i="21"/>
  <c r="I12" i="21"/>
  <c r="H12" i="21"/>
  <c r="T13" i="21"/>
  <c r="S13" i="21"/>
  <c r="R13" i="21"/>
  <c r="Q13" i="21"/>
  <c r="AF41" i="21"/>
  <c r="AE41" i="21"/>
  <c r="AD41" i="21"/>
  <c r="K17" i="22"/>
  <c r="I17" i="22"/>
  <c r="H17" i="22"/>
  <c r="T26" i="22"/>
  <c r="R26" i="22"/>
  <c r="Q26" i="22"/>
  <c r="G69" i="22"/>
  <c r="K44" i="22"/>
  <c r="I44" i="22"/>
  <c r="H44" i="22"/>
  <c r="T53" i="22"/>
  <c r="R53" i="22"/>
  <c r="Q53" i="22"/>
  <c r="AF63" i="22"/>
  <c r="AE63" i="22"/>
  <c r="AD63" i="22"/>
  <c r="AC63" i="22"/>
  <c r="AB63" i="22"/>
  <c r="AA63" i="22"/>
  <c r="AG63" i="22" s="1"/>
  <c r="T34" i="23"/>
  <c r="R34" i="23"/>
  <c r="Q34" i="23"/>
  <c r="K42" i="24"/>
  <c r="I42" i="24"/>
  <c r="H42" i="24"/>
  <c r="K8" i="22"/>
  <c r="I8" i="22"/>
  <c r="H8" i="22"/>
  <c r="G7" i="22"/>
  <c r="J25" i="22" s="1"/>
  <c r="T9" i="22"/>
  <c r="R9" i="22"/>
  <c r="Q9" i="22"/>
  <c r="AD11" i="22"/>
  <c r="AC11" i="22"/>
  <c r="AB11" i="22"/>
  <c r="AA11" i="22"/>
  <c r="Z36" i="22"/>
  <c r="AG11" i="22"/>
  <c r="K16" i="22"/>
  <c r="I16" i="22"/>
  <c r="H16" i="22"/>
  <c r="T17" i="22"/>
  <c r="R17" i="22"/>
  <c r="Q17" i="22"/>
  <c r="AD19" i="22"/>
  <c r="AC19" i="22"/>
  <c r="AB19" i="22"/>
  <c r="AA19" i="22"/>
  <c r="AG19" i="22"/>
  <c r="K24" i="22"/>
  <c r="J24" i="22"/>
  <c r="I24" i="22"/>
  <c r="H24" i="22"/>
  <c r="T25" i="22"/>
  <c r="R25" i="22"/>
  <c r="Q25" i="22"/>
  <c r="AD27" i="22"/>
  <c r="AC27" i="22"/>
  <c r="AB27" i="22"/>
  <c r="AA27" i="22"/>
  <c r="AG27" i="22"/>
  <c r="K32" i="22"/>
  <c r="J32" i="22"/>
  <c r="I32" i="22"/>
  <c r="H32" i="22"/>
  <c r="T33" i="22"/>
  <c r="R33" i="22"/>
  <c r="Q33" i="22"/>
  <c r="AD35" i="22"/>
  <c r="AC35" i="22"/>
  <c r="AB35" i="22"/>
  <c r="AA35" i="22"/>
  <c r="AG35" i="22"/>
  <c r="K42" i="22"/>
  <c r="I42" i="22"/>
  <c r="H42" i="22"/>
  <c r="T43" i="22"/>
  <c r="R43" i="22"/>
  <c r="Q43" i="22"/>
  <c r="AD45" i="22"/>
  <c r="AC45" i="22"/>
  <c r="AB45" i="22"/>
  <c r="AA45" i="22"/>
  <c r="AG45" i="22" s="1"/>
  <c r="AF45" i="22"/>
  <c r="K50" i="22"/>
  <c r="I50" i="22"/>
  <c r="H50" i="22"/>
  <c r="T51" i="22"/>
  <c r="R51" i="22"/>
  <c r="Q51" i="22"/>
  <c r="AD53" i="22"/>
  <c r="AC53" i="22"/>
  <c r="AB53" i="22"/>
  <c r="AA53" i="22"/>
  <c r="AG53" i="22" s="1"/>
  <c r="AF53" i="22"/>
  <c r="K58" i="22"/>
  <c r="I58" i="22"/>
  <c r="H58" i="22"/>
  <c r="T59" i="22"/>
  <c r="R59" i="22"/>
  <c r="Q59" i="22"/>
  <c r="AD61" i="22"/>
  <c r="AC61" i="22"/>
  <c r="AB61" i="22"/>
  <c r="AA61" i="22"/>
  <c r="AG61" i="22" s="1"/>
  <c r="AF61" i="22"/>
  <c r="K66" i="22"/>
  <c r="I66" i="22"/>
  <c r="H66" i="22"/>
  <c r="T67" i="22"/>
  <c r="R67" i="22"/>
  <c r="Q67" i="22"/>
  <c r="AF8" i="23"/>
  <c r="V7" i="23"/>
  <c r="AF7" i="23" s="1"/>
  <c r="T26" i="23"/>
  <c r="R26" i="23"/>
  <c r="Q26" i="23"/>
  <c r="T52" i="23"/>
  <c r="S52" i="23"/>
  <c r="R52" i="23"/>
  <c r="Q52" i="23"/>
  <c r="AF62" i="23"/>
  <c r="AD62" i="23"/>
  <c r="AC62" i="23"/>
  <c r="AB62" i="23"/>
  <c r="AA62" i="23"/>
  <c r="AG62" i="23" s="1"/>
  <c r="T21" i="24"/>
  <c r="R21" i="24"/>
  <c r="Q21" i="24"/>
  <c r="Y69" i="24"/>
  <c r="AC44" i="24"/>
  <c r="AA44" i="24"/>
  <c r="Z44" i="24"/>
  <c r="T46" i="26"/>
  <c r="S46" i="26"/>
  <c r="R46" i="26"/>
  <c r="Q46" i="26"/>
  <c r="T8" i="22"/>
  <c r="R8" i="22"/>
  <c r="Q8" i="22"/>
  <c r="P7" i="22"/>
  <c r="S17" i="22" s="1"/>
  <c r="AD10" i="22"/>
  <c r="AC10" i="22"/>
  <c r="AB10" i="22"/>
  <c r="AA10" i="22"/>
  <c r="AG10" i="22"/>
  <c r="K15" i="22"/>
  <c r="J15" i="22"/>
  <c r="I15" i="22"/>
  <c r="H15" i="22"/>
  <c r="T16" i="22"/>
  <c r="R16" i="22"/>
  <c r="Q16" i="22"/>
  <c r="AD18" i="22"/>
  <c r="AC18" i="22"/>
  <c r="AB18" i="22"/>
  <c r="AA18" i="22"/>
  <c r="AG18" i="22"/>
  <c r="K23" i="22"/>
  <c r="J23" i="22"/>
  <c r="I23" i="22"/>
  <c r="H23" i="22"/>
  <c r="T24" i="22"/>
  <c r="S24" i="22"/>
  <c r="R24" i="22"/>
  <c r="Q24" i="22"/>
  <c r="AD26" i="22"/>
  <c r="AC26" i="22"/>
  <c r="AB26" i="22"/>
  <c r="AA26" i="22"/>
  <c r="AG26" i="22"/>
  <c r="K31" i="22"/>
  <c r="J31" i="22"/>
  <c r="I31" i="22"/>
  <c r="H31" i="22"/>
  <c r="T32" i="22"/>
  <c r="S32" i="22"/>
  <c r="R32" i="22"/>
  <c r="Q32" i="22"/>
  <c r="AD34" i="22"/>
  <c r="AC34" i="22"/>
  <c r="AB34" i="22"/>
  <c r="AA34" i="22"/>
  <c r="AG34" i="22"/>
  <c r="K41" i="22"/>
  <c r="I41" i="22"/>
  <c r="H41" i="22"/>
  <c r="G40" i="22"/>
  <c r="J67" i="22" s="1"/>
  <c r="T42" i="22"/>
  <c r="R42" i="22"/>
  <c r="Q42" i="22"/>
  <c r="AD44" i="22"/>
  <c r="AC44" i="22"/>
  <c r="AB44" i="22"/>
  <c r="AA44" i="22"/>
  <c r="AG44" i="22" s="1"/>
  <c r="Z69" i="22"/>
  <c r="AF44" i="22"/>
  <c r="K49" i="22"/>
  <c r="J49" i="22"/>
  <c r="I49" i="22"/>
  <c r="H49" i="22"/>
  <c r="T50" i="22"/>
  <c r="R50" i="22"/>
  <c r="Q50" i="22"/>
  <c r="AD52" i="22"/>
  <c r="AC52" i="22"/>
  <c r="AB52" i="22"/>
  <c r="AA52" i="22"/>
  <c r="AG52" i="22" s="1"/>
  <c r="AF52" i="22"/>
  <c r="K57" i="22"/>
  <c r="J57" i="22"/>
  <c r="I57" i="22"/>
  <c r="H57" i="22"/>
  <c r="T58" i="22"/>
  <c r="R58" i="22"/>
  <c r="Q58" i="22"/>
  <c r="AD60" i="22"/>
  <c r="AC60" i="22"/>
  <c r="AB60" i="22"/>
  <c r="AA60" i="22"/>
  <c r="AG60" i="22" s="1"/>
  <c r="AF60" i="22"/>
  <c r="K65" i="22"/>
  <c r="J65" i="22"/>
  <c r="I65" i="22"/>
  <c r="H65" i="22"/>
  <c r="T66" i="22"/>
  <c r="R66" i="22"/>
  <c r="Q66" i="22"/>
  <c r="AD68" i="22"/>
  <c r="AC68" i="22"/>
  <c r="AB68" i="22"/>
  <c r="AA68" i="22"/>
  <c r="AG68" i="22" s="1"/>
  <c r="AF68" i="22"/>
  <c r="T18" i="23"/>
  <c r="R18" i="23"/>
  <c r="Q18" i="23"/>
  <c r="AG28" i="23"/>
  <c r="AD28" i="23"/>
  <c r="AC28" i="23"/>
  <c r="AB28" i="23"/>
  <c r="AA28" i="23"/>
  <c r="P69" i="23"/>
  <c r="T44" i="23"/>
  <c r="R44" i="23"/>
  <c r="Q44" i="23"/>
  <c r="AF54" i="23"/>
  <c r="AD54" i="23"/>
  <c r="AC54" i="23"/>
  <c r="AB54" i="23"/>
  <c r="AA54" i="23"/>
  <c r="AG54" i="23" s="1"/>
  <c r="K67" i="23"/>
  <c r="I67" i="23"/>
  <c r="H67" i="23"/>
  <c r="K24" i="24"/>
  <c r="I24" i="24"/>
  <c r="H24" i="24"/>
  <c r="T47" i="24"/>
  <c r="R47" i="24"/>
  <c r="Q47" i="24"/>
  <c r="AC9" i="22"/>
  <c r="AB9" i="22"/>
  <c r="AA9" i="22"/>
  <c r="AG9" i="22"/>
  <c r="AD9" i="22"/>
  <c r="J14" i="22"/>
  <c r="I14" i="22"/>
  <c r="H14" i="22"/>
  <c r="K14" i="22"/>
  <c r="S15" i="22"/>
  <c r="R15" i="22"/>
  <c r="Q15" i="22"/>
  <c r="T15" i="22"/>
  <c r="AC17" i="22"/>
  <c r="AB17" i="22"/>
  <c r="AA17" i="22"/>
  <c r="AG17" i="22"/>
  <c r="AD17" i="22"/>
  <c r="J22" i="22"/>
  <c r="I22" i="22"/>
  <c r="H22" i="22"/>
  <c r="K22" i="22"/>
  <c r="S23" i="22"/>
  <c r="R23" i="22"/>
  <c r="Q23" i="22"/>
  <c r="T23" i="22"/>
  <c r="AC25" i="22"/>
  <c r="AB25" i="22"/>
  <c r="AA25" i="22"/>
  <c r="AG25" i="22"/>
  <c r="AD25" i="22"/>
  <c r="J30" i="22"/>
  <c r="I30" i="22"/>
  <c r="H30" i="22"/>
  <c r="K30" i="22"/>
  <c r="S31" i="22"/>
  <c r="R31" i="22"/>
  <c r="Q31" i="22"/>
  <c r="T31" i="22"/>
  <c r="AC33" i="22"/>
  <c r="AB33" i="22"/>
  <c r="AA33" i="22"/>
  <c r="AG33" i="22"/>
  <c r="AD33" i="22"/>
  <c r="R41" i="22"/>
  <c r="Q41" i="22"/>
  <c r="P40" i="22"/>
  <c r="S42" i="22" s="1"/>
  <c r="T41" i="22"/>
  <c r="AC43" i="22"/>
  <c r="AB43" i="22"/>
  <c r="AA43" i="22"/>
  <c r="AG43" i="22" s="1"/>
  <c r="AF43" i="22"/>
  <c r="AD43" i="22"/>
  <c r="J48" i="22"/>
  <c r="I48" i="22"/>
  <c r="H48" i="22"/>
  <c r="K48" i="22"/>
  <c r="S49" i="22"/>
  <c r="R49" i="22"/>
  <c r="Q49" i="22"/>
  <c r="T49" i="22"/>
  <c r="AC51" i="22"/>
  <c r="AB51" i="22"/>
  <c r="AA51" i="22"/>
  <c r="AG51" i="22" s="1"/>
  <c r="AF51" i="22"/>
  <c r="AD51" i="22"/>
  <c r="J56" i="22"/>
  <c r="I56" i="22"/>
  <c r="H56" i="22"/>
  <c r="K56" i="22"/>
  <c r="S57" i="22"/>
  <c r="R57" i="22"/>
  <c r="Q57" i="22"/>
  <c r="T57" i="22"/>
  <c r="AC59" i="22"/>
  <c r="AB59" i="22"/>
  <c r="AA59" i="22"/>
  <c r="AG59" i="22" s="1"/>
  <c r="AF59" i="22"/>
  <c r="AD59" i="22"/>
  <c r="J64" i="22"/>
  <c r="I64" i="22"/>
  <c r="H64" i="22"/>
  <c r="K64" i="22"/>
  <c r="S65" i="22"/>
  <c r="R65" i="22"/>
  <c r="Q65" i="22"/>
  <c r="T65" i="22"/>
  <c r="AC67" i="22"/>
  <c r="AB67" i="22"/>
  <c r="AA67" i="22"/>
  <c r="AG67" i="22" s="1"/>
  <c r="AF67" i="22"/>
  <c r="AD67" i="22"/>
  <c r="T10" i="23"/>
  <c r="R10" i="23"/>
  <c r="Q10" i="23"/>
  <c r="AG20" i="23"/>
  <c r="AD20" i="23"/>
  <c r="AC20" i="23"/>
  <c r="AB20" i="23"/>
  <c r="AA20" i="23"/>
  <c r="K33" i="23"/>
  <c r="I33" i="23"/>
  <c r="H33" i="23"/>
  <c r="AF46" i="23"/>
  <c r="AD46" i="23"/>
  <c r="AC46" i="23"/>
  <c r="AB46" i="23"/>
  <c r="AA46" i="23"/>
  <c r="AG46" i="23" s="1"/>
  <c r="K59" i="23"/>
  <c r="I59" i="23"/>
  <c r="H59" i="23"/>
  <c r="AC26" i="24"/>
  <c r="AA26" i="24"/>
  <c r="Z26" i="24"/>
  <c r="K50" i="24"/>
  <c r="I50" i="24"/>
  <c r="H50" i="24"/>
  <c r="AC64" i="24"/>
  <c r="AA64" i="24"/>
  <c r="Z64" i="24"/>
  <c r="AC9" i="25"/>
  <c r="AA9" i="25"/>
  <c r="Z9" i="25"/>
  <c r="Y8" i="25"/>
  <c r="AB9" i="25" s="1"/>
  <c r="AB8" i="22"/>
  <c r="AA8" i="22"/>
  <c r="Z7" i="22"/>
  <c r="AE28" i="22" s="1"/>
  <c r="AG8" i="22"/>
  <c r="AD8" i="22"/>
  <c r="AC8" i="22"/>
  <c r="I13" i="22"/>
  <c r="H13" i="22"/>
  <c r="K13" i="22"/>
  <c r="J13" i="22"/>
  <c r="R14" i="22"/>
  <c r="Q14" i="22"/>
  <c r="T14" i="22"/>
  <c r="S14" i="22"/>
  <c r="AB16" i="22"/>
  <c r="AA16" i="22"/>
  <c r="AG16" i="22"/>
  <c r="AE16" i="22"/>
  <c r="AD16" i="22"/>
  <c r="AC16" i="22"/>
  <c r="I21" i="22"/>
  <c r="H21" i="22"/>
  <c r="K21" i="22"/>
  <c r="J21" i="22"/>
  <c r="R22" i="22"/>
  <c r="Q22" i="22"/>
  <c r="T22" i="22"/>
  <c r="S22" i="22"/>
  <c r="AB24" i="22"/>
  <c r="AA24" i="22"/>
  <c r="AG24" i="22"/>
  <c r="AD24" i="22"/>
  <c r="AC24" i="22"/>
  <c r="I29" i="22"/>
  <c r="H29" i="22"/>
  <c r="K29" i="22"/>
  <c r="J29" i="22"/>
  <c r="R30" i="22"/>
  <c r="Q30" i="22"/>
  <c r="T30" i="22"/>
  <c r="S30" i="22"/>
  <c r="AB32" i="22"/>
  <c r="AA32" i="22"/>
  <c r="AG32" i="22"/>
  <c r="AD32" i="22"/>
  <c r="AC32" i="22"/>
  <c r="AB42" i="22"/>
  <c r="AA42" i="22"/>
  <c r="AG42" i="22" s="1"/>
  <c r="AF42" i="22"/>
  <c r="AD42" i="22"/>
  <c r="AC42" i="22"/>
  <c r="I47" i="22"/>
  <c r="H47" i="22"/>
  <c r="J47" i="22"/>
  <c r="K47" i="22"/>
  <c r="R48" i="22"/>
  <c r="Q48" i="22"/>
  <c r="T48" i="22"/>
  <c r="S48" i="22"/>
  <c r="AB50" i="22"/>
  <c r="AA50" i="22"/>
  <c r="AG50" i="22" s="1"/>
  <c r="AF50" i="22"/>
  <c r="AD50" i="22"/>
  <c r="AC50" i="22"/>
  <c r="I55" i="22"/>
  <c r="H55" i="22"/>
  <c r="K55" i="22"/>
  <c r="J55" i="22"/>
  <c r="R56" i="22"/>
  <c r="Q56" i="22"/>
  <c r="S56" i="22"/>
  <c r="T56" i="22"/>
  <c r="AB58" i="22"/>
  <c r="AA58" i="22"/>
  <c r="AG58" i="22" s="1"/>
  <c r="AF58" i="22"/>
  <c r="AD58" i="22"/>
  <c r="AC58" i="22"/>
  <c r="I63" i="22"/>
  <c r="H63" i="22"/>
  <c r="K63" i="22"/>
  <c r="J63" i="22"/>
  <c r="R64" i="22"/>
  <c r="Q64" i="22"/>
  <c r="T64" i="22"/>
  <c r="S64" i="22"/>
  <c r="AB66" i="22"/>
  <c r="AA66" i="22"/>
  <c r="AG66" i="22" s="1"/>
  <c r="AF66" i="22"/>
  <c r="AC66" i="22"/>
  <c r="AD66" i="22"/>
  <c r="AG12" i="23"/>
  <c r="AD12" i="23"/>
  <c r="AC12" i="23"/>
  <c r="AB12" i="23"/>
  <c r="AA12" i="23"/>
  <c r="K25" i="23"/>
  <c r="I25" i="23"/>
  <c r="H25" i="23"/>
  <c r="K51" i="23"/>
  <c r="J51" i="23"/>
  <c r="I51" i="23"/>
  <c r="H51" i="23"/>
  <c r="G7" i="24"/>
  <c r="J16" i="24" s="1"/>
  <c r="K8" i="24"/>
  <c r="J8" i="24"/>
  <c r="I8" i="24"/>
  <c r="H8" i="24"/>
  <c r="T29" i="24"/>
  <c r="R29" i="24"/>
  <c r="Q29" i="24"/>
  <c r="AL18" i="25"/>
  <c r="AJ18" i="25"/>
  <c r="AI18" i="25"/>
  <c r="V36" i="22"/>
  <c r="AF36" i="22" s="1"/>
  <c r="AF11" i="22"/>
  <c r="H12" i="22"/>
  <c r="K12" i="22"/>
  <c r="J12" i="22"/>
  <c r="I12" i="22"/>
  <c r="Q13" i="22"/>
  <c r="T13" i="22"/>
  <c r="S13" i="22"/>
  <c r="R13" i="22"/>
  <c r="AA15" i="22"/>
  <c r="AG15" i="22"/>
  <c r="AD15" i="22"/>
  <c r="AC15" i="22"/>
  <c r="AB15" i="22"/>
  <c r="H20" i="22"/>
  <c r="K20" i="22"/>
  <c r="J20" i="22"/>
  <c r="I20" i="22"/>
  <c r="Q21" i="22"/>
  <c r="T21" i="22"/>
  <c r="S21" i="22"/>
  <c r="R21" i="22"/>
  <c r="AA23" i="22"/>
  <c r="AG23" i="22"/>
  <c r="AD23" i="22"/>
  <c r="AC23" i="22"/>
  <c r="AB23" i="22"/>
  <c r="H28" i="22"/>
  <c r="K28" i="22"/>
  <c r="J28" i="22"/>
  <c r="I28" i="22"/>
  <c r="Q29" i="22"/>
  <c r="T29" i="22"/>
  <c r="S29" i="22"/>
  <c r="R29" i="22"/>
  <c r="AA31" i="22"/>
  <c r="AG31" i="22"/>
  <c r="AD31" i="22"/>
  <c r="AC31" i="22"/>
  <c r="AB31" i="22"/>
  <c r="AA41" i="22"/>
  <c r="AG41" i="22" s="1"/>
  <c r="Z40" i="22"/>
  <c r="AE46" i="22" s="1"/>
  <c r="AF41" i="22"/>
  <c r="AD41" i="22"/>
  <c r="AC41" i="22"/>
  <c r="AB41" i="22"/>
  <c r="H46" i="22"/>
  <c r="K46" i="22"/>
  <c r="I46" i="22"/>
  <c r="J46" i="22"/>
  <c r="Q47" i="22"/>
  <c r="T47" i="22"/>
  <c r="S47" i="22"/>
  <c r="R47" i="22"/>
  <c r="AA49" i="22"/>
  <c r="AG49" i="22" s="1"/>
  <c r="AF49" i="22"/>
  <c r="AE49" i="22"/>
  <c r="AD49" i="22"/>
  <c r="AC49" i="22"/>
  <c r="AB49" i="22"/>
  <c r="H54" i="22"/>
  <c r="K54" i="22"/>
  <c r="J54" i="22"/>
  <c r="I54" i="22"/>
  <c r="Q55" i="22"/>
  <c r="T55" i="22"/>
  <c r="R55" i="22"/>
  <c r="S55" i="22"/>
  <c r="AA57" i="22"/>
  <c r="AG57" i="22" s="1"/>
  <c r="AF57" i="22"/>
  <c r="AE57" i="22"/>
  <c r="AD57" i="22"/>
  <c r="AC57" i="22"/>
  <c r="AB57" i="22"/>
  <c r="H62" i="22"/>
  <c r="K62" i="22"/>
  <c r="J62" i="22"/>
  <c r="I62" i="22"/>
  <c r="Q63" i="22"/>
  <c r="T63" i="22"/>
  <c r="S63" i="22"/>
  <c r="R63" i="22"/>
  <c r="AA65" i="22"/>
  <c r="AG65" i="22" s="1"/>
  <c r="AF65" i="22"/>
  <c r="AE65" i="22"/>
  <c r="AD65" i="22"/>
  <c r="AB65" i="22"/>
  <c r="AC65" i="22"/>
  <c r="K8" i="23"/>
  <c r="H8" i="23"/>
  <c r="G7" i="23"/>
  <c r="J24" i="23" s="1"/>
  <c r="I8" i="23"/>
  <c r="K9" i="23"/>
  <c r="I9" i="23"/>
  <c r="H9" i="23"/>
  <c r="K17" i="23"/>
  <c r="I17" i="23"/>
  <c r="H17" i="23"/>
  <c r="K43" i="23"/>
  <c r="I43" i="23"/>
  <c r="H43" i="23"/>
  <c r="AC10" i="24"/>
  <c r="AA10" i="24"/>
  <c r="Z10" i="24"/>
  <c r="K32" i="24"/>
  <c r="J32" i="24"/>
  <c r="I32" i="24"/>
  <c r="H32" i="24"/>
  <c r="G36" i="22"/>
  <c r="K11" i="22"/>
  <c r="J11" i="22"/>
  <c r="I11" i="22"/>
  <c r="H11" i="22"/>
  <c r="T12" i="22"/>
  <c r="S12" i="22"/>
  <c r="R12" i="22"/>
  <c r="Q12" i="22"/>
  <c r="AG14" i="22"/>
  <c r="AD14" i="22"/>
  <c r="AC14" i="22"/>
  <c r="AB14" i="22"/>
  <c r="AA14" i="22"/>
  <c r="K19" i="22"/>
  <c r="J19" i="22"/>
  <c r="I19" i="22"/>
  <c r="H19" i="22"/>
  <c r="T20" i="22"/>
  <c r="S20" i="22"/>
  <c r="R20" i="22"/>
  <c r="Q20" i="22"/>
  <c r="AG22" i="22"/>
  <c r="AD22" i="22"/>
  <c r="AC22" i="22"/>
  <c r="AB22" i="22"/>
  <c r="AA22" i="22"/>
  <c r="K27" i="22"/>
  <c r="J27" i="22"/>
  <c r="I27" i="22"/>
  <c r="H27" i="22"/>
  <c r="T28" i="22"/>
  <c r="S28" i="22"/>
  <c r="R28" i="22"/>
  <c r="Q28" i="22"/>
  <c r="AG30" i="22"/>
  <c r="AD30" i="22"/>
  <c r="AC30" i="22"/>
  <c r="AB30" i="22"/>
  <c r="AA30" i="22"/>
  <c r="K35" i="22"/>
  <c r="J35" i="22"/>
  <c r="I35" i="22"/>
  <c r="H35" i="22"/>
  <c r="K45" i="22"/>
  <c r="J45" i="22"/>
  <c r="H45" i="22"/>
  <c r="I45" i="22"/>
  <c r="T46" i="22"/>
  <c r="S46" i="22"/>
  <c r="R46" i="22"/>
  <c r="Q46" i="22"/>
  <c r="AF48" i="22"/>
  <c r="AE48" i="22"/>
  <c r="AD48" i="22"/>
  <c r="AC48" i="22"/>
  <c r="AB48" i="22"/>
  <c r="AA48" i="22"/>
  <c r="AG48" i="22" s="1"/>
  <c r="K53" i="22"/>
  <c r="J53" i="22"/>
  <c r="I53" i="22"/>
  <c r="H53" i="22"/>
  <c r="T54" i="22"/>
  <c r="S54" i="22"/>
  <c r="Q54" i="22"/>
  <c r="R54" i="22"/>
  <c r="AF56" i="22"/>
  <c r="AE56" i="22"/>
  <c r="AD56" i="22"/>
  <c r="AC56" i="22"/>
  <c r="AB56" i="22"/>
  <c r="AA56" i="22"/>
  <c r="AG56" i="22" s="1"/>
  <c r="K61" i="22"/>
  <c r="J61" i="22"/>
  <c r="I61" i="22"/>
  <c r="H61" i="22"/>
  <c r="T62" i="22"/>
  <c r="S62" i="22"/>
  <c r="R62" i="22"/>
  <c r="Q62" i="22"/>
  <c r="AF64" i="22"/>
  <c r="AE64" i="22"/>
  <c r="AD64" i="22"/>
  <c r="AC64" i="22"/>
  <c r="AA64" i="22"/>
  <c r="AG64" i="22" s="1"/>
  <c r="AB64" i="22"/>
  <c r="T13" i="24"/>
  <c r="S13" i="24"/>
  <c r="R13" i="24"/>
  <c r="Q13" i="24"/>
  <c r="AC34" i="24"/>
  <c r="AA34" i="24"/>
  <c r="Z34" i="24"/>
  <c r="T9" i="23"/>
  <c r="R9" i="23"/>
  <c r="Q9" i="23"/>
  <c r="AD11" i="23"/>
  <c r="AC11" i="23"/>
  <c r="AB11" i="23"/>
  <c r="AA11" i="23"/>
  <c r="Z36" i="23"/>
  <c r="AG11" i="23"/>
  <c r="K16" i="23"/>
  <c r="I16" i="23"/>
  <c r="H16" i="23"/>
  <c r="T17" i="23"/>
  <c r="R17" i="23"/>
  <c r="Q17" i="23"/>
  <c r="AD19" i="23"/>
  <c r="AC19" i="23"/>
  <c r="AB19" i="23"/>
  <c r="AA19" i="23"/>
  <c r="AG19" i="23"/>
  <c r="K24" i="23"/>
  <c r="I24" i="23"/>
  <c r="H24" i="23"/>
  <c r="T25" i="23"/>
  <c r="R25" i="23"/>
  <c r="Q25" i="23"/>
  <c r="AD27" i="23"/>
  <c r="AC27" i="23"/>
  <c r="AB27" i="23"/>
  <c r="AA27" i="23"/>
  <c r="AG27" i="23"/>
  <c r="K32" i="23"/>
  <c r="I32" i="23"/>
  <c r="H32" i="23"/>
  <c r="T33" i="23"/>
  <c r="R33" i="23"/>
  <c r="Q33" i="23"/>
  <c r="AD35" i="23"/>
  <c r="AC35" i="23"/>
  <c r="AB35" i="23"/>
  <c r="AA35" i="23"/>
  <c r="AG35" i="23"/>
  <c r="K42" i="23"/>
  <c r="I42" i="23"/>
  <c r="H42" i="23"/>
  <c r="T43" i="23"/>
  <c r="R43" i="23"/>
  <c r="Q43" i="23"/>
  <c r="AF45" i="23"/>
  <c r="AD45" i="23"/>
  <c r="AC45" i="23"/>
  <c r="AB45" i="23"/>
  <c r="AA45" i="23"/>
  <c r="AG45" i="23" s="1"/>
  <c r="K50" i="23"/>
  <c r="I50" i="23"/>
  <c r="H50" i="23"/>
  <c r="T51" i="23"/>
  <c r="R51" i="23"/>
  <c r="Q51" i="23"/>
  <c r="AF53" i="23"/>
  <c r="AD53" i="23"/>
  <c r="AC53" i="23"/>
  <c r="AB53" i="23"/>
  <c r="AA53" i="23"/>
  <c r="AG53" i="23" s="1"/>
  <c r="K58" i="23"/>
  <c r="I58" i="23"/>
  <c r="H58" i="23"/>
  <c r="T59" i="23"/>
  <c r="R59" i="23"/>
  <c r="Q59" i="23"/>
  <c r="AF61" i="23"/>
  <c r="AD61" i="23"/>
  <c r="AC61" i="23"/>
  <c r="AB61" i="23"/>
  <c r="AA61" i="23"/>
  <c r="AG61" i="23" s="1"/>
  <c r="K66" i="23"/>
  <c r="I66" i="23"/>
  <c r="H66" i="23"/>
  <c r="T67" i="23"/>
  <c r="R67" i="23"/>
  <c r="Q67" i="23"/>
  <c r="P7" i="24"/>
  <c r="S29" i="24" s="1"/>
  <c r="T8" i="24"/>
  <c r="R8" i="24"/>
  <c r="Q8" i="24"/>
  <c r="K11" i="24"/>
  <c r="G36" i="24"/>
  <c r="J11" i="24"/>
  <c r="I11" i="24"/>
  <c r="H11" i="24"/>
  <c r="AC13" i="24"/>
  <c r="AA13" i="24"/>
  <c r="Z13" i="24"/>
  <c r="T16" i="24"/>
  <c r="S16" i="24"/>
  <c r="R16" i="24"/>
  <c r="Q16" i="24"/>
  <c r="K19" i="24"/>
  <c r="J19" i="24"/>
  <c r="I19" i="24"/>
  <c r="H19" i="24"/>
  <c r="AC21" i="24"/>
  <c r="AA21" i="24"/>
  <c r="Z21" i="24"/>
  <c r="T24" i="24"/>
  <c r="S24" i="24"/>
  <c r="R24" i="24"/>
  <c r="Q24" i="24"/>
  <c r="K27" i="24"/>
  <c r="J27" i="24"/>
  <c r="I27" i="24"/>
  <c r="H27" i="24"/>
  <c r="AC29" i="24"/>
  <c r="AA29" i="24"/>
  <c r="Z29" i="24"/>
  <c r="T32" i="24"/>
  <c r="S32" i="24"/>
  <c r="R32" i="24"/>
  <c r="Q32" i="24"/>
  <c r="K35" i="24"/>
  <c r="J35" i="24"/>
  <c r="I35" i="24"/>
  <c r="H35" i="24"/>
  <c r="T42" i="24"/>
  <c r="R42" i="24"/>
  <c r="Q42" i="24"/>
  <c r="K45" i="24"/>
  <c r="I45" i="24"/>
  <c r="H45" i="24"/>
  <c r="AC47" i="24"/>
  <c r="AA47" i="24"/>
  <c r="Z47" i="24"/>
  <c r="T50" i="24"/>
  <c r="R50" i="24"/>
  <c r="Q50" i="24"/>
  <c r="T67" i="24"/>
  <c r="R67" i="24"/>
  <c r="Q67" i="24"/>
  <c r="AL10" i="25"/>
  <c r="AJ10" i="25"/>
  <c r="AI10" i="25"/>
  <c r="AU19" i="25"/>
  <c r="AS19" i="25"/>
  <c r="AR19" i="25"/>
  <c r="T8" i="23"/>
  <c r="R8" i="23"/>
  <c r="P7" i="23"/>
  <c r="S8" i="23" s="1"/>
  <c r="Q8" i="23"/>
  <c r="AD10" i="23"/>
  <c r="AC10" i="23"/>
  <c r="AB10" i="23"/>
  <c r="AA10" i="23"/>
  <c r="AG10" i="23"/>
  <c r="K15" i="23"/>
  <c r="I15" i="23"/>
  <c r="H15" i="23"/>
  <c r="T16" i="23"/>
  <c r="S16" i="23"/>
  <c r="R16" i="23"/>
  <c r="Q16" i="23"/>
  <c r="AD18" i="23"/>
  <c r="AC18" i="23"/>
  <c r="AB18" i="23"/>
  <c r="AA18" i="23"/>
  <c r="AG18" i="23"/>
  <c r="K23" i="23"/>
  <c r="I23" i="23"/>
  <c r="H23" i="23"/>
  <c r="T24" i="23"/>
  <c r="S24" i="23"/>
  <c r="R24" i="23"/>
  <c r="Q24" i="23"/>
  <c r="AD26" i="23"/>
  <c r="AC26" i="23"/>
  <c r="AB26" i="23"/>
  <c r="AA26" i="23"/>
  <c r="AG26" i="23"/>
  <c r="K31" i="23"/>
  <c r="J31" i="23"/>
  <c r="I31" i="23"/>
  <c r="H31" i="23"/>
  <c r="T32" i="23"/>
  <c r="S32" i="23"/>
  <c r="R32" i="23"/>
  <c r="Q32" i="23"/>
  <c r="AD34" i="23"/>
  <c r="AC34" i="23"/>
  <c r="AB34" i="23"/>
  <c r="AA34" i="23"/>
  <c r="AG34" i="23"/>
  <c r="K41" i="23"/>
  <c r="I41" i="23"/>
  <c r="H41" i="23"/>
  <c r="G40" i="23"/>
  <c r="J58" i="23" s="1"/>
  <c r="T42" i="23"/>
  <c r="R42" i="23"/>
  <c r="Q42" i="23"/>
  <c r="AD44" i="23"/>
  <c r="AC44" i="23"/>
  <c r="AB44" i="23"/>
  <c r="AA44" i="23"/>
  <c r="AG44" i="23" s="1"/>
  <c r="Z69" i="23"/>
  <c r="AF44" i="23"/>
  <c r="K49" i="23"/>
  <c r="J49" i="23"/>
  <c r="I49" i="23"/>
  <c r="H49" i="23"/>
  <c r="T50" i="23"/>
  <c r="R50" i="23"/>
  <c r="Q50" i="23"/>
  <c r="AD52" i="23"/>
  <c r="AC52" i="23"/>
  <c r="AB52" i="23"/>
  <c r="AA52" i="23"/>
  <c r="AG52" i="23" s="1"/>
  <c r="AF52" i="23"/>
  <c r="K57" i="23"/>
  <c r="I57" i="23"/>
  <c r="H57" i="23"/>
  <c r="T58" i="23"/>
  <c r="S58" i="23"/>
  <c r="R58" i="23"/>
  <c r="Q58" i="23"/>
  <c r="AD60" i="23"/>
  <c r="AC60" i="23"/>
  <c r="AB60" i="23"/>
  <c r="AA60" i="23"/>
  <c r="AG60" i="23" s="1"/>
  <c r="AF60" i="23"/>
  <c r="K65" i="23"/>
  <c r="J65" i="23"/>
  <c r="I65" i="23"/>
  <c r="H65" i="23"/>
  <c r="T66" i="23"/>
  <c r="R66" i="23"/>
  <c r="Q66" i="23"/>
  <c r="AD68" i="23"/>
  <c r="AC68" i="23"/>
  <c r="AB68" i="23"/>
  <c r="AA68" i="23"/>
  <c r="AG68" i="23" s="1"/>
  <c r="AF68" i="23"/>
  <c r="Y7" i="24"/>
  <c r="AB13" i="24" s="1"/>
  <c r="AC8" i="24"/>
  <c r="AA8" i="24"/>
  <c r="Z8" i="24"/>
  <c r="T11" i="24"/>
  <c r="P36" i="24"/>
  <c r="S11" i="24"/>
  <c r="R11" i="24"/>
  <c r="Q11" i="24"/>
  <c r="K14" i="24"/>
  <c r="J14" i="24"/>
  <c r="I14" i="24"/>
  <c r="H14" i="24"/>
  <c r="AC16" i="24"/>
  <c r="AB16" i="24"/>
  <c r="AA16" i="24"/>
  <c r="Z16" i="24"/>
  <c r="T19" i="24"/>
  <c r="S19" i="24"/>
  <c r="R19" i="24"/>
  <c r="Q19" i="24"/>
  <c r="K22" i="24"/>
  <c r="J22" i="24"/>
  <c r="I22" i="24"/>
  <c r="H22" i="24"/>
  <c r="AC24" i="24"/>
  <c r="AB24" i="24"/>
  <c r="AA24" i="24"/>
  <c r="Z24" i="24"/>
  <c r="T27" i="24"/>
  <c r="S27" i="24"/>
  <c r="R27" i="24"/>
  <c r="Q27" i="24"/>
  <c r="K30" i="24"/>
  <c r="J30" i="24"/>
  <c r="I30" i="24"/>
  <c r="H30" i="24"/>
  <c r="AC32" i="24"/>
  <c r="AB32" i="24"/>
  <c r="AA32" i="24"/>
  <c r="Z32" i="24"/>
  <c r="T35" i="24"/>
  <c r="S35" i="24"/>
  <c r="R35" i="24"/>
  <c r="Q35" i="24"/>
  <c r="AC42" i="24"/>
  <c r="AA42" i="24"/>
  <c r="Z42" i="24"/>
  <c r="T45" i="24"/>
  <c r="R45" i="24"/>
  <c r="Q45" i="24"/>
  <c r="K48" i="24"/>
  <c r="I48" i="24"/>
  <c r="H48" i="24"/>
  <c r="AC50" i="24"/>
  <c r="AA50" i="24"/>
  <c r="Z50" i="24"/>
  <c r="T54" i="24"/>
  <c r="R54" i="24"/>
  <c r="Q54" i="24"/>
  <c r="AU11" i="25"/>
  <c r="AS11" i="25"/>
  <c r="AR11" i="25"/>
  <c r="BD20" i="25"/>
  <c r="BB20" i="25"/>
  <c r="BA20" i="25"/>
  <c r="AD9" i="23"/>
  <c r="AC9" i="23"/>
  <c r="AB9" i="23"/>
  <c r="AA9" i="23"/>
  <c r="AG9" i="23"/>
  <c r="K14" i="23"/>
  <c r="J14" i="23"/>
  <c r="I14" i="23"/>
  <c r="H14" i="23"/>
  <c r="T15" i="23"/>
  <c r="S15" i="23"/>
  <c r="R15" i="23"/>
  <c r="Q15" i="23"/>
  <c r="AD17" i="23"/>
  <c r="AC17" i="23"/>
  <c r="AB17" i="23"/>
  <c r="AA17" i="23"/>
  <c r="AG17" i="23"/>
  <c r="K22" i="23"/>
  <c r="I22" i="23"/>
  <c r="H22" i="23"/>
  <c r="T23" i="23"/>
  <c r="S23" i="23"/>
  <c r="R23" i="23"/>
  <c r="Q23" i="23"/>
  <c r="AD25" i="23"/>
  <c r="AC25" i="23"/>
  <c r="AB25" i="23"/>
  <c r="AA25" i="23"/>
  <c r="AG25" i="23"/>
  <c r="K30" i="23"/>
  <c r="I30" i="23"/>
  <c r="H30" i="23"/>
  <c r="T31" i="23"/>
  <c r="S31" i="23"/>
  <c r="R31" i="23"/>
  <c r="Q31" i="23"/>
  <c r="AD33" i="23"/>
  <c r="AC33" i="23"/>
  <c r="AB33" i="23"/>
  <c r="AA33" i="23"/>
  <c r="AG33" i="23"/>
  <c r="AE33" i="23"/>
  <c r="T41" i="23"/>
  <c r="R41" i="23"/>
  <c r="Q41" i="23"/>
  <c r="P40" i="23"/>
  <c r="S44" i="23" s="1"/>
  <c r="AD43" i="23"/>
  <c r="AC43" i="23"/>
  <c r="AB43" i="23"/>
  <c r="AA43" i="23"/>
  <c r="AG43" i="23" s="1"/>
  <c r="AF43" i="23"/>
  <c r="K48" i="23"/>
  <c r="I48" i="23"/>
  <c r="H48" i="23"/>
  <c r="T49" i="23"/>
  <c r="R49" i="23"/>
  <c r="Q49" i="23"/>
  <c r="AD51" i="23"/>
  <c r="AC51" i="23"/>
  <c r="AB51" i="23"/>
  <c r="AA51" i="23"/>
  <c r="AG51" i="23" s="1"/>
  <c r="AF51" i="23"/>
  <c r="K56" i="23"/>
  <c r="J56" i="23"/>
  <c r="I56" i="23"/>
  <c r="H56" i="23"/>
  <c r="T57" i="23"/>
  <c r="S57" i="23"/>
  <c r="R57" i="23"/>
  <c r="Q57" i="23"/>
  <c r="AD59" i="23"/>
  <c r="AC59" i="23"/>
  <c r="AB59" i="23"/>
  <c r="AA59" i="23"/>
  <c r="AG59" i="23" s="1"/>
  <c r="AF59" i="23"/>
  <c r="K64" i="23"/>
  <c r="J64" i="23"/>
  <c r="I64" i="23"/>
  <c r="H64" i="23"/>
  <c r="T65" i="23"/>
  <c r="S65" i="23"/>
  <c r="R65" i="23"/>
  <c r="Q65" i="23"/>
  <c r="AD67" i="23"/>
  <c r="AC67" i="23"/>
  <c r="AB67" i="23"/>
  <c r="AA67" i="23"/>
  <c r="AG67" i="23" s="1"/>
  <c r="AF67" i="23"/>
  <c r="K9" i="24"/>
  <c r="J9" i="24"/>
  <c r="I9" i="24"/>
  <c r="H9" i="24"/>
  <c r="AC11" i="24"/>
  <c r="Y36" i="24"/>
  <c r="AB11" i="24"/>
  <c r="AA11" i="24"/>
  <c r="Z11" i="24"/>
  <c r="T14" i="24"/>
  <c r="S14" i="24"/>
  <c r="R14" i="24"/>
  <c r="Q14" i="24"/>
  <c r="K17" i="24"/>
  <c r="J17" i="24"/>
  <c r="I17" i="24"/>
  <c r="H17" i="24"/>
  <c r="AC19" i="24"/>
  <c r="AB19" i="24"/>
  <c r="AA19" i="24"/>
  <c r="Z19" i="24"/>
  <c r="T22" i="24"/>
  <c r="S22" i="24"/>
  <c r="R22" i="24"/>
  <c r="Q22" i="24"/>
  <c r="K25" i="24"/>
  <c r="J25" i="24"/>
  <c r="I25" i="24"/>
  <c r="H25" i="24"/>
  <c r="AC27" i="24"/>
  <c r="AB27" i="24"/>
  <c r="AA27" i="24"/>
  <c r="Z27" i="24"/>
  <c r="T30" i="24"/>
  <c r="S30" i="24"/>
  <c r="R30" i="24"/>
  <c r="Q30" i="24"/>
  <c r="K33" i="24"/>
  <c r="J33" i="24"/>
  <c r="I33" i="24"/>
  <c r="H33" i="24"/>
  <c r="AC35" i="24"/>
  <c r="AB35" i="24"/>
  <c r="AA35" i="24"/>
  <c r="Z35" i="24"/>
  <c r="K43" i="24"/>
  <c r="I43" i="24"/>
  <c r="H43" i="24"/>
  <c r="AC45" i="24"/>
  <c r="AA45" i="24"/>
  <c r="Z45" i="24"/>
  <c r="T48" i="24"/>
  <c r="R48" i="24"/>
  <c r="Q48" i="24"/>
  <c r="K51" i="24"/>
  <c r="I51" i="24"/>
  <c r="H51" i="24"/>
  <c r="AZ37" i="25"/>
  <c r="BD12" i="25"/>
  <c r="BB12" i="25"/>
  <c r="BA12" i="25"/>
  <c r="BM21" i="25"/>
  <c r="BK21" i="25"/>
  <c r="BJ21" i="25"/>
  <c r="AC8" i="23"/>
  <c r="AB8" i="23"/>
  <c r="AA8" i="23"/>
  <c r="Z7" i="23"/>
  <c r="AE26" i="23" s="1"/>
  <c r="AG8" i="23"/>
  <c r="AD8" i="23"/>
  <c r="I13" i="23"/>
  <c r="H13" i="23"/>
  <c r="K13" i="23"/>
  <c r="S14" i="23"/>
  <c r="R14" i="23"/>
  <c r="Q14" i="23"/>
  <c r="T14" i="23"/>
  <c r="AC16" i="23"/>
  <c r="AB16" i="23"/>
  <c r="AA16" i="23"/>
  <c r="AG16" i="23"/>
  <c r="AD16" i="23"/>
  <c r="I21" i="23"/>
  <c r="H21" i="23"/>
  <c r="K21" i="23"/>
  <c r="S22" i="23"/>
  <c r="R22" i="23"/>
  <c r="Q22" i="23"/>
  <c r="T22" i="23"/>
  <c r="AC24" i="23"/>
  <c r="AB24" i="23"/>
  <c r="AA24" i="23"/>
  <c r="AG24" i="23"/>
  <c r="AE24" i="23"/>
  <c r="AD24" i="23"/>
  <c r="I29" i="23"/>
  <c r="H29" i="23"/>
  <c r="K29" i="23"/>
  <c r="S30" i="23"/>
  <c r="R30" i="23"/>
  <c r="Q30" i="23"/>
  <c r="T30" i="23"/>
  <c r="AC32" i="23"/>
  <c r="AB32" i="23"/>
  <c r="AA32" i="23"/>
  <c r="AG32" i="23"/>
  <c r="AD32" i="23"/>
  <c r="AC42" i="23"/>
  <c r="AB42" i="23"/>
  <c r="AA42" i="23"/>
  <c r="AG42" i="23" s="1"/>
  <c r="AF42" i="23"/>
  <c r="AD42" i="23"/>
  <c r="J47" i="23"/>
  <c r="I47" i="23"/>
  <c r="H47" i="23"/>
  <c r="K47" i="23"/>
  <c r="S48" i="23"/>
  <c r="R48" i="23"/>
  <c r="Q48" i="23"/>
  <c r="T48" i="23"/>
  <c r="AC50" i="23"/>
  <c r="AB50" i="23"/>
  <c r="AA50" i="23"/>
  <c r="AG50" i="23" s="1"/>
  <c r="AF50" i="23"/>
  <c r="AD50" i="23"/>
  <c r="I55" i="23"/>
  <c r="H55" i="23"/>
  <c r="K55" i="23"/>
  <c r="S56" i="23"/>
  <c r="R56" i="23"/>
  <c r="Q56" i="23"/>
  <c r="T56" i="23"/>
  <c r="AC58" i="23"/>
  <c r="AB58" i="23"/>
  <c r="AA58" i="23"/>
  <c r="AG58" i="23" s="1"/>
  <c r="AF58" i="23"/>
  <c r="AD58" i="23"/>
  <c r="I63" i="23"/>
  <c r="H63" i="23"/>
  <c r="K63" i="23"/>
  <c r="S64" i="23"/>
  <c r="R64" i="23"/>
  <c r="Q64" i="23"/>
  <c r="T64" i="23"/>
  <c r="AC66" i="23"/>
  <c r="AB66" i="23"/>
  <c r="AA66" i="23"/>
  <c r="AG66" i="23" s="1"/>
  <c r="AF66" i="23"/>
  <c r="AD66" i="23"/>
  <c r="S9" i="24"/>
  <c r="R9" i="24"/>
  <c r="Q9" i="24"/>
  <c r="T9" i="24"/>
  <c r="J12" i="24"/>
  <c r="I12" i="24"/>
  <c r="H12" i="24"/>
  <c r="K12" i="24"/>
  <c r="AB14" i="24"/>
  <c r="AA14" i="24"/>
  <c r="Z14" i="24"/>
  <c r="AC14" i="24"/>
  <c r="S17" i="24"/>
  <c r="R17" i="24"/>
  <c r="Q17" i="24"/>
  <c r="T17" i="24"/>
  <c r="J20" i="24"/>
  <c r="I20" i="24"/>
  <c r="H20" i="24"/>
  <c r="K20" i="24"/>
  <c r="AB22" i="24"/>
  <c r="AA22" i="24"/>
  <c r="Z22" i="24"/>
  <c r="AC22" i="24"/>
  <c r="S25" i="24"/>
  <c r="R25" i="24"/>
  <c r="Q25" i="24"/>
  <c r="T25" i="24"/>
  <c r="J28" i="24"/>
  <c r="I28" i="24"/>
  <c r="H28" i="24"/>
  <c r="K28" i="24"/>
  <c r="AB30" i="24"/>
  <c r="AA30" i="24"/>
  <c r="Z30" i="24"/>
  <c r="AC30" i="24"/>
  <c r="S33" i="24"/>
  <c r="R33" i="24"/>
  <c r="Q33" i="24"/>
  <c r="T33" i="24"/>
  <c r="R43" i="24"/>
  <c r="Q43" i="24"/>
  <c r="T43" i="24"/>
  <c r="I46" i="24"/>
  <c r="H46" i="24"/>
  <c r="K46" i="24"/>
  <c r="AA48" i="24"/>
  <c r="Z48" i="24"/>
  <c r="AC48" i="24"/>
  <c r="R51" i="24"/>
  <c r="Q51" i="24"/>
  <c r="T51" i="24"/>
  <c r="BM13" i="25"/>
  <c r="BK13" i="25"/>
  <c r="BJ13" i="25"/>
  <c r="K23" i="25"/>
  <c r="I23" i="25"/>
  <c r="H23" i="25"/>
  <c r="AF11" i="23"/>
  <c r="V36" i="23"/>
  <c r="AF36" i="23" s="1"/>
  <c r="I12" i="23"/>
  <c r="H12" i="23"/>
  <c r="K12" i="23"/>
  <c r="R13" i="23"/>
  <c r="Q13" i="23"/>
  <c r="T13" i="23"/>
  <c r="S13" i="23"/>
  <c r="AB15" i="23"/>
  <c r="AA15" i="23"/>
  <c r="AG15" i="23"/>
  <c r="AD15" i="23"/>
  <c r="AC15" i="23"/>
  <c r="I20" i="23"/>
  <c r="H20" i="23"/>
  <c r="K20" i="23"/>
  <c r="J20" i="23"/>
  <c r="R21" i="23"/>
  <c r="Q21" i="23"/>
  <c r="T21" i="23"/>
  <c r="S21" i="23"/>
  <c r="AB23" i="23"/>
  <c r="AA23" i="23"/>
  <c r="AG23" i="23"/>
  <c r="AE23" i="23"/>
  <c r="AD23" i="23"/>
  <c r="AC23" i="23"/>
  <c r="I28" i="23"/>
  <c r="H28" i="23"/>
  <c r="K28" i="23"/>
  <c r="R29" i="23"/>
  <c r="Q29" i="23"/>
  <c r="T29" i="23"/>
  <c r="S29" i="23"/>
  <c r="AB31" i="23"/>
  <c r="AA31" i="23"/>
  <c r="AG31" i="23"/>
  <c r="AE31" i="23"/>
  <c r="AD31" i="23"/>
  <c r="AC31" i="23"/>
  <c r="AB41" i="23"/>
  <c r="AA41" i="23"/>
  <c r="AG41" i="23" s="1"/>
  <c r="Z40" i="23"/>
  <c r="AE61" i="23" s="1"/>
  <c r="AF41" i="23"/>
  <c r="AD41" i="23"/>
  <c r="AC41" i="23"/>
  <c r="I46" i="23"/>
  <c r="H46" i="23"/>
  <c r="K46" i="23"/>
  <c r="J46" i="23"/>
  <c r="R47" i="23"/>
  <c r="Q47" i="23"/>
  <c r="T47" i="23"/>
  <c r="S47" i="23"/>
  <c r="AB49" i="23"/>
  <c r="AA49" i="23"/>
  <c r="AG49" i="23" s="1"/>
  <c r="AF49" i="23"/>
  <c r="AE49" i="23"/>
  <c r="AD49" i="23"/>
  <c r="AC49" i="23"/>
  <c r="I54" i="23"/>
  <c r="H54" i="23"/>
  <c r="K54" i="23"/>
  <c r="R55" i="23"/>
  <c r="Q55" i="23"/>
  <c r="T55" i="23"/>
  <c r="S55" i="23"/>
  <c r="AB57" i="23"/>
  <c r="AA57" i="23"/>
  <c r="AG57" i="23" s="1"/>
  <c r="AF57" i="23"/>
  <c r="AD57" i="23"/>
  <c r="AC57" i="23"/>
  <c r="I62" i="23"/>
  <c r="H62" i="23"/>
  <c r="K62" i="23"/>
  <c r="R63" i="23"/>
  <c r="Q63" i="23"/>
  <c r="T63" i="23"/>
  <c r="S63" i="23"/>
  <c r="AB65" i="23"/>
  <c r="AA65" i="23"/>
  <c r="AG65" i="23" s="1"/>
  <c r="AF65" i="23"/>
  <c r="AD65" i="23"/>
  <c r="AC65" i="23"/>
  <c r="AA9" i="24"/>
  <c r="Z9" i="24"/>
  <c r="AC9" i="24"/>
  <c r="AB9" i="24"/>
  <c r="R12" i="24"/>
  <c r="Q12" i="24"/>
  <c r="T12" i="24"/>
  <c r="S12" i="24"/>
  <c r="I15" i="24"/>
  <c r="H15" i="24"/>
  <c r="K15" i="24"/>
  <c r="J15" i="24"/>
  <c r="AA17" i="24"/>
  <c r="Z17" i="24"/>
  <c r="AC17" i="24"/>
  <c r="AB17" i="24"/>
  <c r="R20" i="24"/>
  <c r="Q20" i="24"/>
  <c r="T20" i="24"/>
  <c r="S20" i="24"/>
  <c r="I23" i="24"/>
  <c r="H23" i="24"/>
  <c r="K23" i="24"/>
  <c r="J23" i="24"/>
  <c r="AA25" i="24"/>
  <c r="Z25" i="24"/>
  <c r="AC25" i="24"/>
  <c r="AB25" i="24"/>
  <c r="R28" i="24"/>
  <c r="Q28" i="24"/>
  <c r="T28" i="24"/>
  <c r="S28" i="24"/>
  <c r="I31" i="24"/>
  <c r="H31" i="24"/>
  <c r="K31" i="24"/>
  <c r="J31" i="24"/>
  <c r="AA33" i="24"/>
  <c r="Z33" i="24"/>
  <c r="AC33" i="24"/>
  <c r="AB33" i="24"/>
  <c r="I41" i="24"/>
  <c r="H41" i="24"/>
  <c r="G40" i="24"/>
  <c r="J45" i="24" s="1"/>
  <c r="K41" i="24"/>
  <c r="J41" i="24"/>
  <c r="AA43" i="24"/>
  <c r="Z43" i="24"/>
  <c r="AC43" i="24"/>
  <c r="R46" i="24"/>
  <c r="Q46" i="24"/>
  <c r="T46" i="24"/>
  <c r="I49" i="24"/>
  <c r="H49" i="24"/>
  <c r="K49" i="24"/>
  <c r="AA51" i="24"/>
  <c r="Z51" i="24"/>
  <c r="AC51" i="24"/>
  <c r="K52" i="24"/>
  <c r="I52" i="24"/>
  <c r="H52" i="24"/>
  <c r="R52" i="24"/>
  <c r="Q52" i="24"/>
  <c r="T52" i="24"/>
  <c r="AA52" i="24"/>
  <c r="Z52" i="24"/>
  <c r="AC52" i="24"/>
  <c r="AC56" i="24"/>
  <c r="AA56" i="24"/>
  <c r="Z56" i="24"/>
  <c r="K15" i="25"/>
  <c r="I15" i="25"/>
  <c r="H15" i="25"/>
  <c r="H11" i="23"/>
  <c r="G36" i="23"/>
  <c r="K11" i="23"/>
  <c r="I11" i="23"/>
  <c r="Q12" i="23"/>
  <c r="T12" i="23"/>
  <c r="S12" i="23"/>
  <c r="R12" i="23"/>
  <c r="AA14" i="23"/>
  <c r="AG14" i="23"/>
  <c r="AD14" i="23"/>
  <c r="AC14" i="23"/>
  <c r="AB14" i="23"/>
  <c r="H19" i="23"/>
  <c r="K19" i="23"/>
  <c r="I19" i="23"/>
  <c r="Q20" i="23"/>
  <c r="T20" i="23"/>
  <c r="S20" i="23"/>
  <c r="R20" i="23"/>
  <c r="AA22" i="23"/>
  <c r="AG22" i="23"/>
  <c r="AE22" i="23"/>
  <c r="AD22" i="23"/>
  <c r="AC22" i="23"/>
  <c r="AB22" i="23"/>
  <c r="H27" i="23"/>
  <c r="K27" i="23"/>
  <c r="I27" i="23"/>
  <c r="Q28" i="23"/>
  <c r="T28" i="23"/>
  <c r="S28" i="23"/>
  <c r="R28" i="23"/>
  <c r="AA30" i="23"/>
  <c r="AG30" i="23"/>
  <c r="AE30" i="23"/>
  <c r="AD30" i="23"/>
  <c r="AC30" i="23"/>
  <c r="AB30" i="23"/>
  <c r="H35" i="23"/>
  <c r="K35" i="23"/>
  <c r="J35" i="23"/>
  <c r="I35" i="23"/>
  <c r="H45" i="23"/>
  <c r="K45" i="23"/>
  <c r="I45" i="23"/>
  <c r="Q46" i="23"/>
  <c r="T46" i="23"/>
  <c r="S46" i="23"/>
  <c r="R46" i="23"/>
  <c r="AA48" i="23"/>
  <c r="AG48" i="23" s="1"/>
  <c r="AF48" i="23"/>
  <c r="AE48" i="23"/>
  <c r="AD48" i="23"/>
  <c r="AC48" i="23"/>
  <c r="AB48" i="23"/>
  <c r="H53" i="23"/>
  <c r="K53" i="23"/>
  <c r="J53" i="23"/>
  <c r="I53" i="23"/>
  <c r="Q54" i="23"/>
  <c r="T54" i="23"/>
  <c r="S54" i="23"/>
  <c r="R54" i="23"/>
  <c r="AA56" i="23"/>
  <c r="AG56" i="23" s="1"/>
  <c r="AF56" i="23"/>
  <c r="AE56" i="23"/>
  <c r="AD56" i="23"/>
  <c r="AC56" i="23"/>
  <c r="AB56" i="23"/>
  <c r="H61" i="23"/>
  <c r="K61" i="23"/>
  <c r="I61" i="23"/>
  <c r="Q62" i="23"/>
  <c r="T62" i="23"/>
  <c r="S62" i="23"/>
  <c r="R62" i="23"/>
  <c r="AA64" i="23"/>
  <c r="AG64" i="23" s="1"/>
  <c r="AF64" i="23"/>
  <c r="AE64" i="23"/>
  <c r="AD64" i="23"/>
  <c r="AC64" i="23"/>
  <c r="AB64" i="23"/>
  <c r="H10" i="24"/>
  <c r="K10" i="24"/>
  <c r="J10" i="24"/>
  <c r="I10" i="24"/>
  <c r="Z12" i="24"/>
  <c r="AC12" i="24"/>
  <c r="AB12" i="24"/>
  <c r="AA12" i="24"/>
  <c r="Q15" i="24"/>
  <c r="T15" i="24"/>
  <c r="S15" i="24"/>
  <c r="R15" i="24"/>
  <c r="H18" i="24"/>
  <c r="K18" i="24"/>
  <c r="J18" i="24"/>
  <c r="I18" i="24"/>
  <c r="Z20" i="24"/>
  <c r="AC20" i="24"/>
  <c r="AB20" i="24"/>
  <c r="AA20" i="24"/>
  <c r="Q23" i="24"/>
  <c r="T23" i="24"/>
  <c r="S23" i="24"/>
  <c r="R23" i="24"/>
  <c r="H26" i="24"/>
  <c r="K26" i="24"/>
  <c r="J26" i="24"/>
  <c r="I26" i="24"/>
  <c r="Z28" i="24"/>
  <c r="AC28" i="24"/>
  <c r="AB28" i="24"/>
  <c r="AA28" i="24"/>
  <c r="Q31" i="24"/>
  <c r="T31" i="24"/>
  <c r="S31" i="24"/>
  <c r="R31" i="24"/>
  <c r="H34" i="24"/>
  <c r="K34" i="24"/>
  <c r="J34" i="24"/>
  <c r="I34" i="24"/>
  <c r="Q41" i="24"/>
  <c r="P40" i="24"/>
  <c r="S50" i="24" s="1"/>
  <c r="T41" i="24"/>
  <c r="R41" i="24"/>
  <c r="G69" i="24"/>
  <c r="H44" i="24"/>
  <c r="K44" i="24"/>
  <c r="I44" i="24"/>
  <c r="Z46" i="24"/>
  <c r="AC46" i="24"/>
  <c r="AA46" i="24"/>
  <c r="Q49" i="24"/>
  <c r="T49" i="24"/>
  <c r="S49" i="24"/>
  <c r="R49" i="24"/>
  <c r="K54" i="24"/>
  <c r="H54" i="24"/>
  <c r="I54" i="24"/>
  <c r="T59" i="24"/>
  <c r="S59" i="24"/>
  <c r="R59" i="24"/>
  <c r="Q59" i="24"/>
  <c r="T16" i="25"/>
  <c r="R16" i="25"/>
  <c r="Q16" i="25"/>
  <c r="AU25" i="25"/>
  <c r="AS25" i="25"/>
  <c r="AR25" i="25"/>
  <c r="K10" i="23"/>
  <c r="I10" i="23"/>
  <c r="H10" i="23"/>
  <c r="P36" i="23"/>
  <c r="T11" i="23"/>
  <c r="S11" i="23"/>
  <c r="R11" i="23"/>
  <c r="Q11" i="23"/>
  <c r="AG13" i="23"/>
  <c r="AD13" i="23"/>
  <c r="AC13" i="23"/>
  <c r="AB13" i="23"/>
  <c r="AA13" i="23"/>
  <c r="K18" i="23"/>
  <c r="I18" i="23"/>
  <c r="H18" i="23"/>
  <c r="T19" i="23"/>
  <c r="S19" i="23"/>
  <c r="R19" i="23"/>
  <c r="Q19" i="23"/>
  <c r="AG21" i="23"/>
  <c r="AD21" i="23"/>
  <c r="AC21" i="23"/>
  <c r="AB21" i="23"/>
  <c r="AA21" i="23"/>
  <c r="K26" i="23"/>
  <c r="I26" i="23"/>
  <c r="H26" i="23"/>
  <c r="T27" i="23"/>
  <c r="S27" i="23"/>
  <c r="R27" i="23"/>
  <c r="Q27" i="23"/>
  <c r="AG29" i="23"/>
  <c r="AE29" i="23"/>
  <c r="AD29" i="23"/>
  <c r="AC29" i="23"/>
  <c r="AB29" i="23"/>
  <c r="AA29" i="23"/>
  <c r="K34" i="23"/>
  <c r="I34" i="23"/>
  <c r="H34" i="23"/>
  <c r="T35" i="23"/>
  <c r="S35" i="23"/>
  <c r="R35" i="23"/>
  <c r="Q35" i="23"/>
  <c r="G69" i="23"/>
  <c r="K44" i="23"/>
  <c r="I44" i="23"/>
  <c r="H44" i="23"/>
  <c r="T45" i="23"/>
  <c r="S45" i="23"/>
  <c r="R45" i="23"/>
  <c r="Q45" i="23"/>
  <c r="AF47" i="23"/>
  <c r="AE47" i="23"/>
  <c r="AD47" i="23"/>
  <c r="AC47" i="23"/>
  <c r="AB47" i="23"/>
  <c r="AA47" i="23"/>
  <c r="AG47" i="23" s="1"/>
  <c r="K52" i="23"/>
  <c r="J52" i="23"/>
  <c r="I52" i="23"/>
  <c r="H52" i="23"/>
  <c r="T53" i="23"/>
  <c r="S53" i="23"/>
  <c r="R53" i="23"/>
  <c r="Q53" i="23"/>
  <c r="AF55" i="23"/>
  <c r="AE55" i="23"/>
  <c r="AD55" i="23"/>
  <c r="AC55" i="23"/>
  <c r="AB55" i="23"/>
  <c r="AA55" i="23"/>
  <c r="AG55" i="23" s="1"/>
  <c r="K60" i="23"/>
  <c r="I60" i="23"/>
  <c r="H60" i="23"/>
  <c r="T61" i="23"/>
  <c r="S61" i="23"/>
  <c r="R61" i="23"/>
  <c r="Q61" i="23"/>
  <c r="AF63" i="23"/>
  <c r="AE63" i="23"/>
  <c r="AD63" i="23"/>
  <c r="AC63" i="23"/>
  <c r="AB63" i="23"/>
  <c r="AA63" i="23"/>
  <c r="AG63" i="23" s="1"/>
  <c r="K68" i="23"/>
  <c r="J68" i="23"/>
  <c r="I68" i="23"/>
  <c r="H68" i="23"/>
  <c r="T10" i="24"/>
  <c r="S10" i="24"/>
  <c r="R10" i="24"/>
  <c r="Q10" i="24"/>
  <c r="K13" i="24"/>
  <c r="J13" i="24"/>
  <c r="I13" i="24"/>
  <c r="H13" i="24"/>
  <c r="AC15" i="24"/>
  <c r="AB15" i="24"/>
  <c r="AA15" i="24"/>
  <c r="Z15" i="24"/>
  <c r="T18" i="24"/>
  <c r="S18" i="24"/>
  <c r="R18" i="24"/>
  <c r="Q18" i="24"/>
  <c r="K21" i="24"/>
  <c r="J21" i="24"/>
  <c r="I21" i="24"/>
  <c r="H21" i="24"/>
  <c r="AC23" i="24"/>
  <c r="AB23" i="24"/>
  <c r="AA23" i="24"/>
  <c r="Z23" i="24"/>
  <c r="T26" i="24"/>
  <c r="S26" i="24"/>
  <c r="R26" i="24"/>
  <c r="Q26" i="24"/>
  <c r="K29" i="24"/>
  <c r="J29" i="24"/>
  <c r="I29" i="24"/>
  <c r="H29" i="24"/>
  <c r="AC31" i="24"/>
  <c r="AB31" i="24"/>
  <c r="AA31" i="24"/>
  <c r="Z31" i="24"/>
  <c r="T34" i="24"/>
  <c r="S34" i="24"/>
  <c r="R34" i="24"/>
  <c r="Q34" i="24"/>
  <c r="Y40" i="24"/>
  <c r="AB54" i="24" s="1"/>
  <c r="AC41" i="24"/>
  <c r="AA41" i="24"/>
  <c r="Z41" i="24"/>
  <c r="P69" i="24"/>
  <c r="T44" i="24"/>
  <c r="S44" i="24"/>
  <c r="R44" i="24"/>
  <c r="Q44" i="24"/>
  <c r="K47" i="24"/>
  <c r="I47" i="24"/>
  <c r="H47" i="24"/>
  <c r="AC49" i="24"/>
  <c r="AA49" i="24"/>
  <c r="Z49" i="24"/>
  <c r="K62" i="24"/>
  <c r="I62" i="24"/>
  <c r="H62" i="24"/>
  <c r="AC17" i="25"/>
  <c r="AB17" i="25"/>
  <c r="AA17" i="25"/>
  <c r="Z17" i="25"/>
  <c r="K57" i="24"/>
  <c r="I57" i="24"/>
  <c r="H57" i="24"/>
  <c r="AC59" i="24"/>
  <c r="AA59" i="24"/>
  <c r="Z59" i="24"/>
  <c r="T62" i="24"/>
  <c r="S62" i="24"/>
  <c r="R62" i="24"/>
  <c r="Q62" i="24"/>
  <c r="K65" i="24"/>
  <c r="I65" i="24"/>
  <c r="H65" i="24"/>
  <c r="AC67" i="24"/>
  <c r="AA67" i="24"/>
  <c r="Z67" i="24"/>
  <c r="AL9" i="25"/>
  <c r="AJ9" i="25"/>
  <c r="AI9" i="25"/>
  <c r="AH8" i="25"/>
  <c r="AK10" i="25" s="1"/>
  <c r="AU10" i="25"/>
  <c r="AS10" i="25"/>
  <c r="AR10" i="25"/>
  <c r="BD11" i="25"/>
  <c r="BB11" i="25"/>
  <c r="BA11" i="25"/>
  <c r="BI37" i="25"/>
  <c r="BM12" i="25"/>
  <c r="BK12" i="25"/>
  <c r="BJ12" i="25"/>
  <c r="K14" i="25"/>
  <c r="I14" i="25"/>
  <c r="H14" i="25"/>
  <c r="T15" i="25"/>
  <c r="R15" i="25"/>
  <c r="Q15" i="25"/>
  <c r="AC16" i="25"/>
  <c r="AB16" i="25"/>
  <c r="AA16" i="25"/>
  <c r="Z16" i="25"/>
  <c r="AL17" i="25"/>
  <c r="AK17" i="25"/>
  <c r="AJ17" i="25"/>
  <c r="AI17" i="25"/>
  <c r="AU18" i="25"/>
  <c r="AS18" i="25"/>
  <c r="AR18" i="25"/>
  <c r="BD19" i="25"/>
  <c r="BB19" i="25"/>
  <c r="BA19" i="25"/>
  <c r="BM20" i="25"/>
  <c r="BK20" i="25"/>
  <c r="BJ20" i="25"/>
  <c r="K22" i="25"/>
  <c r="I22" i="25"/>
  <c r="H22" i="25"/>
  <c r="T23" i="25"/>
  <c r="R23" i="25"/>
  <c r="Q23" i="25"/>
  <c r="AL25" i="25"/>
  <c r="AK25" i="25"/>
  <c r="AJ25" i="25"/>
  <c r="AI25" i="25"/>
  <c r="AC67" i="26"/>
  <c r="AB67" i="26"/>
  <c r="AA67" i="26"/>
  <c r="Z67" i="26"/>
  <c r="T15" i="27"/>
  <c r="R15" i="27"/>
  <c r="Q15" i="27"/>
  <c r="AC54" i="24"/>
  <c r="AA54" i="24"/>
  <c r="Z54" i="24"/>
  <c r="T57" i="24"/>
  <c r="S57" i="24"/>
  <c r="R57" i="24"/>
  <c r="Q57" i="24"/>
  <c r="K60" i="24"/>
  <c r="I60" i="24"/>
  <c r="H60" i="24"/>
  <c r="AC62" i="24"/>
  <c r="AA62" i="24"/>
  <c r="Z62" i="24"/>
  <c r="T65" i="24"/>
  <c r="S65" i="24"/>
  <c r="R65" i="24"/>
  <c r="Q65" i="24"/>
  <c r="K68" i="24"/>
  <c r="I68" i="24"/>
  <c r="H68" i="24"/>
  <c r="AU9" i="25"/>
  <c r="AS9" i="25"/>
  <c r="AR9" i="25"/>
  <c r="AQ8" i="25"/>
  <c r="AT18" i="25" s="1"/>
  <c r="BD10" i="25"/>
  <c r="BB10" i="25"/>
  <c r="BA10" i="25"/>
  <c r="BM11" i="25"/>
  <c r="BK11" i="25"/>
  <c r="BJ11" i="25"/>
  <c r="K13" i="25"/>
  <c r="I13" i="25"/>
  <c r="H13" i="25"/>
  <c r="T14" i="25"/>
  <c r="R14" i="25"/>
  <c r="Q14" i="25"/>
  <c r="AC15" i="25"/>
  <c r="AB15" i="25"/>
  <c r="AA15" i="25"/>
  <c r="Z15" i="25"/>
  <c r="AL16" i="25"/>
  <c r="AK16" i="25"/>
  <c r="AJ16" i="25"/>
  <c r="AI16" i="25"/>
  <c r="AU17" i="25"/>
  <c r="AT17" i="25"/>
  <c r="AS17" i="25"/>
  <c r="AR17" i="25"/>
  <c r="BD18" i="25"/>
  <c r="BB18" i="25"/>
  <c r="BA18" i="25"/>
  <c r="BM19" i="25"/>
  <c r="BK19" i="25"/>
  <c r="BJ19" i="25"/>
  <c r="K21" i="25"/>
  <c r="I21" i="25"/>
  <c r="H21" i="25"/>
  <c r="T22" i="25"/>
  <c r="R22" i="25"/>
  <c r="Q22" i="25"/>
  <c r="AC23" i="25"/>
  <c r="AB23" i="25"/>
  <c r="AA23" i="25"/>
  <c r="Z23" i="25"/>
  <c r="AC24" i="25"/>
  <c r="AB24" i="25"/>
  <c r="AA24" i="25"/>
  <c r="Z24" i="25"/>
  <c r="AL24" i="25"/>
  <c r="AK24" i="25"/>
  <c r="AJ24" i="25"/>
  <c r="AI24" i="25"/>
  <c r="AU24" i="25"/>
  <c r="AT24" i="25"/>
  <c r="AS24" i="25"/>
  <c r="AR24" i="25"/>
  <c r="BD24" i="25"/>
  <c r="BB24" i="25"/>
  <c r="BA24" i="25"/>
  <c r="BM24" i="25"/>
  <c r="BK24" i="25"/>
  <c r="BJ24" i="25"/>
  <c r="I25" i="25"/>
  <c r="K25" i="25"/>
  <c r="H25" i="25"/>
  <c r="Q25" i="25"/>
  <c r="T25" i="25"/>
  <c r="R25" i="25"/>
  <c r="AA26" i="25"/>
  <c r="Z26" i="25"/>
  <c r="AC26" i="25"/>
  <c r="AB26" i="25"/>
  <c r="K55" i="24"/>
  <c r="I55" i="24"/>
  <c r="H55" i="24"/>
  <c r="AC57" i="24"/>
  <c r="AA57" i="24"/>
  <c r="Z57" i="24"/>
  <c r="T60" i="24"/>
  <c r="S60" i="24"/>
  <c r="R60" i="24"/>
  <c r="Q60" i="24"/>
  <c r="K63" i="24"/>
  <c r="J63" i="24"/>
  <c r="I63" i="24"/>
  <c r="H63" i="24"/>
  <c r="AC65" i="24"/>
  <c r="AA65" i="24"/>
  <c r="Z65" i="24"/>
  <c r="T68" i="24"/>
  <c r="S68" i="24"/>
  <c r="R68" i="24"/>
  <c r="Q68" i="24"/>
  <c r="BD9" i="25"/>
  <c r="BB9" i="25"/>
  <c r="BA9" i="25"/>
  <c r="AZ8" i="25"/>
  <c r="BC18" i="25" s="1"/>
  <c r="BM10" i="25"/>
  <c r="BL10" i="25"/>
  <c r="BK10" i="25"/>
  <c r="BJ10" i="25"/>
  <c r="G37" i="25"/>
  <c r="K12" i="25"/>
  <c r="I12" i="25"/>
  <c r="H12" i="25"/>
  <c r="T13" i="25"/>
  <c r="R13" i="25"/>
  <c r="Q13" i="25"/>
  <c r="AC14" i="25"/>
  <c r="AB14" i="25"/>
  <c r="AA14" i="25"/>
  <c r="Z14" i="25"/>
  <c r="AL15" i="25"/>
  <c r="AK15" i="25"/>
  <c r="AJ15" i="25"/>
  <c r="AI15" i="25"/>
  <c r="AU16" i="25"/>
  <c r="AT16" i="25"/>
  <c r="AS16" i="25"/>
  <c r="AR16" i="25"/>
  <c r="BD17" i="25"/>
  <c r="BC17" i="25"/>
  <c r="BB17" i="25"/>
  <c r="BA17" i="25"/>
  <c r="BM18" i="25"/>
  <c r="BK18" i="25"/>
  <c r="BJ18" i="25"/>
  <c r="K20" i="25"/>
  <c r="I20" i="25"/>
  <c r="H20" i="25"/>
  <c r="T21" i="25"/>
  <c r="R21" i="25"/>
  <c r="Q21" i="25"/>
  <c r="AC22" i="25"/>
  <c r="AB22" i="25"/>
  <c r="AA22" i="25"/>
  <c r="Z22" i="25"/>
  <c r="AL23" i="25"/>
  <c r="AK23" i="25"/>
  <c r="AJ23" i="25"/>
  <c r="AI23" i="25"/>
  <c r="AU23" i="25"/>
  <c r="AT23" i="25"/>
  <c r="AS23" i="25"/>
  <c r="AR23" i="25"/>
  <c r="BC23" i="25"/>
  <c r="BD23" i="25"/>
  <c r="BB23" i="25"/>
  <c r="BA23" i="25"/>
  <c r="BK23" i="25"/>
  <c r="BM23" i="25"/>
  <c r="BJ23" i="25"/>
  <c r="H24" i="25"/>
  <c r="K24" i="25"/>
  <c r="I24" i="25"/>
  <c r="BD26" i="25"/>
  <c r="BC26" i="25"/>
  <c r="BB26" i="25"/>
  <c r="BA26" i="25"/>
  <c r="S55" i="24"/>
  <c r="R55" i="24"/>
  <c r="Q55" i="24"/>
  <c r="T55" i="24"/>
  <c r="J58" i="24"/>
  <c r="I58" i="24"/>
  <c r="H58" i="24"/>
  <c r="K58" i="24"/>
  <c r="AA60" i="24"/>
  <c r="Z60" i="24"/>
  <c r="AC60" i="24"/>
  <c r="S63" i="24"/>
  <c r="R63" i="24"/>
  <c r="Q63" i="24"/>
  <c r="T63" i="24"/>
  <c r="I66" i="24"/>
  <c r="H66" i="24"/>
  <c r="K66" i="24"/>
  <c r="AA68" i="24"/>
  <c r="Z68" i="24"/>
  <c r="AC68" i="24"/>
  <c r="BK9" i="25"/>
  <c r="BJ9" i="25"/>
  <c r="BI8" i="25"/>
  <c r="BL21" i="25" s="1"/>
  <c r="BM9" i="25"/>
  <c r="I11" i="25"/>
  <c r="H11" i="25"/>
  <c r="K11" i="25"/>
  <c r="P37" i="25"/>
  <c r="R12" i="25"/>
  <c r="Q12" i="25"/>
  <c r="T12" i="25"/>
  <c r="AB13" i="25"/>
  <c r="AA13" i="25"/>
  <c r="Z13" i="25"/>
  <c r="AC13" i="25"/>
  <c r="AK14" i="25"/>
  <c r="AJ14" i="25"/>
  <c r="AI14" i="25"/>
  <c r="AL14" i="25"/>
  <c r="AT15" i="25"/>
  <c r="AS15" i="25"/>
  <c r="AR15" i="25"/>
  <c r="AU15" i="25"/>
  <c r="BC16" i="25"/>
  <c r="BB16" i="25"/>
  <c r="BA16" i="25"/>
  <c r="BD16" i="25"/>
  <c r="BL17" i="25"/>
  <c r="BK17" i="25"/>
  <c r="BJ17" i="25"/>
  <c r="BM17" i="25"/>
  <c r="I19" i="25"/>
  <c r="H19" i="25"/>
  <c r="K19" i="25"/>
  <c r="R20" i="25"/>
  <c r="Q20" i="25"/>
  <c r="T20" i="25"/>
  <c r="AB21" i="25"/>
  <c r="AA21" i="25"/>
  <c r="Z21" i="25"/>
  <c r="AC21" i="25"/>
  <c r="AK22" i="25"/>
  <c r="AJ22" i="25"/>
  <c r="AI22" i="25"/>
  <c r="AL22" i="25"/>
  <c r="BM25" i="25"/>
  <c r="BJ25" i="25"/>
  <c r="BL25" i="25"/>
  <c r="BK25" i="25"/>
  <c r="T61" i="26"/>
  <c r="R61" i="26"/>
  <c r="Q61" i="26"/>
  <c r="S61" i="26"/>
  <c r="AC17" i="26"/>
  <c r="AB17" i="26"/>
  <c r="AA17" i="26"/>
  <c r="Z17" i="26"/>
  <c r="H53" i="24"/>
  <c r="K53" i="24"/>
  <c r="I53" i="24"/>
  <c r="AA55" i="24"/>
  <c r="Z55" i="24"/>
  <c r="AC55" i="24"/>
  <c r="R58" i="24"/>
  <c r="Q58" i="24"/>
  <c r="T58" i="24"/>
  <c r="S58" i="24"/>
  <c r="I61" i="24"/>
  <c r="H61" i="24"/>
  <c r="K61" i="24"/>
  <c r="AA63" i="24"/>
  <c r="Z63" i="24"/>
  <c r="AC63" i="24"/>
  <c r="AB63" i="24"/>
  <c r="R66" i="24"/>
  <c r="Q66" i="24"/>
  <c r="T66" i="24"/>
  <c r="S66" i="24"/>
  <c r="I10" i="25"/>
  <c r="H10" i="25"/>
  <c r="K10" i="25"/>
  <c r="R11" i="25"/>
  <c r="Q11" i="25"/>
  <c r="T11" i="25"/>
  <c r="Y37" i="25"/>
  <c r="AA12" i="25"/>
  <c r="Z12" i="25"/>
  <c r="AC12" i="25"/>
  <c r="AB12" i="25"/>
  <c r="AJ13" i="25"/>
  <c r="AI13" i="25"/>
  <c r="AL13" i="25"/>
  <c r="AK13" i="25"/>
  <c r="AS14" i="25"/>
  <c r="AR14" i="25"/>
  <c r="AU14" i="25"/>
  <c r="AT14" i="25"/>
  <c r="BB15" i="25"/>
  <c r="BA15" i="25"/>
  <c r="BD15" i="25"/>
  <c r="BC15" i="25"/>
  <c r="BK16" i="25"/>
  <c r="BJ16" i="25"/>
  <c r="BM16" i="25"/>
  <c r="BL16" i="25"/>
  <c r="I18" i="25"/>
  <c r="H18" i="25"/>
  <c r="K18" i="25"/>
  <c r="R19" i="25"/>
  <c r="Q19" i="25"/>
  <c r="T19" i="25"/>
  <c r="AA20" i="25"/>
  <c r="Z20" i="25"/>
  <c r="AC20" i="25"/>
  <c r="AB20" i="25"/>
  <c r="AJ21" i="25"/>
  <c r="AI21" i="25"/>
  <c r="AL21" i="25"/>
  <c r="AK21" i="25"/>
  <c r="AS22" i="25"/>
  <c r="AR22" i="25"/>
  <c r="AU22" i="25"/>
  <c r="AT22" i="25"/>
  <c r="K28" i="25"/>
  <c r="I28" i="25"/>
  <c r="H28" i="25"/>
  <c r="Q53" i="24"/>
  <c r="T53" i="24"/>
  <c r="S53" i="24"/>
  <c r="R53" i="24"/>
  <c r="H56" i="24"/>
  <c r="K56" i="24"/>
  <c r="I56" i="24"/>
  <c r="Z58" i="24"/>
  <c r="AC58" i="24"/>
  <c r="AA58" i="24"/>
  <c r="Q61" i="24"/>
  <c r="T61" i="24"/>
  <c r="S61" i="24"/>
  <c r="R61" i="24"/>
  <c r="H64" i="24"/>
  <c r="K64" i="24"/>
  <c r="I64" i="24"/>
  <c r="Z66" i="24"/>
  <c r="AC66" i="24"/>
  <c r="AB66" i="24"/>
  <c r="AA66" i="24"/>
  <c r="H9" i="25"/>
  <c r="G8" i="25"/>
  <c r="J14" i="25" s="1"/>
  <c r="K9" i="25"/>
  <c r="I9" i="25"/>
  <c r="Q10" i="25"/>
  <c r="T10" i="25"/>
  <c r="R10" i="25"/>
  <c r="Z11" i="25"/>
  <c r="AC11" i="25"/>
  <c r="AB11" i="25"/>
  <c r="AA11" i="25"/>
  <c r="AH37" i="25"/>
  <c r="AI12" i="25"/>
  <c r="AL12" i="25"/>
  <c r="AK12" i="25"/>
  <c r="AJ12" i="25"/>
  <c r="AR13" i="25"/>
  <c r="AU13" i="25"/>
  <c r="AT13" i="25"/>
  <c r="AS13" i="25"/>
  <c r="BA14" i="25"/>
  <c r="BD14" i="25"/>
  <c r="BC14" i="25"/>
  <c r="BB14" i="25"/>
  <c r="BJ15" i="25"/>
  <c r="BM15" i="25"/>
  <c r="BL15" i="25"/>
  <c r="BK15" i="25"/>
  <c r="H17" i="25"/>
  <c r="K17" i="25"/>
  <c r="I17" i="25"/>
  <c r="Q18" i="25"/>
  <c r="T18" i="25"/>
  <c r="R18" i="25"/>
  <c r="Z19" i="25"/>
  <c r="AC19" i="25"/>
  <c r="AB19" i="25"/>
  <c r="AA19" i="25"/>
  <c r="AI20" i="25"/>
  <c r="AL20" i="25"/>
  <c r="AK20" i="25"/>
  <c r="AJ20" i="25"/>
  <c r="AR21" i="25"/>
  <c r="AU21" i="25"/>
  <c r="AT21" i="25"/>
  <c r="AS21" i="25"/>
  <c r="BA22" i="25"/>
  <c r="BD22" i="25"/>
  <c r="BC22" i="25"/>
  <c r="BB22" i="25"/>
  <c r="BB25" i="25"/>
  <c r="BA25" i="25"/>
  <c r="BD25" i="25"/>
  <c r="BC25" i="25"/>
  <c r="BM26" i="25"/>
  <c r="BL26" i="25"/>
  <c r="BK26" i="25"/>
  <c r="BJ26" i="25"/>
  <c r="T29" i="25"/>
  <c r="R29" i="25"/>
  <c r="Q29" i="25"/>
  <c r="AC53" i="24"/>
  <c r="AA53" i="24"/>
  <c r="Z53" i="24"/>
  <c r="T56" i="24"/>
  <c r="S56" i="24"/>
  <c r="R56" i="24"/>
  <c r="Q56" i="24"/>
  <c r="K59" i="24"/>
  <c r="I59" i="24"/>
  <c r="H59" i="24"/>
  <c r="AC61" i="24"/>
  <c r="AA61" i="24"/>
  <c r="Z61" i="24"/>
  <c r="T64" i="24"/>
  <c r="S64" i="24"/>
  <c r="R64" i="24"/>
  <c r="Q64" i="24"/>
  <c r="K67" i="24"/>
  <c r="I67" i="24"/>
  <c r="H67" i="24"/>
  <c r="T9" i="25"/>
  <c r="R9" i="25"/>
  <c r="Q9" i="25"/>
  <c r="P8" i="25"/>
  <c r="S23" i="25" s="1"/>
  <c r="AC10" i="25"/>
  <c r="AB10" i="25"/>
  <c r="AA10" i="25"/>
  <c r="Z10" i="25"/>
  <c r="AL11" i="25"/>
  <c r="AK11" i="25"/>
  <c r="AJ11" i="25"/>
  <c r="AI11" i="25"/>
  <c r="AQ37" i="25"/>
  <c r="AU12" i="25"/>
  <c r="AT12" i="25"/>
  <c r="AS12" i="25"/>
  <c r="AR12" i="25"/>
  <c r="BD13" i="25"/>
  <c r="BC13" i="25"/>
  <c r="BB13" i="25"/>
  <c r="BA13" i="25"/>
  <c r="BM14" i="25"/>
  <c r="BL14" i="25"/>
  <c r="BK14" i="25"/>
  <c r="BJ14" i="25"/>
  <c r="K16" i="25"/>
  <c r="I16" i="25"/>
  <c r="H16" i="25"/>
  <c r="T17" i="25"/>
  <c r="R17" i="25"/>
  <c r="Q17" i="25"/>
  <c r="AC18" i="25"/>
  <c r="AB18" i="25"/>
  <c r="AA18" i="25"/>
  <c r="Z18" i="25"/>
  <c r="AL19" i="25"/>
  <c r="AK19" i="25"/>
  <c r="AJ19" i="25"/>
  <c r="AI19" i="25"/>
  <c r="AU20" i="25"/>
  <c r="AT20" i="25"/>
  <c r="AS20" i="25"/>
  <c r="AR20" i="25"/>
  <c r="BD21" i="25"/>
  <c r="BC21" i="25"/>
  <c r="BB21" i="25"/>
  <c r="BA21" i="25"/>
  <c r="BM22" i="25"/>
  <c r="BL22" i="25"/>
  <c r="BK22" i="25"/>
  <c r="BJ22" i="25"/>
  <c r="AC30" i="25"/>
  <c r="AB30" i="25"/>
  <c r="AA30" i="25"/>
  <c r="Z30" i="25"/>
  <c r="BM32" i="25"/>
  <c r="BL32" i="25"/>
  <c r="BK32" i="25"/>
  <c r="BJ32" i="25"/>
  <c r="K27" i="25"/>
  <c r="J27" i="25"/>
  <c r="I27" i="25"/>
  <c r="H27" i="25"/>
  <c r="T28" i="25"/>
  <c r="R28" i="25"/>
  <c r="Q28" i="25"/>
  <c r="AC29" i="25"/>
  <c r="AB29" i="25"/>
  <c r="AA29" i="25"/>
  <c r="Z29" i="25"/>
  <c r="AL30" i="25"/>
  <c r="AK30" i="25"/>
  <c r="AJ30" i="25"/>
  <c r="AI30" i="25"/>
  <c r="T20" i="26"/>
  <c r="S20" i="26"/>
  <c r="R20" i="26"/>
  <c r="Q20" i="26"/>
  <c r="K49" i="26"/>
  <c r="J49" i="26"/>
  <c r="I49" i="26"/>
  <c r="H49" i="26"/>
  <c r="K18" i="27"/>
  <c r="I18" i="27"/>
  <c r="H18" i="27"/>
  <c r="K26" i="25"/>
  <c r="I26" i="25"/>
  <c r="H26" i="25"/>
  <c r="T27" i="25"/>
  <c r="R27" i="25"/>
  <c r="Q27" i="25"/>
  <c r="AC28" i="25"/>
  <c r="AB28" i="25"/>
  <c r="AA28" i="25"/>
  <c r="Z28" i="25"/>
  <c r="AL29" i="25"/>
  <c r="AK29" i="25"/>
  <c r="AJ29" i="25"/>
  <c r="AI29" i="25"/>
  <c r="AU30" i="25"/>
  <c r="AT30" i="25"/>
  <c r="AS30" i="25"/>
  <c r="AR30" i="25"/>
  <c r="K32" i="25"/>
  <c r="J32" i="25"/>
  <c r="I32" i="25"/>
  <c r="H32" i="25"/>
  <c r="K33" i="25"/>
  <c r="I33" i="25"/>
  <c r="H33" i="25"/>
  <c r="AC66" i="26"/>
  <c r="AA66" i="26"/>
  <c r="Z66" i="26"/>
  <c r="AB66" i="26"/>
  <c r="K23" i="26"/>
  <c r="J23" i="26"/>
  <c r="I23" i="26"/>
  <c r="H23" i="26"/>
  <c r="AC51" i="26"/>
  <c r="AB51" i="26"/>
  <c r="AA51" i="26"/>
  <c r="Z51" i="26"/>
  <c r="AC20" i="27"/>
  <c r="AA20" i="27"/>
  <c r="Z20" i="27"/>
  <c r="R26" i="25"/>
  <c r="Q26" i="25"/>
  <c r="T26" i="25"/>
  <c r="AB27" i="25"/>
  <c r="AA27" i="25"/>
  <c r="Z27" i="25"/>
  <c r="AC27" i="25"/>
  <c r="AL28" i="25"/>
  <c r="AK28" i="25"/>
  <c r="AJ28" i="25"/>
  <c r="AI28" i="25"/>
  <c r="AU29" i="25"/>
  <c r="AT29" i="25"/>
  <c r="AS29" i="25"/>
  <c r="AR29" i="25"/>
  <c r="BD30" i="25"/>
  <c r="BC30" i="25"/>
  <c r="BB30" i="25"/>
  <c r="BA30" i="25"/>
  <c r="BM31" i="25"/>
  <c r="BL31" i="25"/>
  <c r="BK31" i="25"/>
  <c r="BJ31" i="25"/>
  <c r="T34" i="25"/>
  <c r="R34" i="25"/>
  <c r="Q34" i="25"/>
  <c r="AC25" i="26"/>
  <c r="AB25" i="26"/>
  <c r="AA25" i="26"/>
  <c r="Z25" i="26"/>
  <c r="T54" i="26"/>
  <c r="S54" i="26"/>
  <c r="R54" i="26"/>
  <c r="Q54" i="26"/>
  <c r="T23" i="27"/>
  <c r="R23" i="27"/>
  <c r="Q23" i="27"/>
  <c r="K13" i="28"/>
  <c r="I13" i="28"/>
  <c r="H13" i="28"/>
  <c r="N7" i="30"/>
  <c r="M7" i="30"/>
  <c r="L7" i="30"/>
  <c r="AJ27" i="25"/>
  <c r="AI27" i="25"/>
  <c r="AK27" i="25"/>
  <c r="AL27" i="25"/>
  <c r="AT28" i="25"/>
  <c r="AS28" i="25"/>
  <c r="AR28" i="25"/>
  <c r="AU28" i="25"/>
  <c r="BC29" i="25"/>
  <c r="BB29" i="25"/>
  <c r="BA29" i="25"/>
  <c r="BD29" i="25"/>
  <c r="BL30" i="25"/>
  <c r="BK30" i="25"/>
  <c r="BJ30" i="25"/>
  <c r="BM30" i="25"/>
  <c r="BC31" i="25"/>
  <c r="BB31" i="25"/>
  <c r="BA31" i="25"/>
  <c r="BD31" i="25"/>
  <c r="BD32" i="25"/>
  <c r="BC32" i="25"/>
  <c r="BB32" i="25"/>
  <c r="BA32" i="25"/>
  <c r="AC35" i="25"/>
  <c r="AB35" i="25"/>
  <c r="AA35" i="25"/>
  <c r="Z35" i="25"/>
  <c r="K64" i="26"/>
  <c r="I64" i="26"/>
  <c r="H64" i="26"/>
  <c r="J64" i="26"/>
  <c r="K7" i="26"/>
  <c r="J7" i="26"/>
  <c r="I7" i="26"/>
  <c r="H7" i="26"/>
  <c r="T28" i="26"/>
  <c r="S28" i="26"/>
  <c r="R28" i="26"/>
  <c r="Q28" i="26"/>
  <c r="K57" i="26"/>
  <c r="J57" i="26"/>
  <c r="I57" i="26"/>
  <c r="H57" i="26"/>
  <c r="K26" i="27"/>
  <c r="I26" i="27"/>
  <c r="H26" i="27"/>
  <c r="K33" i="27"/>
  <c r="I33" i="27"/>
  <c r="H33" i="27"/>
  <c r="T22" i="28"/>
  <c r="R22" i="28"/>
  <c r="Q22" i="28"/>
  <c r="T24" i="25"/>
  <c r="R24" i="25"/>
  <c r="Q24" i="25"/>
  <c r="AC25" i="25"/>
  <c r="AB25" i="25"/>
  <c r="AA25" i="25"/>
  <c r="Z25" i="25"/>
  <c r="AI26" i="25"/>
  <c r="AL26" i="25"/>
  <c r="AK26" i="25"/>
  <c r="AJ26" i="25"/>
  <c r="AR27" i="25"/>
  <c r="AU27" i="25"/>
  <c r="AT27" i="25"/>
  <c r="AS27" i="25"/>
  <c r="BB28" i="25"/>
  <c r="BA28" i="25"/>
  <c r="BD28" i="25"/>
  <c r="BC28" i="25"/>
  <c r="BK29" i="25"/>
  <c r="BJ29" i="25"/>
  <c r="BM29" i="25"/>
  <c r="BL29" i="25"/>
  <c r="I31" i="25"/>
  <c r="H31" i="25"/>
  <c r="K31" i="25"/>
  <c r="J31" i="25"/>
  <c r="AS31" i="25"/>
  <c r="AR31" i="25"/>
  <c r="AU31" i="25"/>
  <c r="AT31" i="25"/>
  <c r="AL36" i="25"/>
  <c r="AK36" i="25"/>
  <c r="AJ36" i="25"/>
  <c r="AI36" i="25"/>
  <c r="AC9" i="26"/>
  <c r="AB9" i="26"/>
  <c r="AA9" i="26"/>
  <c r="Z9" i="26"/>
  <c r="K31" i="26"/>
  <c r="J31" i="26"/>
  <c r="I31" i="26"/>
  <c r="H31" i="26"/>
  <c r="AC59" i="26"/>
  <c r="AB59" i="26"/>
  <c r="AA59" i="26"/>
  <c r="Z59" i="26"/>
  <c r="AC31" i="28"/>
  <c r="AA31" i="28"/>
  <c r="Z31" i="28"/>
  <c r="AU26" i="25"/>
  <c r="AT26" i="25"/>
  <c r="AS26" i="25"/>
  <c r="AR26" i="25"/>
  <c r="BA27" i="25"/>
  <c r="BD27" i="25"/>
  <c r="BC27" i="25"/>
  <c r="BB27" i="25"/>
  <c r="BJ28" i="25"/>
  <c r="BM28" i="25"/>
  <c r="BL28" i="25"/>
  <c r="BK28" i="25"/>
  <c r="H30" i="25"/>
  <c r="K30" i="25"/>
  <c r="J30" i="25"/>
  <c r="I30" i="25"/>
  <c r="Q31" i="25"/>
  <c r="T31" i="25"/>
  <c r="R31" i="25"/>
  <c r="AA32" i="25"/>
  <c r="Z32" i="25"/>
  <c r="AB32" i="25"/>
  <c r="AC32" i="25"/>
  <c r="T12" i="26"/>
  <c r="S12" i="26"/>
  <c r="R12" i="26"/>
  <c r="Q12" i="26"/>
  <c r="AC33" i="26"/>
  <c r="AB33" i="26"/>
  <c r="AA33" i="26"/>
  <c r="Z33" i="26"/>
  <c r="K41" i="26"/>
  <c r="J41" i="26"/>
  <c r="I41" i="26"/>
  <c r="H41" i="26"/>
  <c r="T62" i="26"/>
  <c r="S62" i="26"/>
  <c r="R62" i="26"/>
  <c r="Q62" i="26"/>
  <c r="K10" i="27"/>
  <c r="I10" i="27"/>
  <c r="H10" i="27"/>
  <c r="K59" i="27"/>
  <c r="I59" i="27"/>
  <c r="H59" i="27"/>
  <c r="BM27" i="25"/>
  <c r="BL27" i="25"/>
  <c r="BK27" i="25"/>
  <c r="BJ27" i="25"/>
  <c r="K29" i="25"/>
  <c r="J29" i="25"/>
  <c r="I29" i="25"/>
  <c r="H29" i="25"/>
  <c r="T30" i="25"/>
  <c r="R30" i="25"/>
  <c r="Q30" i="25"/>
  <c r="AC31" i="25"/>
  <c r="AB31" i="25"/>
  <c r="AA31" i="25"/>
  <c r="Z31" i="25"/>
  <c r="K15" i="26"/>
  <c r="J15" i="26"/>
  <c r="I15" i="26"/>
  <c r="H15" i="26"/>
  <c r="AC43" i="26"/>
  <c r="AB43" i="26"/>
  <c r="AA43" i="26"/>
  <c r="Z43" i="26"/>
  <c r="K65" i="26"/>
  <c r="J65" i="26"/>
  <c r="I65" i="26"/>
  <c r="H65" i="26"/>
  <c r="AC12" i="27"/>
  <c r="AA12" i="27"/>
  <c r="Z12" i="27"/>
  <c r="BM33" i="25"/>
  <c r="BL33" i="25"/>
  <c r="BJ33" i="25"/>
  <c r="BK33" i="25"/>
  <c r="K35" i="25"/>
  <c r="J35" i="25"/>
  <c r="H35" i="25"/>
  <c r="I35" i="25"/>
  <c r="T36" i="25"/>
  <c r="Q36" i="25"/>
  <c r="R36" i="25"/>
  <c r="T9" i="27"/>
  <c r="Q9" i="27"/>
  <c r="R9" i="27"/>
  <c r="K12" i="27"/>
  <c r="H12" i="27"/>
  <c r="I12" i="27"/>
  <c r="AC14" i="27"/>
  <c r="Z14" i="27"/>
  <c r="AA14" i="27"/>
  <c r="T17" i="27"/>
  <c r="Q17" i="27"/>
  <c r="R17" i="27"/>
  <c r="K20" i="27"/>
  <c r="H20" i="27"/>
  <c r="I20" i="27"/>
  <c r="AC22" i="27"/>
  <c r="Z22" i="27"/>
  <c r="AA22" i="27"/>
  <c r="T25" i="27"/>
  <c r="Q25" i="27"/>
  <c r="R25" i="27"/>
  <c r="K28" i="27"/>
  <c r="H28" i="27"/>
  <c r="I28" i="27"/>
  <c r="AC53" i="27"/>
  <c r="AA53" i="27"/>
  <c r="Z53" i="27"/>
  <c r="BB10" i="28"/>
  <c r="BA10" i="28"/>
  <c r="BM19" i="28"/>
  <c r="BK19" i="28"/>
  <c r="BJ19" i="28"/>
  <c r="K29" i="28"/>
  <c r="I29" i="28"/>
  <c r="H29" i="28"/>
  <c r="T34" i="28"/>
  <c r="R34" i="28"/>
  <c r="Q34" i="28"/>
  <c r="K34" i="25"/>
  <c r="J34" i="25"/>
  <c r="I34" i="25"/>
  <c r="H34" i="25"/>
  <c r="T35" i="25"/>
  <c r="S35" i="25"/>
  <c r="R35" i="25"/>
  <c r="Q35" i="25"/>
  <c r="AC36" i="25"/>
  <c r="AB36" i="25"/>
  <c r="AA36" i="25"/>
  <c r="Z36" i="25"/>
  <c r="AC9" i="27"/>
  <c r="AA9" i="27"/>
  <c r="Z9" i="27"/>
  <c r="T12" i="27"/>
  <c r="R12" i="27"/>
  <c r="Q12" i="27"/>
  <c r="K15" i="27"/>
  <c r="I15" i="27"/>
  <c r="H15" i="27"/>
  <c r="AC17" i="27"/>
  <c r="AA17" i="27"/>
  <c r="Z17" i="27"/>
  <c r="T20" i="27"/>
  <c r="R20" i="27"/>
  <c r="Q20" i="27"/>
  <c r="K23" i="27"/>
  <c r="I23" i="27"/>
  <c r="H23" i="27"/>
  <c r="AC25" i="27"/>
  <c r="AA25" i="27"/>
  <c r="Z25" i="27"/>
  <c r="T28" i="27"/>
  <c r="R28" i="27"/>
  <c r="Q28" i="27"/>
  <c r="AC28" i="27"/>
  <c r="AB28" i="27"/>
  <c r="AA28" i="27"/>
  <c r="Z28" i="27"/>
  <c r="K29" i="27"/>
  <c r="I29" i="27"/>
  <c r="H29" i="27"/>
  <c r="T29" i="27"/>
  <c r="R29" i="27"/>
  <c r="Q29" i="27"/>
  <c r="AC29" i="27"/>
  <c r="AA29" i="27"/>
  <c r="Z29" i="27"/>
  <c r="T56" i="27"/>
  <c r="R56" i="27"/>
  <c r="Q56" i="27"/>
  <c r="BM11" i="28"/>
  <c r="BK11" i="28"/>
  <c r="BJ11" i="28"/>
  <c r="K21" i="28"/>
  <c r="J21" i="28"/>
  <c r="I21" i="28"/>
  <c r="H21" i="28"/>
  <c r="T30" i="28"/>
  <c r="R30" i="28"/>
  <c r="Q30" i="28"/>
  <c r="T33" i="25"/>
  <c r="S33" i="25"/>
  <c r="R33" i="25"/>
  <c r="Q33" i="25"/>
  <c r="AC34" i="25"/>
  <c r="AB34" i="25"/>
  <c r="AA34" i="25"/>
  <c r="Z34" i="25"/>
  <c r="AL35" i="25"/>
  <c r="AK35" i="25"/>
  <c r="AJ35" i="25"/>
  <c r="AI35" i="25"/>
  <c r="AU36" i="25"/>
  <c r="AT36" i="25"/>
  <c r="AS36" i="25"/>
  <c r="AR36" i="25"/>
  <c r="T10" i="27"/>
  <c r="R10" i="27"/>
  <c r="Q10" i="27"/>
  <c r="K13" i="27"/>
  <c r="I13" i="27"/>
  <c r="H13" i="27"/>
  <c r="AC15" i="27"/>
  <c r="AA15" i="27"/>
  <c r="Z15" i="27"/>
  <c r="T18" i="27"/>
  <c r="R18" i="27"/>
  <c r="Q18" i="27"/>
  <c r="K21" i="27"/>
  <c r="I21" i="27"/>
  <c r="H21" i="27"/>
  <c r="AC23" i="27"/>
  <c r="AA23" i="27"/>
  <c r="Z23" i="27"/>
  <c r="T26" i="27"/>
  <c r="R26" i="27"/>
  <c r="Q26" i="27"/>
  <c r="AC61" i="27"/>
  <c r="AA61" i="27"/>
  <c r="Z61" i="27"/>
  <c r="T14" i="28"/>
  <c r="R14" i="28"/>
  <c r="Q14" i="28"/>
  <c r="AC23" i="28"/>
  <c r="AA23" i="28"/>
  <c r="Z23" i="28"/>
  <c r="AL32" i="28"/>
  <c r="AJ32" i="28"/>
  <c r="AI32" i="28"/>
  <c r="R32" i="25"/>
  <c r="T32" i="25"/>
  <c r="Q32" i="25"/>
  <c r="AB33" i="25"/>
  <c r="AA33" i="25"/>
  <c r="Z33" i="25"/>
  <c r="AC33" i="25"/>
  <c r="AK34" i="25"/>
  <c r="AJ34" i="25"/>
  <c r="AI34" i="25"/>
  <c r="AL34" i="25"/>
  <c r="AT35" i="25"/>
  <c r="AS35" i="25"/>
  <c r="AR35" i="25"/>
  <c r="AU35" i="25"/>
  <c r="BC36" i="25"/>
  <c r="BB36" i="25"/>
  <c r="BA36" i="25"/>
  <c r="BD36" i="25"/>
  <c r="I8" i="27"/>
  <c r="H8" i="27"/>
  <c r="G7" i="27"/>
  <c r="J33" i="27" s="1"/>
  <c r="K8" i="27"/>
  <c r="AA10" i="27"/>
  <c r="Z10" i="27"/>
  <c r="AC10" i="27"/>
  <c r="R13" i="27"/>
  <c r="Q13" i="27"/>
  <c r="T13" i="27"/>
  <c r="J16" i="27"/>
  <c r="I16" i="27"/>
  <c r="H16" i="27"/>
  <c r="K16" i="27"/>
  <c r="AA18" i="27"/>
  <c r="Z18" i="27"/>
  <c r="AC18" i="27"/>
  <c r="R21" i="27"/>
  <c r="Q21" i="27"/>
  <c r="T21" i="27"/>
  <c r="I24" i="27"/>
  <c r="H24" i="27"/>
  <c r="K24" i="27"/>
  <c r="AA26" i="27"/>
  <c r="Z26" i="27"/>
  <c r="AC26" i="27"/>
  <c r="AC35" i="27"/>
  <c r="AA35" i="27"/>
  <c r="Z35" i="27"/>
  <c r="K43" i="27"/>
  <c r="I43" i="27"/>
  <c r="H43" i="27"/>
  <c r="T64" i="27"/>
  <c r="R64" i="27"/>
  <c r="Q64" i="27"/>
  <c r="AC15" i="28"/>
  <c r="AA15" i="28"/>
  <c r="Z15" i="28"/>
  <c r="AL24" i="28"/>
  <c r="AJ24" i="28"/>
  <c r="AI24" i="28"/>
  <c r="AU33" i="28"/>
  <c r="AS33" i="28"/>
  <c r="AR33" i="28"/>
  <c r="AJ33" i="25"/>
  <c r="AI33" i="25"/>
  <c r="AL33" i="25"/>
  <c r="AK33" i="25"/>
  <c r="AS34" i="25"/>
  <c r="AR34" i="25"/>
  <c r="AU34" i="25"/>
  <c r="AT34" i="25"/>
  <c r="BB35" i="25"/>
  <c r="BA35" i="25"/>
  <c r="BD35" i="25"/>
  <c r="BC35" i="25"/>
  <c r="BK36" i="25"/>
  <c r="BJ36" i="25"/>
  <c r="BM36" i="25"/>
  <c r="BL36" i="25"/>
  <c r="R8" i="27"/>
  <c r="Q8" i="27"/>
  <c r="T8" i="27"/>
  <c r="P7" i="27"/>
  <c r="S9" i="27" s="1"/>
  <c r="G36" i="27"/>
  <c r="I11" i="27"/>
  <c r="H11" i="27"/>
  <c r="K11" i="27"/>
  <c r="AA13" i="27"/>
  <c r="Z13" i="27"/>
  <c r="AC13" i="27"/>
  <c r="R16" i="27"/>
  <c r="Q16" i="27"/>
  <c r="T16" i="27"/>
  <c r="I19" i="27"/>
  <c r="H19" i="27"/>
  <c r="K19" i="27"/>
  <c r="J19" i="27"/>
  <c r="AA21" i="27"/>
  <c r="Z21" i="27"/>
  <c r="AC21" i="27"/>
  <c r="R24" i="27"/>
  <c r="Q24" i="27"/>
  <c r="T24" i="27"/>
  <c r="I27" i="27"/>
  <c r="H27" i="27"/>
  <c r="K27" i="27"/>
  <c r="T30" i="27"/>
  <c r="R30" i="27"/>
  <c r="Q30" i="27"/>
  <c r="T32" i="27"/>
  <c r="Q32" i="27"/>
  <c r="R32" i="27"/>
  <c r="AC45" i="27"/>
  <c r="AA45" i="27"/>
  <c r="Z45" i="27"/>
  <c r="K67" i="27"/>
  <c r="I67" i="27"/>
  <c r="H67" i="27"/>
  <c r="AL16" i="28"/>
  <c r="AJ16" i="28"/>
  <c r="AI16" i="28"/>
  <c r="AU25" i="28"/>
  <c r="AS25" i="28"/>
  <c r="AR25" i="28"/>
  <c r="BD32" i="28"/>
  <c r="BB33" i="28"/>
  <c r="BA33" i="28"/>
  <c r="K35" i="28"/>
  <c r="I35" i="28"/>
  <c r="H35" i="28"/>
  <c r="AI32" i="25"/>
  <c r="AL32" i="25"/>
  <c r="AK32" i="25"/>
  <c r="AJ32" i="25"/>
  <c r="AR33" i="25"/>
  <c r="AT33" i="25"/>
  <c r="AS33" i="25"/>
  <c r="AU33" i="25"/>
  <c r="BA34" i="25"/>
  <c r="BC34" i="25"/>
  <c r="BB34" i="25"/>
  <c r="BD34" i="25"/>
  <c r="BJ35" i="25"/>
  <c r="BL35" i="25"/>
  <c r="BK35" i="25"/>
  <c r="BM35" i="25"/>
  <c r="Z8" i="27"/>
  <c r="Y7" i="27"/>
  <c r="AB35" i="27" s="1"/>
  <c r="AA8" i="27"/>
  <c r="AC8" i="27"/>
  <c r="P36" i="27"/>
  <c r="Q11" i="27"/>
  <c r="R11" i="27"/>
  <c r="T11" i="27"/>
  <c r="H14" i="27"/>
  <c r="J14" i="27"/>
  <c r="I14" i="27"/>
  <c r="K14" i="27"/>
  <c r="Z16" i="27"/>
  <c r="AA16" i="27"/>
  <c r="AC16" i="27"/>
  <c r="Q19" i="27"/>
  <c r="R19" i="27"/>
  <c r="T19" i="27"/>
  <c r="H22" i="27"/>
  <c r="I22" i="27"/>
  <c r="K22" i="27"/>
  <c r="Z24" i="27"/>
  <c r="AA24" i="27"/>
  <c r="AC24" i="27"/>
  <c r="Q27" i="27"/>
  <c r="R27" i="27"/>
  <c r="T27" i="27"/>
  <c r="T48" i="27"/>
  <c r="R48" i="27"/>
  <c r="Q48" i="27"/>
  <c r="AU17" i="28"/>
  <c r="AS17" i="28"/>
  <c r="AR17" i="28"/>
  <c r="BD24" i="28"/>
  <c r="BB26" i="28"/>
  <c r="BA26" i="28"/>
  <c r="BM33" i="28"/>
  <c r="BK33" i="28"/>
  <c r="BJ33" i="28"/>
  <c r="AI31" i="25"/>
  <c r="AL31" i="25"/>
  <c r="AK31" i="25"/>
  <c r="AJ31" i="25"/>
  <c r="AU32" i="25"/>
  <c r="AT32" i="25"/>
  <c r="AS32" i="25"/>
  <c r="AR32" i="25"/>
  <c r="BD33" i="25"/>
  <c r="BB33" i="25"/>
  <c r="BA33" i="25"/>
  <c r="BC33" i="25"/>
  <c r="BM34" i="25"/>
  <c r="BK34" i="25"/>
  <c r="BJ34" i="25"/>
  <c r="BL34" i="25"/>
  <c r="K36" i="25"/>
  <c r="I36" i="25"/>
  <c r="H36" i="25"/>
  <c r="J36" i="25"/>
  <c r="K9" i="27"/>
  <c r="I9" i="27"/>
  <c r="H9" i="27"/>
  <c r="J9" i="27"/>
  <c r="Y36" i="27"/>
  <c r="AC11" i="27"/>
  <c r="AA11" i="27"/>
  <c r="Z11" i="27"/>
  <c r="T14" i="27"/>
  <c r="R14" i="27"/>
  <c r="Q14" i="27"/>
  <c r="S14" i="27"/>
  <c r="K17" i="27"/>
  <c r="I17" i="27"/>
  <c r="H17" i="27"/>
  <c r="AC19" i="27"/>
  <c r="AA19" i="27"/>
  <c r="Z19" i="27"/>
  <c r="T22" i="27"/>
  <c r="R22" i="27"/>
  <c r="Q22" i="27"/>
  <c r="K25" i="27"/>
  <c r="I25" i="27"/>
  <c r="H25" i="27"/>
  <c r="J25" i="27"/>
  <c r="AC27" i="27"/>
  <c r="AA27" i="27"/>
  <c r="Z27" i="27"/>
  <c r="K30" i="27"/>
  <c r="I30" i="27"/>
  <c r="H30" i="27"/>
  <c r="K35" i="27"/>
  <c r="J35" i="27"/>
  <c r="H35" i="27"/>
  <c r="I35" i="27"/>
  <c r="K51" i="27"/>
  <c r="I51" i="27"/>
  <c r="H51" i="27"/>
  <c r="AU9" i="28"/>
  <c r="AS9" i="28"/>
  <c r="AR9" i="28"/>
  <c r="AQ8" i="28"/>
  <c r="AT17" i="28" s="1"/>
  <c r="BD16" i="28"/>
  <c r="BB18" i="28"/>
  <c r="BA18" i="28"/>
  <c r="BM27" i="28"/>
  <c r="BK27" i="28"/>
  <c r="BJ27" i="28"/>
  <c r="K34" i="28"/>
  <c r="I34" i="28"/>
  <c r="H34" i="28"/>
  <c r="P7" i="29"/>
  <c r="O7" i="29"/>
  <c r="T7" i="29"/>
  <c r="Q7" i="29"/>
  <c r="S7" i="29"/>
  <c r="R7" i="29"/>
  <c r="M318" i="32"/>
  <c r="L318" i="32"/>
  <c r="T42" i="27"/>
  <c r="Q42" i="27"/>
  <c r="R42" i="27"/>
  <c r="K45" i="27"/>
  <c r="H45" i="27"/>
  <c r="I45" i="27"/>
  <c r="AC47" i="27"/>
  <c r="Z47" i="27"/>
  <c r="AA47" i="27"/>
  <c r="T50" i="27"/>
  <c r="Q50" i="27"/>
  <c r="R50" i="27"/>
  <c r="K53" i="27"/>
  <c r="H53" i="27"/>
  <c r="I53" i="27"/>
  <c r="AC55" i="27"/>
  <c r="Z55" i="27"/>
  <c r="AA55" i="27"/>
  <c r="T58" i="27"/>
  <c r="Q58" i="27"/>
  <c r="R58" i="27"/>
  <c r="K61" i="27"/>
  <c r="H61" i="27"/>
  <c r="I61" i="27"/>
  <c r="AC63" i="27"/>
  <c r="Z63" i="27"/>
  <c r="AA63" i="27"/>
  <c r="T66" i="27"/>
  <c r="Q66" i="27"/>
  <c r="R66" i="27"/>
  <c r="AC9" i="28"/>
  <c r="Z9" i="28"/>
  <c r="Y8" i="28"/>
  <c r="AB9" i="28" s="1"/>
  <c r="AA9" i="28"/>
  <c r="AL10" i="28"/>
  <c r="AI10" i="28"/>
  <c r="AJ10" i="28"/>
  <c r="BD10" i="28"/>
  <c r="AU11" i="28"/>
  <c r="AR11" i="28"/>
  <c r="AS11" i="28"/>
  <c r="AZ37" i="28"/>
  <c r="BA12" i="28"/>
  <c r="BB12" i="28"/>
  <c r="BM13" i="28"/>
  <c r="BJ13" i="28"/>
  <c r="BK13" i="28"/>
  <c r="K15" i="28"/>
  <c r="H15" i="28"/>
  <c r="I15" i="28"/>
  <c r="T16" i="28"/>
  <c r="Q16" i="28"/>
  <c r="R16" i="28"/>
  <c r="AC17" i="28"/>
  <c r="Z17" i="28"/>
  <c r="AA17" i="28"/>
  <c r="AL18" i="28"/>
  <c r="AI18" i="28"/>
  <c r="AJ18" i="28"/>
  <c r="BD18" i="28"/>
  <c r="AU19" i="28"/>
  <c r="AR19" i="28"/>
  <c r="AS19" i="28"/>
  <c r="BA20" i="28"/>
  <c r="BB20" i="28"/>
  <c r="BM21" i="28"/>
  <c r="BJ21" i="28"/>
  <c r="BK21" i="28"/>
  <c r="K23" i="28"/>
  <c r="H23" i="28"/>
  <c r="I23" i="28"/>
  <c r="T24" i="28"/>
  <c r="Q24" i="28"/>
  <c r="R24" i="28"/>
  <c r="AC25" i="28"/>
  <c r="AB25" i="28"/>
  <c r="Z25" i="28"/>
  <c r="AA25" i="28"/>
  <c r="AL26" i="28"/>
  <c r="AI26" i="28"/>
  <c r="AJ26" i="28"/>
  <c r="BD26" i="28"/>
  <c r="AU27" i="28"/>
  <c r="AR27" i="28"/>
  <c r="AS27" i="28"/>
  <c r="BA28" i="28"/>
  <c r="BB28" i="28"/>
  <c r="BM29" i="28"/>
  <c r="BJ29" i="28"/>
  <c r="BK29" i="28"/>
  <c r="K31" i="28"/>
  <c r="H31" i="28"/>
  <c r="I31" i="28"/>
  <c r="T32" i="28"/>
  <c r="Q32" i="28"/>
  <c r="R32" i="28"/>
  <c r="AC33" i="28"/>
  <c r="Z33" i="28"/>
  <c r="AA33" i="28"/>
  <c r="AJ34" i="28"/>
  <c r="AI34" i="28"/>
  <c r="AL34" i="28"/>
  <c r="M7" i="29"/>
  <c r="L7" i="29"/>
  <c r="K7" i="29"/>
  <c r="O128" i="29"/>
  <c r="N128" i="29"/>
  <c r="L128" i="29"/>
  <c r="K128" i="29"/>
  <c r="M128" i="29"/>
  <c r="M9" i="30"/>
  <c r="L9" i="30"/>
  <c r="N9" i="30"/>
  <c r="O136" i="30"/>
  <c r="N136" i="30"/>
  <c r="M136" i="30"/>
  <c r="J146" i="30"/>
  <c r="L136" i="30"/>
  <c r="L208" i="32"/>
  <c r="M208" i="32"/>
  <c r="AC32" i="27"/>
  <c r="AA32" i="27"/>
  <c r="Z32" i="27"/>
  <c r="T35" i="27"/>
  <c r="R35" i="27"/>
  <c r="Q35" i="27"/>
  <c r="AC42" i="27"/>
  <c r="AA42" i="27"/>
  <c r="Z42" i="27"/>
  <c r="T45" i="27"/>
  <c r="R45" i="27"/>
  <c r="Q45" i="27"/>
  <c r="K48" i="27"/>
  <c r="I48" i="27"/>
  <c r="H48" i="27"/>
  <c r="AC50" i="27"/>
  <c r="AA50" i="27"/>
  <c r="Z50" i="27"/>
  <c r="T53" i="27"/>
  <c r="R53" i="27"/>
  <c r="Q53" i="27"/>
  <c r="K56" i="27"/>
  <c r="I56" i="27"/>
  <c r="H56" i="27"/>
  <c r="AC58" i="27"/>
  <c r="AA58" i="27"/>
  <c r="Z58" i="27"/>
  <c r="T61" i="27"/>
  <c r="R61" i="27"/>
  <c r="Q61" i="27"/>
  <c r="K64" i="27"/>
  <c r="I64" i="27"/>
  <c r="H64" i="27"/>
  <c r="AC66" i="27"/>
  <c r="AA66" i="27"/>
  <c r="Z66" i="27"/>
  <c r="AL9" i="28"/>
  <c r="AK9" i="28"/>
  <c r="AJ9" i="28"/>
  <c r="AI9" i="28"/>
  <c r="AH8" i="28"/>
  <c r="AK24" i="28" s="1"/>
  <c r="BD9" i="28"/>
  <c r="AX8" i="28"/>
  <c r="BC32" i="28" s="1"/>
  <c r="AU10" i="28"/>
  <c r="AT10" i="28"/>
  <c r="AS10" i="28"/>
  <c r="AR10" i="28"/>
  <c r="BB11" i="28"/>
  <c r="BA11" i="28"/>
  <c r="BI37" i="28"/>
  <c r="BM12" i="28"/>
  <c r="BK12" i="28"/>
  <c r="BJ12" i="28"/>
  <c r="K14" i="28"/>
  <c r="I14" i="28"/>
  <c r="H14" i="28"/>
  <c r="T15" i="28"/>
  <c r="R15" i="28"/>
  <c r="Q15" i="28"/>
  <c r="AC16" i="28"/>
  <c r="AB16" i="28"/>
  <c r="AA16" i="28"/>
  <c r="Z16" i="28"/>
  <c r="AL17" i="28"/>
  <c r="AJ17" i="28"/>
  <c r="AI17" i="28"/>
  <c r="BD17" i="28"/>
  <c r="AU18" i="28"/>
  <c r="AT18" i="28"/>
  <c r="AS18" i="28"/>
  <c r="AR18" i="28"/>
  <c r="BB19" i="28"/>
  <c r="BA19" i="28"/>
  <c r="BM20" i="28"/>
  <c r="BK20" i="28"/>
  <c r="BJ20" i="28"/>
  <c r="K22" i="28"/>
  <c r="I22" i="28"/>
  <c r="H22" i="28"/>
  <c r="T23" i="28"/>
  <c r="R23" i="28"/>
  <c r="Q23" i="28"/>
  <c r="AC24" i="28"/>
  <c r="AB24" i="28"/>
  <c r="AA24" i="28"/>
  <c r="Z24" i="28"/>
  <c r="AL25" i="28"/>
  <c r="AK25" i="28"/>
  <c r="AJ25" i="28"/>
  <c r="AI25" i="28"/>
  <c r="BD25" i="28"/>
  <c r="BC25" i="28"/>
  <c r="AU26" i="28"/>
  <c r="AS26" i="28"/>
  <c r="AR26" i="28"/>
  <c r="BB27" i="28"/>
  <c r="BA27" i="28"/>
  <c r="BM28" i="28"/>
  <c r="BK28" i="28"/>
  <c r="BJ28" i="28"/>
  <c r="K30" i="28"/>
  <c r="I30" i="28"/>
  <c r="H30" i="28"/>
  <c r="T31" i="28"/>
  <c r="R31" i="28"/>
  <c r="Q31" i="28"/>
  <c r="AC32" i="28"/>
  <c r="AB32" i="28"/>
  <c r="AA32" i="28"/>
  <c r="Z32" i="28"/>
  <c r="AL33" i="28"/>
  <c r="AK33" i="28"/>
  <c r="AJ33" i="28"/>
  <c r="AI33" i="28"/>
  <c r="AB34" i="28"/>
  <c r="AA34" i="28"/>
  <c r="AC34" i="28"/>
  <c r="Z34" i="28"/>
  <c r="T35" i="28"/>
  <c r="R35" i="28"/>
  <c r="Q35" i="28"/>
  <c r="K36" i="28"/>
  <c r="I36" i="28"/>
  <c r="H36" i="28"/>
  <c r="AC36" i="28"/>
  <c r="AA36" i="28"/>
  <c r="Z36" i="28"/>
  <c r="AB36" i="28"/>
  <c r="I127" i="29"/>
  <c r="F129" i="29"/>
  <c r="H127" i="29"/>
  <c r="G127" i="29"/>
  <c r="E16" i="30"/>
  <c r="F16" i="30" s="1"/>
  <c r="F6" i="30"/>
  <c r="I7" i="30"/>
  <c r="H7" i="30"/>
  <c r="J7" i="30"/>
  <c r="T9" i="30"/>
  <c r="R9" i="30"/>
  <c r="Q9" i="30"/>
  <c r="S9" i="30"/>
  <c r="P9" i="30"/>
  <c r="G138" i="30"/>
  <c r="I138" i="30"/>
  <c r="H138" i="30"/>
  <c r="M31" i="32"/>
  <c r="L31" i="32"/>
  <c r="AC30" i="27"/>
  <c r="AA30" i="27"/>
  <c r="Z30" i="27"/>
  <c r="T33" i="27"/>
  <c r="R33" i="27"/>
  <c r="Q33" i="27"/>
  <c r="T43" i="27"/>
  <c r="R43" i="27"/>
  <c r="Q43" i="27"/>
  <c r="K46" i="27"/>
  <c r="I46" i="27"/>
  <c r="H46" i="27"/>
  <c r="AC48" i="27"/>
  <c r="AA48" i="27"/>
  <c r="Z48" i="27"/>
  <c r="T51" i="27"/>
  <c r="R51" i="27"/>
  <c r="Q51" i="27"/>
  <c r="K54" i="27"/>
  <c r="I54" i="27"/>
  <c r="H54" i="27"/>
  <c r="AC56" i="27"/>
  <c r="AA56" i="27"/>
  <c r="Z56" i="27"/>
  <c r="T59" i="27"/>
  <c r="R59" i="27"/>
  <c r="Q59" i="27"/>
  <c r="K62" i="27"/>
  <c r="I62" i="27"/>
  <c r="H62" i="27"/>
  <c r="AC64" i="27"/>
  <c r="AA64" i="27"/>
  <c r="Z64" i="27"/>
  <c r="T67" i="27"/>
  <c r="R67" i="27"/>
  <c r="Q67" i="27"/>
  <c r="BB9" i="28"/>
  <c r="BA9" i="28"/>
  <c r="AZ8" i="28"/>
  <c r="BM10" i="28"/>
  <c r="BK10" i="28"/>
  <c r="BJ10" i="28"/>
  <c r="G37" i="28"/>
  <c r="K12" i="28"/>
  <c r="I12" i="28"/>
  <c r="H12" i="28"/>
  <c r="T13" i="28"/>
  <c r="R13" i="28"/>
  <c r="Q13" i="28"/>
  <c r="AC14" i="28"/>
  <c r="AB14" i="28"/>
  <c r="AA14" i="28"/>
  <c r="Z14" i="28"/>
  <c r="AL15" i="28"/>
  <c r="AK15" i="28"/>
  <c r="AJ15" i="28"/>
  <c r="AI15" i="28"/>
  <c r="BD15" i="28"/>
  <c r="BC15" i="28"/>
  <c r="AU16" i="28"/>
  <c r="AS16" i="28"/>
  <c r="AR16" i="28"/>
  <c r="BB17" i="28"/>
  <c r="BA17" i="28"/>
  <c r="BM18" i="28"/>
  <c r="BK18" i="28"/>
  <c r="BJ18" i="28"/>
  <c r="K20" i="28"/>
  <c r="I20" i="28"/>
  <c r="H20" i="28"/>
  <c r="T21" i="28"/>
  <c r="R21" i="28"/>
  <c r="Q21" i="28"/>
  <c r="AC22" i="28"/>
  <c r="AB22" i="28"/>
  <c r="AA22" i="28"/>
  <c r="Z22" i="28"/>
  <c r="AL23" i="28"/>
  <c r="AK23" i="28"/>
  <c r="AJ23" i="28"/>
  <c r="AI23" i="28"/>
  <c r="BD23" i="28"/>
  <c r="BC23" i="28"/>
  <c r="AU24" i="28"/>
  <c r="AS24" i="28"/>
  <c r="AR24" i="28"/>
  <c r="BB25" i="28"/>
  <c r="BA25" i="28"/>
  <c r="BM26" i="28"/>
  <c r="BK26" i="28"/>
  <c r="BJ26" i="28"/>
  <c r="K28" i="28"/>
  <c r="I28" i="28"/>
  <c r="H28" i="28"/>
  <c r="T29" i="28"/>
  <c r="R29" i="28"/>
  <c r="Q29" i="28"/>
  <c r="AC30" i="28"/>
  <c r="AB30" i="28"/>
  <c r="AA30" i="28"/>
  <c r="Z30" i="28"/>
  <c r="AL31" i="28"/>
  <c r="AK31" i="28"/>
  <c r="AJ31" i="28"/>
  <c r="AI31" i="28"/>
  <c r="BD31" i="28"/>
  <c r="BC31" i="28"/>
  <c r="AU32" i="28"/>
  <c r="AS32" i="28"/>
  <c r="AR32" i="28"/>
  <c r="BM34" i="28"/>
  <c r="BK34" i="28"/>
  <c r="BJ34" i="28"/>
  <c r="AS35" i="28"/>
  <c r="AR35" i="28"/>
  <c r="AU35" i="28"/>
  <c r="AT35" i="28"/>
  <c r="BB36" i="28"/>
  <c r="BA36" i="28"/>
  <c r="L6" i="29"/>
  <c r="K6" i="29"/>
  <c r="G125" i="29"/>
  <c r="I125" i="29"/>
  <c r="H125" i="29"/>
  <c r="J129" i="29"/>
  <c r="L127" i="29"/>
  <c r="K127" i="29"/>
  <c r="M127" i="29"/>
  <c r="O127" i="29"/>
  <c r="N127" i="29"/>
  <c r="I137" i="30"/>
  <c r="H137" i="30"/>
  <c r="G137" i="30"/>
  <c r="J31" i="27"/>
  <c r="I31" i="27"/>
  <c r="H31" i="27"/>
  <c r="K31" i="27"/>
  <c r="AA33" i="27"/>
  <c r="Z33" i="27"/>
  <c r="AC33" i="27"/>
  <c r="I41" i="27"/>
  <c r="H41" i="27"/>
  <c r="G40" i="27"/>
  <c r="J53" i="27" s="1"/>
  <c r="K41" i="27"/>
  <c r="AA43" i="27"/>
  <c r="Z43" i="27"/>
  <c r="AC43" i="27"/>
  <c r="R46" i="27"/>
  <c r="Q46" i="27"/>
  <c r="T46" i="27"/>
  <c r="J49" i="27"/>
  <c r="I49" i="27"/>
  <c r="H49" i="27"/>
  <c r="K49" i="27"/>
  <c r="AA51" i="27"/>
  <c r="Z51" i="27"/>
  <c r="AC51" i="27"/>
  <c r="R54" i="27"/>
  <c r="Q54" i="27"/>
  <c r="T54" i="27"/>
  <c r="J57" i="27"/>
  <c r="I57" i="27"/>
  <c r="H57" i="27"/>
  <c r="K57" i="27"/>
  <c r="AA59" i="27"/>
  <c r="Z59" i="27"/>
  <c r="AC59" i="27"/>
  <c r="R62" i="27"/>
  <c r="Q62" i="27"/>
  <c r="T62" i="27"/>
  <c r="J65" i="27"/>
  <c r="I65" i="27"/>
  <c r="H65" i="27"/>
  <c r="K65" i="27"/>
  <c r="AA67" i="27"/>
  <c r="Z67" i="27"/>
  <c r="AC67" i="27"/>
  <c r="BK9" i="28"/>
  <c r="BJ9" i="28"/>
  <c r="BI8" i="28"/>
  <c r="BL33" i="28" s="1"/>
  <c r="BM9" i="28"/>
  <c r="I11" i="28"/>
  <c r="H11" i="28"/>
  <c r="K11" i="28"/>
  <c r="P37" i="28"/>
  <c r="R12" i="28"/>
  <c r="Q12" i="28"/>
  <c r="T12" i="28"/>
  <c r="AB13" i="28"/>
  <c r="AA13" i="28"/>
  <c r="Z13" i="28"/>
  <c r="AC13" i="28"/>
  <c r="AK14" i="28"/>
  <c r="AJ14" i="28"/>
  <c r="AI14" i="28"/>
  <c r="AL14" i="28"/>
  <c r="BC14" i="28"/>
  <c r="BD14" i="28"/>
  <c r="AS15" i="28"/>
  <c r="AR15" i="28"/>
  <c r="AU15" i="28"/>
  <c r="BB16" i="28"/>
  <c r="BA16" i="28"/>
  <c r="BL17" i="28"/>
  <c r="BK17" i="28"/>
  <c r="BJ17" i="28"/>
  <c r="BM17" i="28"/>
  <c r="I19" i="28"/>
  <c r="H19" i="28"/>
  <c r="K19" i="28"/>
  <c r="R20" i="28"/>
  <c r="Q20" i="28"/>
  <c r="T20" i="28"/>
  <c r="AB21" i="28"/>
  <c r="AA21" i="28"/>
  <c r="Z21" i="28"/>
  <c r="AC21" i="28"/>
  <c r="AK22" i="28"/>
  <c r="AJ22" i="28"/>
  <c r="AI22" i="28"/>
  <c r="AL22" i="28"/>
  <c r="BC22" i="28"/>
  <c r="BD22" i="28"/>
  <c r="AS23" i="28"/>
  <c r="AR23" i="28"/>
  <c r="AU23" i="28"/>
  <c r="BB24" i="28"/>
  <c r="BA24" i="28"/>
  <c r="BK25" i="28"/>
  <c r="BJ25" i="28"/>
  <c r="BM25" i="28"/>
  <c r="I27" i="28"/>
  <c r="H27" i="28"/>
  <c r="K27" i="28"/>
  <c r="R28" i="28"/>
  <c r="Q28" i="28"/>
  <c r="T28" i="28"/>
  <c r="AB29" i="28"/>
  <c r="AA29" i="28"/>
  <c r="Z29" i="28"/>
  <c r="AC29" i="28"/>
  <c r="AK30" i="28"/>
  <c r="AJ30" i="28"/>
  <c r="AI30" i="28"/>
  <c r="AL30" i="28"/>
  <c r="BC30" i="28"/>
  <c r="BD30" i="28"/>
  <c r="AS31" i="28"/>
  <c r="AR31" i="28"/>
  <c r="AU31" i="28"/>
  <c r="BB32" i="28"/>
  <c r="BA32" i="28"/>
  <c r="BC34" i="28"/>
  <c r="BD34" i="28"/>
  <c r="P6" i="29"/>
  <c r="O6" i="29"/>
  <c r="Q6" i="29"/>
  <c r="R6" i="29"/>
  <c r="I9" i="29"/>
  <c r="H9" i="29"/>
  <c r="G9" i="29"/>
  <c r="F11" i="29"/>
  <c r="Q7" i="30"/>
  <c r="P7" i="30"/>
  <c r="R7" i="30"/>
  <c r="T7" i="30"/>
  <c r="S7" i="30"/>
  <c r="N11" i="30"/>
  <c r="M11" i="30"/>
  <c r="L11" i="30"/>
  <c r="J13" i="30"/>
  <c r="I13" i="30"/>
  <c r="H13" i="30"/>
  <c r="O142" i="30"/>
  <c r="N142" i="30"/>
  <c r="L142" i="30"/>
  <c r="M142" i="30"/>
  <c r="I145" i="30"/>
  <c r="H145" i="30"/>
  <c r="G145" i="30"/>
  <c r="I148" i="31"/>
  <c r="H148" i="31"/>
  <c r="G148" i="31"/>
  <c r="M10" i="32"/>
  <c r="L10" i="32"/>
  <c r="M422" i="32"/>
  <c r="L422" i="32"/>
  <c r="R31" i="27"/>
  <c r="Q31" i="27"/>
  <c r="T31" i="27"/>
  <c r="I34" i="27"/>
  <c r="H34" i="27"/>
  <c r="K34" i="27"/>
  <c r="R41" i="27"/>
  <c r="Q41" i="27"/>
  <c r="T41" i="27"/>
  <c r="S41" i="27"/>
  <c r="P40" i="27"/>
  <c r="S64" i="27" s="1"/>
  <c r="I44" i="27"/>
  <c r="H44" i="27"/>
  <c r="K44" i="27"/>
  <c r="G69" i="27"/>
  <c r="J44" i="27"/>
  <c r="AA46" i="27"/>
  <c r="Z46" i="27"/>
  <c r="AC46" i="27"/>
  <c r="R49" i="27"/>
  <c r="Q49" i="27"/>
  <c r="T49" i="27"/>
  <c r="S49" i="27"/>
  <c r="I52" i="27"/>
  <c r="H52" i="27"/>
  <c r="K52" i="27"/>
  <c r="J52" i="27"/>
  <c r="AA54" i="27"/>
  <c r="Z54" i="27"/>
  <c r="AC54" i="27"/>
  <c r="R57" i="27"/>
  <c r="Q57" i="27"/>
  <c r="T57" i="27"/>
  <c r="S57" i="27"/>
  <c r="I60" i="27"/>
  <c r="H60" i="27"/>
  <c r="K60" i="27"/>
  <c r="J60" i="27"/>
  <c r="AA62" i="27"/>
  <c r="Z62" i="27"/>
  <c r="AC62" i="27"/>
  <c r="R65" i="27"/>
  <c r="Q65" i="27"/>
  <c r="T65" i="27"/>
  <c r="S65" i="27"/>
  <c r="I68" i="27"/>
  <c r="H68" i="27"/>
  <c r="K68" i="27"/>
  <c r="J68" i="27"/>
  <c r="I10" i="28"/>
  <c r="H10" i="28"/>
  <c r="K10" i="28"/>
  <c r="R11" i="28"/>
  <c r="Q11" i="28"/>
  <c r="T11" i="28"/>
  <c r="AA12" i="28"/>
  <c r="Z12" i="28"/>
  <c r="AC12" i="28"/>
  <c r="Y37" i="28"/>
  <c r="AB12" i="28"/>
  <c r="AJ13" i="28"/>
  <c r="AI13" i="28"/>
  <c r="AL13" i="28"/>
  <c r="AK13" i="28"/>
  <c r="BD13" i="28"/>
  <c r="BC13" i="28"/>
  <c r="AS14" i="28"/>
  <c r="AR14" i="28"/>
  <c r="AU14" i="28"/>
  <c r="BB15" i="28"/>
  <c r="BA15" i="28"/>
  <c r="BK16" i="28"/>
  <c r="BJ16" i="28"/>
  <c r="BM16" i="28"/>
  <c r="I18" i="28"/>
  <c r="H18" i="28"/>
  <c r="K18" i="28"/>
  <c r="R19" i="28"/>
  <c r="Q19" i="28"/>
  <c r="T19" i="28"/>
  <c r="AA20" i="28"/>
  <c r="Z20" i="28"/>
  <c r="AC20" i="28"/>
  <c r="AB20" i="28"/>
  <c r="AJ21" i="28"/>
  <c r="AI21" i="28"/>
  <c r="AL21" i="28"/>
  <c r="AK21" i="28"/>
  <c r="BD21" i="28"/>
  <c r="BC21" i="28"/>
  <c r="AS22" i="28"/>
  <c r="AR22" i="28"/>
  <c r="AU22" i="28"/>
  <c r="BB23" i="28"/>
  <c r="BA23" i="28"/>
  <c r="BK24" i="28"/>
  <c r="BJ24" i="28"/>
  <c r="BM24" i="28"/>
  <c r="I26" i="28"/>
  <c r="H26" i="28"/>
  <c r="K26" i="28"/>
  <c r="R27" i="28"/>
  <c r="Q27" i="28"/>
  <c r="T27" i="28"/>
  <c r="AA28" i="28"/>
  <c r="Z28" i="28"/>
  <c r="AC28" i="28"/>
  <c r="AB28" i="28"/>
  <c r="AJ29" i="28"/>
  <c r="AI29" i="28"/>
  <c r="AL29" i="28"/>
  <c r="AK29" i="28"/>
  <c r="BD29" i="28"/>
  <c r="BC29" i="28"/>
  <c r="AS30" i="28"/>
  <c r="AR30" i="28"/>
  <c r="AU30" i="28"/>
  <c r="AT30" i="28"/>
  <c r="BB31" i="28"/>
  <c r="BA31" i="28"/>
  <c r="BK32" i="28"/>
  <c r="BJ32" i="28"/>
  <c r="BM32" i="28"/>
  <c r="AK35" i="28"/>
  <c r="AJ35" i="28"/>
  <c r="AL35" i="28"/>
  <c r="AI35" i="28"/>
  <c r="R36" i="28"/>
  <c r="T36" i="28"/>
  <c r="Q36" i="28"/>
  <c r="M188" i="32"/>
  <c r="L188" i="32"/>
  <c r="M253" i="32"/>
  <c r="L253" i="32"/>
  <c r="Z31" i="27"/>
  <c r="AA31" i="27"/>
  <c r="AC31" i="27"/>
  <c r="Q34" i="27"/>
  <c r="T34" i="27"/>
  <c r="R34" i="27"/>
  <c r="Z41" i="27"/>
  <c r="Y40" i="27"/>
  <c r="AB47" i="27" s="1"/>
  <c r="AA41" i="27"/>
  <c r="AC41" i="27"/>
  <c r="Q44" i="27"/>
  <c r="P69" i="27"/>
  <c r="S44" i="27"/>
  <c r="R44" i="27"/>
  <c r="T44" i="27"/>
  <c r="H47" i="27"/>
  <c r="J47" i="27"/>
  <c r="I47" i="27"/>
  <c r="K47" i="27"/>
  <c r="Z49" i="27"/>
  <c r="AA49" i="27"/>
  <c r="AC49" i="27"/>
  <c r="Q52" i="27"/>
  <c r="S52" i="27"/>
  <c r="R52" i="27"/>
  <c r="T52" i="27"/>
  <c r="H55" i="27"/>
  <c r="J55" i="27"/>
  <c r="I55" i="27"/>
  <c r="K55" i="27"/>
  <c r="Z57" i="27"/>
  <c r="AA57" i="27"/>
  <c r="AC57" i="27"/>
  <c r="Q60" i="27"/>
  <c r="S60" i="27"/>
  <c r="R60" i="27"/>
  <c r="T60" i="27"/>
  <c r="H63" i="27"/>
  <c r="J63" i="27"/>
  <c r="I63" i="27"/>
  <c r="K63" i="27"/>
  <c r="Z65" i="27"/>
  <c r="AA65" i="27"/>
  <c r="AC65" i="27"/>
  <c r="Q68" i="27"/>
  <c r="S68" i="27"/>
  <c r="R68" i="27"/>
  <c r="T68" i="27"/>
  <c r="H9" i="28"/>
  <c r="G8" i="28"/>
  <c r="J19" i="28" s="1"/>
  <c r="I9" i="28"/>
  <c r="K9" i="28"/>
  <c r="Q10" i="28"/>
  <c r="R10" i="28"/>
  <c r="T10" i="28"/>
  <c r="Z11" i="28"/>
  <c r="AB11" i="28"/>
  <c r="AA11" i="28"/>
  <c r="AC11" i="28"/>
  <c r="AI12" i="28"/>
  <c r="AH37" i="28"/>
  <c r="AK12" i="28"/>
  <c r="AJ12" i="28"/>
  <c r="AL12" i="28"/>
  <c r="BD12" i="28"/>
  <c r="BC12" i="28"/>
  <c r="AX37" i="28"/>
  <c r="AR13" i="28"/>
  <c r="AT13" i="28"/>
  <c r="AS13" i="28"/>
  <c r="AU13" i="28"/>
  <c r="BA14" i="28"/>
  <c r="BB14" i="28"/>
  <c r="BJ15" i="28"/>
  <c r="BK15" i="28"/>
  <c r="BM15" i="28"/>
  <c r="H17" i="28"/>
  <c r="J17" i="28"/>
  <c r="I17" i="28"/>
  <c r="K17" i="28"/>
  <c r="Q18" i="28"/>
  <c r="R18" i="28"/>
  <c r="T18" i="28"/>
  <c r="Z19" i="28"/>
  <c r="AB19" i="28"/>
  <c r="AA19" i="28"/>
  <c r="AC19" i="28"/>
  <c r="AI20" i="28"/>
  <c r="AK20" i="28"/>
  <c r="AJ20" i="28"/>
  <c r="AL20" i="28"/>
  <c r="BD20" i="28"/>
  <c r="BC20" i="28"/>
  <c r="AR21" i="28"/>
  <c r="AS21" i="28"/>
  <c r="AU21" i="28"/>
  <c r="BA22" i="28"/>
  <c r="BB22" i="28"/>
  <c r="BJ23" i="28"/>
  <c r="BL23" i="28"/>
  <c r="BK23" i="28"/>
  <c r="BM23" i="28"/>
  <c r="H25" i="28"/>
  <c r="J25" i="28"/>
  <c r="I25" i="28"/>
  <c r="K25" i="28"/>
  <c r="Q26" i="28"/>
  <c r="R26" i="28"/>
  <c r="T26" i="28"/>
  <c r="Z27" i="28"/>
  <c r="AB27" i="28"/>
  <c r="AA27" i="28"/>
  <c r="AC27" i="28"/>
  <c r="AI28" i="28"/>
  <c r="AK28" i="28"/>
  <c r="AJ28" i="28"/>
  <c r="AL28" i="28"/>
  <c r="BD28" i="28"/>
  <c r="BC28" i="28"/>
  <c r="AR29" i="28"/>
  <c r="AS29" i="28"/>
  <c r="AU29" i="28"/>
  <c r="BA30" i="28"/>
  <c r="BB30" i="28"/>
  <c r="BJ31" i="28"/>
  <c r="BK31" i="28"/>
  <c r="BM31" i="28"/>
  <c r="H33" i="28"/>
  <c r="J33" i="28"/>
  <c r="I33" i="28"/>
  <c r="K33" i="28"/>
  <c r="L9" i="29"/>
  <c r="K9" i="29"/>
  <c r="M9" i="29"/>
  <c r="J11" i="29"/>
  <c r="J9" i="30"/>
  <c r="I9" i="30"/>
  <c r="H9" i="30"/>
  <c r="T13" i="30"/>
  <c r="S13" i="30"/>
  <c r="R13" i="30"/>
  <c r="Q13" i="30"/>
  <c r="P13" i="30"/>
  <c r="N15" i="30"/>
  <c r="M15" i="30"/>
  <c r="L15" i="30"/>
  <c r="O141" i="30"/>
  <c r="N141" i="30"/>
  <c r="M141" i="30"/>
  <c r="L141" i="30"/>
  <c r="H139" i="31"/>
  <c r="G139" i="31"/>
  <c r="I139" i="31"/>
  <c r="O144" i="31"/>
  <c r="N144" i="31"/>
  <c r="M144" i="31"/>
  <c r="L144" i="31"/>
  <c r="K144" i="31"/>
  <c r="M142" i="32"/>
  <c r="L142" i="32"/>
  <c r="K32" i="27"/>
  <c r="I32" i="27"/>
  <c r="H32" i="27"/>
  <c r="AC34" i="27"/>
  <c r="AA34" i="27"/>
  <c r="Z34" i="27"/>
  <c r="K42" i="27"/>
  <c r="I42" i="27"/>
  <c r="H42" i="27"/>
  <c r="J42" i="27"/>
  <c r="AC44" i="27"/>
  <c r="AA44" i="27"/>
  <c r="Z44" i="27"/>
  <c r="Y69" i="27"/>
  <c r="T47" i="27"/>
  <c r="R47" i="27"/>
  <c r="Q47" i="27"/>
  <c r="S47" i="27"/>
  <c r="K50" i="27"/>
  <c r="I50" i="27"/>
  <c r="H50" i="27"/>
  <c r="J50" i="27"/>
  <c r="AC52" i="27"/>
  <c r="AA52" i="27"/>
  <c r="Z52" i="27"/>
  <c r="T55" i="27"/>
  <c r="R55" i="27"/>
  <c r="Q55" i="27"/>
  <c r="S55" i="27"/>
  <c r="K58" i="27"/>
  <c r="I58" i="27"/>
  <c r="H58" i="27"/>
  <c r="J58" i="27"/>
  <c r="AC60" i="27"/>
  <c r="AA60" i="27"/>
  <c r="Z60" i="27"/>
  <c r="T63" i="27"/>
  <c r="R63" i="27"/>
  <c r="Q63" i="27"/>
  <c r="S63" i="27"/>
  <c r="K66" i="27"/>
  <c r="I66" i="27"/>
  <c r="H66" i="27"/>
  <c r="J66" i="27"/>
  <c r="AC68" i="27"/>
  <c r="AA68" i="27"/>
  <c r="Z68" i="27"/>
  <c r="T9" i="28"/>
  <c r="R9" i="28"/>
  <c r="Q9" i="28"/>
  <c r="P8" i="28"/>
  <c r="S12" i="28" s="1"/>
  <c r="AC10" i="28"/>
  <c r="AA10" i="28"/>
  <c r="Z10" i="28"/>
  <c r="AB10" i="28"/>
  <c r="AL11" i="28"/>
  <c r="AJ11" i="28"/>
  <c r="AI11" i="28"/>
  <c r="AK11" i="28"/>
  <c r="BD11" i="28"/>
  <c r="BC11" i="28"/>
  <c r="AQ37" i="28"/>
  <c r="AU12" i="28"/>
  <c r="AS12" i="28"/>
  <c r="AR12" i="28"/>
  <c r="AT12" i="28"/>
  <c r="BB13" i="28"/>
  <c r="BA13" i="28"/>
  <c r="BM14" i="28"/>
  <c r="BK14" i="28"/>
  <c r="BJ14" i="28"/>
  <c r="K16" i="28"/>
  <c r="I16" i="28"/>
  <c r="H16" i="28"/>
  <c r="J16" i="28"/>
  <c r="T17" i="28"/>
  <c r="R17" i="28"/>
  <c r="Q17" i="28"/>
  <c r="S17" i="28"/>
  <c r="AC18" i="28"/>
  <c r="AA18" i="28"/>
  <c r="Z18" i="28"/>
  <c r="AB18" i="28"/>
  <c r="AL19" i="28"/>
  <c r="AJ19" i="28"/>
  <c r="AI19" i="28"/>
  <c r="AK19" i="28"/>
  <c r="BD19" i="28"/>
  <c r="BC19" i="28"/>
  <c r="AU20" i="28"/>
  <c r="AS20" i="28"/>
  <c r="AR20" i="28"/>
  <c r="BB21" i="28"/>
  <c r="BA21" i="28"/>
  <c r="BM22" i="28"/>
  <c r="BK22" i="28"/>
  <c r="BJ22" i="28"/>
  <c r="K24" i="28"/>
  <c r="I24" i="28"/>
  <c r="H24" i="28"/>
  <c r="J24" i="28"/>
  <c r="T25" i="28"/>
  <c r="R25" i="28"/>
  <c r="Q25" i="28"/>
  <c r="S25" i="28"/>
  <c r="AC26" i="28"/>
  <c r="AA26" i="28"/>
  <c r="Z26" i="28"/>
  <c r="AB26" i="28"/>
  <c r="AL27" i="28"/>
  <c r="AJ27" i="28"/>
  <c r="AI27" i="28"/>
  <c r="AK27" i="28"/>
  <c r="BD27" i="28"/>
  <c r="BC27" i="28"/>
  <c r="AU28" i="28"/>
  <c r="AS28" i="28"/>
  <c r="AR28" i="28"/>
  <c r="AT28" i="28"/>
  <c r="BB29" i="28"/>
  <c r="BA29" i="28"/>
  <c r="BM30" i="28"/>
  <c r="BK30" i="28"/>
  <c r="BJ30" i="28"/>
  <c r="K32" i="28"/>
  <c r="I32" i="28"/>
  <c r="H32" i="28"/>
  <c r="J32" i="28"/>
  <c r="T33" i="28"/>
  <c r="R33" i="28"/>
  <c r="Q33" i="28"/>
  <c r="S33" i="28"/>
  <c r="BD35" i="28"/>
  <c r="BC35" i="28"/>
  <c r="H7" i="29"/>
  <c r="G7" i="29"/>
  <c r="I7" i="29"/>
  <c r="T9" i="29"/>
  <c r="S9" i="29"/>
  <c r="Q9" i="29"/>
  <c r="P9" i="29"/>
  <c r="N11" i="29"/>
  <c r="R9" i="29"/>
  <c r="O9" i="29"/>
  <c r="O124" i="29"/>
  <c r="L124" i="29"/>
  <c r="N124" i="29"/>
  <c r="M124" i="29"/>
  <c r="I140" i="31"/>
  <c r="H140" i="31"/>
  <c r="G140" i="31"/>
  <c r="M120" i="32"/>
  <c r="L120" i="32"/>
  <c r="N126" i="29"/>
  <c r="M126" i="29"/>
  <c r="L126" i="29"/>
  <c r="K126" i="29"/>
  <c r="O126" i="29"/>
  <c r="O142" i="31"/>
  <c r="N142" i="31"/>
  <c r="M142" i="31"/>
  <c r="K142" i="31"/>
  <c r="L142" i="31"/>
  <c r="I146" i="31"/>
  <c r="G146" i="31"/>
  <c r="H146" i="31"/>
  <c r="O150" i="31"/>
  <c r="N150" i="31"/>
  <c r="M150" i="31"/>
  <c r="K150" i="31"/>
  <c r="L150" i="31"/>
  <c r="L12" i="32"/>
  <c r="M12" i="32"/>
  <c r="L33" i="32"/>
  <c r="M33" i="32"/>
  <c r="L54" i="32"/>
  <c r="M54" i="32"/>
  <c r="L122" i="32"/>
  <c r="M122" i="32"/>
  <c r="L144" i="32"/>
  <c r="M144" i="32"/>
  <c r="L231" i="32"/>
  <c r="M231" i="32"/>
  <c r="L10" i="33"/>
  <c r="M10" i="33"/>
  <c r="I140" i="30"/>
  <c r="H140" i="30"/>
  <c r="G140" i="30"/>
  <c r="O144" i="30"/>
  <c r="N144" i="30"/>
  <c r="M144" i="30"/>
  <c r="L144" i="30"/>
  <c r="J7" i="31"/>
  <c r="I7" i="31"/>
  <c r="H7" i="31"/>
  <c r="T7" i="31"/>
  <c r="S7" i="31"/>
  <c r="R7" i="31"/>
  <c r="AA24" i="31"/>
  <c r="Q7" i="31"/>
  <c r="P7" i="31"/>
  <c r="N9" i="31"/>
  <c r="M9" i="31"/>
  <c r="L9" i="31"/>
  <c r="J11" i="31"/>
  <c r="I11" i="31"/>
  <c r="H11" i="31"/>
  <c r="T11" i="31"/>
  <c r="S11" i="31"/>
  <c r="R11" i="31"/>
  <c r="Q11" i="31"/>
  <c r="P11" i="31"/>
  <c r="N13" i="31"/>
  <c r="M13" i="31"/>
  <c r="L13" i="31"/>
  <c r="J15" i="31"/>
  <c r="I15" i="31"/>
  <c r="H15" i="31"/>
  <c r="T15" i="31"/>
  <c r="S15" i="31"/>
  <c r="R15" i="31"/>
  <c r="Q15" i="31"/>
  <c r="P15" i="31"/>
  <c r="N17" i="31"/>
  <c r="M17" i="31"/>
  <c r="L17" i="31"/>
  <c r="O139" i="31"/>
  <c r="N139" i="31"/>
  <c r="M139" i="31"/>
  <c r="L139" i="31"/>
  <c r="K139" i="31"/>
  <c r="I143" i="31"/>
  <c r="H143" i="31"/>
  <c r="G143" i="31"/>
  <c r="O147" i="31"/>
  <c r="N147" i="31"/>
  <c r="M147" i="31"/>
  <c r="L147" i="31"/>
  <c r="K147" i="31"/>
  <c r="M99" i="32"/>
  <c r="L99" i="32"/>
  <c r="M185" i="32"/>
  <c r="L185" i="32"/>
  <c r="M229" i="32"/>
  <c r="L229" i="32"/>
  <c r="J251" i="32"/>
  <c r="AC35" i="28"/>
  <c r="AB35" i="28"/>
  <c r="AA35" i="28"/>
  <c r="Z35" i="28"/>
  <c r="AL36" i="28"/>
  <c r="AK36" i="28"/>
  <c r="AI36" i="28"/>
  <c r="AJ36" i="28"/>
  <c r="BC36" i="28"/>
  <c r="BD36" i="28"/>
  <c r="M8" i="29"/>
  <c r="K8" i="29"/>
  <c r="L8" i="29"/>
  <c r="I10" i="29"/>
  <c r="G10" i="29"/>
  <c r="H10" i="29"/>
  <c r="R10" i="29"/>
  <c r="Q10" i="29"/>
  <c r="O10" i="29"/>
  <c r="S10" i="29"/>
  <c r="P10" i="29"/>
  <c r="T10" i="29"/>
  <c r="G16" i="30"/>
  <c r="J6" i="30"/>
  <c r="H6" i="30"/>
  <c r="I6" i="30"/>
  <c r="O16" i="30"/>
  <c r="S6" i="30"/>
  <c r="R6" i="30"/>
  <c r="P6" i="30"/>
  <c r="T6" i="30"/>
  <c r="Q6" i="30"/>
  <c r="N8" i="30"/>
  <c r="L8" i="30"/>
  <c r="M8" i="30"/>
  <c r="J10" i="30"/>
  <c r="H10" i="30"/>
  <c r="I10" i="30"/>
  <c r="S10" i="30"/>
  <c r="R10" i="30"/>
  <c r="P10" i="30"/>
  <c r="T10" i="30"/>
  <c r="Q10" i="30"/>
  <c r="N12" i="30"/>
  <c r="M12" i="30"/>
  <c r="L12" i="30"/>
  <c r="J14" i="30"/>
  <c r="I14" i="30"/>
  <c r="H14" i="30"/>
  <c r="S14" i="30"/>
  <c r="R14" i="30"/>
  <c r="Q14" i="30"/>
  <c r="P14" i="30"/>
  <c r="T14" i="30"/>
  <c r="N6" i="31"/>
  <c r="M6" i="31"/>
  <c r="L6" i="31"/>
  <c r="J8" i="31"/>
  <c r="I8" i="31"/>
  <c r="H8" i="31"/>
  <c r="S8" i="31"/>
  <c r="R8" i="31"/>
  <c r="Q8" i="31"/>
  <c r="P8" i="31"/>
  <c r="T8" i="31"/>
  <c r="N10" i="31"/>
  <c r="M10" i="31"/>
  <c r="L10" i="31"/>
  <c r="J12" i="31"/>
  <c r="I12" i="31"/>
  <c r="H12" i="31"/>
  <c r="S12" i="31"/>
  <c r="R12" i="31"/>
  <c r="Q12" i="31"/>
  <c r="P12" i="31"/>
  <c r="T12" i="31"/>
  <c r="N14" i="31"/>
  <c r="M14" i="31"/>
  <c r="L14" i="31"/>
  <c r="J16" i="31"/>
  <c r="I16" i="31"/>
  <c r="H16" i="31"/>
  <c r="S16" i="31"/>
  <c r="R16" i="31"/>
  <c r="Q16" i="31"/>
  <c r="P16" i="31"/>
  <c r="T16" i="31"/>
  <c r="N141" i="31"/>
  <c r="M141" i="31"/>
  <c r="L141" i="31"/>
  <c r="K141" i="31"/>
  <c r="O141" i="31"/>
  <c r="I145" i="31"/>
  <c r="H145" i="31"/>
  <c r="G145" i="31"/>
  <c r="N149" i="31"/>
  <c r="M149" i="31"/>
  <c r="L149" i="31"/>
  <c r="K149" i="31"/>
  <c r="O149" i="31"/>
  <c r="M34" i="32"/>
  <c r="L34" i="32"/>
  <c r="M97" i="32"/>
  <c r="L97" i="32"/>
  <c r="M251" i="32"/>
  <c r="L251" i="32"/>
  <c r="M276" i="32"/>
  <c r="L276" i="32"/>
  <c r="T25" i="34"/>
  <c r="Q25" i="34"/>
  <c r="S25" i="34"/>
  <c r="R25" i="34"/>
  <c r="AS36" i="28"/>
  <c r="AU36" i="28"/>
  <c r="AR36" i="28"/>
  <c r="H124" i="29"/>
  <c r="G124" i="29"/>
  <c r="I126" i="29"/>
  <c r="H126" i="29"/>
  <c r="G126" i="29"/>
  <c r="I142" i="31"/>
  <c r="H142" i="31"/>
  <c r="G142" i="31"/>
  <c r="M146" i="31"/>
  <c r="L146" i="31"/>
  <c r="K146" i="31"/>
  <c r="O146" i="31"/>
  <c r="N146" i="31"/>
  <c r="I150" i="31"/>
  <c r="H150" i="31"/>
  <c r="G150" i="31"/>
  <c r="M100" i="32"/>
  <c r="L100" i="32"/>
  <c r="I11" i="30"/>
  <c r="H11" i="30"/>
  <c r="J11" i="30"/>
  <c r="Q11" i="30"/>
  <c r="P11" i="30"/>
  <c r="R11" i="30"/>
  <c r="T11" i="30"/>
  <c r="S11" i="30"/>
  <c r="M13" i="30"/>
  <c r="L13" i="30"/>
  <c r="N13" i="30"/>
  <c r="I15" i="30"/>
  <c r="H15" i="30"/>
  <c r="J15" i="30"/>
  <c r="Q15" i="30"/>
  <c r="P15" i="30"/>
  <c r="R15" i="30"/>
  <c r="T15" i="30"/>
  <c r="S15" i="30"/>
  <c r="F146" i="30"/>
  <c r="H136" i="30"/>
  <c r="K136" i="30" s="1"/>
  <c r="G136" i="30"/>
  <c r="I136" i="30"/>
  <c r="L140" i="30"/>
  <c r="N140" i="30"/>
  <c r="M140" i="30"/>
  <c r="O140" i="30"/>
  <c r="H144" i="30"/>
  <c r="G144" i="30"/>
  <c r="I144" i="30"/>
  <c r="M7" i="31"/>
  <c r="L7" i="31"/>
  <c r="N7" i="31"/>
  <c r="I9" i="31"/>
  <c r="H9" i="31"/>
  <c r="J9" i="31"/>
  <c r="Q9" i="31"/>
  <c r="P9" i="31"/>
  <c r="S9" i="31"/>
  <c r="R9" i="31"/>
  <c r="T9" i="31"/>
  <c r="M11" i="31"/>
  <c r="L11" i="31"/>
  <c r="N11" i="31"/>
  <c r="I13" i="31"/>
  <c r="H13" i="31"/>
  <c r="J13" i="31"/>
  <c r="Q13" i="31"/>
  <c r="P13" i="31"/>
  <c r="S13" i="31"/>
  <c r="R13" i="31"/>
  <c r="T13" i="31"/>
  <c r="AA25" i="31" s="1"/>
  <c r="M15" i="31"/>
  <c r="L15" i="31"/>
  <c r="N15" i="31"/>
  <c r="I17" i="31"/>
  <c r="H17" i="31"/>
  <c r="J17" i="31"/>
  <c r="Q17" i="31"/>
  <c r="P17" i="31"/>
  <c r="S17" i="31"/>
  <c r="R17" i="31"/>
  <c r="T17" i="31"/>
  <c r="L143" i="31"/>
  <c r="K143" i="31"/>
  <c r="N143" i="31"/>
  <c r="M143" i="31"/>
  <c r="O143" i="31"/>
  <c r="H147" i="31"/>
  <c r="G147" i="31"/>
  <c r="I147" i="31"/>
  <c r="M11" i="32"/>
  <c r="L11" i="32"/>
  <c r="M32" i="32"/>
  <c r="L32" i="32"/>
  <c r="M53" i="32"/>
  <c r="L53" i="32"/>
  <c r="J119" i="32"/>
  <c r="M121" i="32"/>
  <c r="L121" i="32"/>
  <c r="J141" i="32"/>
  <c r="M143" i="32"/>
  <c r="L143" i="32"/>
  <c r="BD33" i="28"/>
  <c r="BC33" i="28"/>
  <c r="AR34" i="28"/>
  <c r="AS34" i="28"/>
  <c r="AU34" i="28"/>
  <c r="BA35" i="28"/>
  <c r="BB35" i="28"/>
  <c r="BJ36" i="28"/>
  <c r="BK36" i="28"/>
  <c r="BL36" i="28"/>
  <c r="BM36" i="28"/>
  <c r="K140" i="31"/>
  <c r="O140" i="31"/>
  <c r="M140" i="31"/>
  <c r="L140" i="31"/>
  <c r="N140" i="31"/>
  <c r="G144" i="31"/>
  <c r="I144" i="31"/>
  <c r="H144" i="31"/>
  <c r="K148" i="31"/>
  <c r="O148" i="31"/>
  <c r="M148" i="31"/>
  <c r="L148" i="31"/>
  <c r="N148" i="31"/>
  <c r="L98" i="32"/>
  <c r="M98" i="32"/>
  <c r="L273" i="32"/>
  <c r="M273" i="32"/>
  <c r="M370" i="32"/>
  <c r="L370" i="32"/>
  <c r="M471" i="32"/>
  <c r="L471" i="32"/>
  <c r="BB34" i="28"/>
  <c r="BA34" i="28"/>
  <c r="BM35" i="28"/>
  <c r="BK35" i="28"/>
  <c r="BJ35" i="28"/>
  <c r="G6" i="29"/>
  <c r="H6" i="29"/>
  <c r="G8" i="29"/>
  <c r="I8" i="29"/>
  <c r="H8" i="29"/>
  <c r="S8" i="29"/>
  <c r="R8" i="29"/>
  <c r="O8" i="29"/>
  <c r="T8" i="29"/>
  <c r="P8" i="29"/>
  <c r="Q8" i="29"/>
  <c r="K10" i="29"/>
  <c r="M10" i="29"/>
  <c r="L10" i="29"/>
  <c r="K16" i="30"/>
  <c r="L6" i="30"/>
  <c r="N6" i="30"/>
  <c r="M6" i="30"/>
  <c r="H8" i="30"/>
  <c r="J8" i="30"/>
  <c r="I8" i="30"/>
  <c r="T8" i="30"/>
  <c r="S8" i="30"/>
  <c r="P8" i="30"/>
  <c r="R8" i="30"/>
  <c r="Q8" i="30"/>
  <c r="L10" i="30"/>
  <c r="M10" i="30"/>
  <c r="N10" i="30"/>
  <c r="H12" i="30"/>
  <c r="J12" i="30"/>
  <c r="I12" i="30"/>
  <c r="T12" i="30"/>
  <c r="S12" i="30"/>
  <c r="P12" i="30"/>
  <c r="R12" i="30"/>
  <c r="Q12" i="30"/>
  <c r="L14" i="30"/>
  <c r="N14" i="30"/>
  <c r="M14" i="30"/>
  <c r="I6" i="31"/>
  <c r="H6" i="31"/>
  <c r="J6" i="31"/>
  <c r="T6" i="31"/>
  <c r="S6" i="31"/>
  <c r="Q6" i="31"/>
  <c r="P6" i="31"/>
  <c r="R6" i="31"/>
  <c r="M8" i="31"/>
  <c r="L8" i="31"/>
  <c r="N8" i="31"/>
  <c r="I10" i="31"/>
  <c r="H10" i="31"/>
  <c r="J10" i="31"/>
  <c r="T10" i="31"/>
  <c r="S10" i="31"/>
  <c r="Q10" i="31"/>
  <c r="P10" i="31"/>
  <c r="R10" i="31"/>
  <c r="M12" i="31"/>
  <c r="L12" i="31"/>
  <c r="N12" i="31"/>
  <c r="I14" i="31"/>
  <c r="H14" i="31"/>
  <c r="J14" i="31"/>
  <c r="T14" i="31"/>
  <c r="S14" i="31"/>
  <c r="Q14" i="31"/>
  <c r="P14" i="31"/>
  <c r="R14" i="31"/>
  <c r="M16" i="31"/>
  <c r="L16" i="31"/>
  <c r="N16" i="31"/>
  <c r="H141" i="31"/>
  <c r="G141" i="31"/>
  <c r="I141" i="31"/>
  <c r="O145" i="31"/>
  <c r="N145" i="31"/>
  <c r="L145" i="31"/>
  <c r="K145" i="31"/>
  <c r="M145" i="31"/>
  <c r="H149" i="31"/>
  <c r="G149" i="31"/>
  <c r="I149" i="31"/>
  <c r="M9" i="32"/>
  <c r="L9" i="32"/>
  <c r="J229" i="32"/>
  <c r="M545" i="32"/>
  <c r="L545" i="32"/>
  <c r="M661" i="32"/>
  <c r="L661" i="32"/>
  <c r="J43" i="33"/>
  <c r="J65" i="33"/>
  <c r="J87" i="33"/>
  <c r="L164" i="33"/>
  <c r="M164" i="33"/>
  <c r="M321" i="32"/>
  <c r="L321" i="32"/>
  <c r="M373" i="32"/>
  <c r="L373" i="32"/>
  <c r="M425" i="32"/>
  <c r="L425" i="32"/>
  <c r="M474" i="32"/>
  <c r="L474" i="32"/>
  <c r="M521" i="32"/>
  <c r="L521" i="32"/>
  <c r="M567" i="32"/>
  <c r="L567" i="32"/>
  <c r="M524" i="32"/>
  <c r="L524" i="32"/>
  <c r="M614" i="32"/>
  <c r="L614" i="32"/>
  <c r="L100" i="33"/>
  <c r="M100" i="33"/>
  <c r="M613" i="32"/>
  <c r="L613" i="32"/>
  <c r="L663" i="32"/>
  <c r="M663" i="32"/>
  <c r="L616" i="32"/>
  <c r="M616" i="32"/>
  <c r="J141" i="33"/>
  <c r="M143" i="33"/>
  <c r="L143" i="33"/>
  <c r="M207" i="33"/>
  <c r="L207" i="33"/>
  <c r="AG35" i="34"/>
  <c r="AE35" i="34"/>
  <c r="AD35" i="34"/>
  <c r="AA35" i="34"/>
  <c r="AC35" i="34"/>
  <c r="AB35" i="34"/>
  <c r="M637" i="32"/>
  <c r="L637" i="32"/>
  <c r="M686" i="32"/>
  <c r="L686" i="32"/>
  <c r="M32" i="33"/>
  <c r="L32" i="33"/>
  <c r="M54" i="33"/>
  <c r="L54" i="33"/>
  <c r="AD8" i="34"/>
  <c r="AC8" i="34"/>
  <c r="AB8" i="34"/>
  <c r="AG8" i="34"/>
  <c r="AA8" i="34"/>
  <c r="AE8" i="34"/>
  <c r="AG19" i="34"/>
  <c r="AE19" i="34"/>
  <c r="AD19" i="34"/>
  <c r="AA19" i="34"/>
  <c r="AB19" i="34"/>
  <c r="AC19" i="34"/>
  <c r="T22" i="34"/>
  <c r="S22" i="34"/>
  <c r="R22" i="34"/>
  <c r="Q22" i="34"/>
  <c r="K40" i="34"/>
  <c r="J40" i="34"/>
  <c r="I40" i="34"/>
  <c r="H40" i="34"/>
  <c r="M635" i="32"/>
  <c r="L635" i="32"/>
  <c r="M684" i="32"/>
  <c r="L684" i="32"/>
  <c r="J9" i="33"/>
  <c r="M11" i="33"/>
  <c r="L11" i="33"/>
  <c r="T9" i="34"/>
  <c r="Q9" i="34"/>
  <c r="R9" i="34"/>
  <c r="S9" i="34"/>
  <c r="T31" i="34"/>
  <c r="S31" i="34"/>
  <c r="R31" i="34"/>
  <c r="Q31" i="34"/>
  <c r="K16" i="35"/>
  <c r="J16" i="35"/>
  <c r="I16" i="35"/>
  <c r="H16" i="35"/>
  <c r="M638" i="32"/>
  <c r="L638" i="32"/>
  <c r="M687" i="32"/>
  <c r="L687" i="32"/>
  <c r="M33" i="33"/>
  <c r="L33" i="33"/>
  <c r="M9" i="33"/>
  <c r="L9" i="33"/>
  <c r="H21" i="33"/>
  <c r="K32" i="34"/>
  <c r="H32" i="34"/>
  <c r="I32" i="34"/>
  <c r="J32" i="34"/>
  <c r="L636" i="32"/>
  <c r="M636" i="32"/>
  <c r="L12" i="33"/>
  <c r="M12" i="33"/>
  <c r="L31" i="33"/>
  <c r="M31" i="33"/>
  <c r="H43" i="33"/>
  <c r="H65" i="33"/>
  <c r="J21" i="33"/>
  <c r="AD32" i="34"/>
  <c r="AC32" i="34"/>
  <c r="AB32" i="34"/>
  <c r="AA32" i="34"/>
  <c r="AE32" i="34"/>
  <c r="AG32" i="34"/>
  <c r="AC7" i="34"/>
  <c r="AB7" i="34"/>
  <c r="AA7" i="34"/>
  <c r="AE7" i="34"/>
  <c r="AG7" i="34"/>
  <c r="AD7" i="34"/>
  <c r="AE17" i="34"/>
  <c r="AD17" i="34"/>
  <c r="AC17" i="34"/>
  <c r="AB17" i="34"/>
  <c r="AG17" i="34"/>
  <c r="AA17" i="34"/>
  <c r="K21" i="34"/>
  <c r="J21" i="34"/>
  <c r="I21" i="34"/>
  <c r="H21" i="34"/>
  <c r="K30" i="34"/>
  <c r="J30" i="34"/>
  <c r="I30" i="34"/>
  <c r="H30" i="34"/>
  <c r="T7" i="34"/>
  <c r="S7" i="34"/>
  <c r="R7" i="34"/>
  <c r="Q7" i="34"/>
  <c r="Z36" i="34"/>
  <c r="AG11" i="34"/>
  <c r="AE11" i="34"/>
  <c r="AD11" i="34"/>
  <c r="AA11" i="34"/>
  <c r="AC11" i="34"/>
  <c r="AB11" i="34"/>
  <c r="T14" i="34"/>
  <c r="S14" i="34"/>
  <c r="R14" i="34"/>
  <c r="Q14" i="34"/>
  <c r="T23" i="34"/>
  <c r="S23" i="34"/>
  <c r="R23" i="34"/>
  <c r="Q23" i="34"/>
  <c r="K24" i="34"/>
  <c r="H24" i="34"/>
  <c r="J24" i="34"/>
  <c r="I24" i="34"/>
  <c r="AD24" i="34"/>
  <c r="AC24" i="34"/>
  <c r="AB24" i="34"/>
  <c r="AA24" i="34"/>
  <c r="AG24" i="34"/>
  <c r="AE24" i="34"/>
  <c r="AE33" i="34"/>
  <c r="AD33" i="34"/>
  <c r="AC33" i="34"/>
  <c r="AB33" i="34"/>
  <c r="AG33" i="34"/>
  <c r="AA33" i="34"/>
  <c r="K56" i="34"/>
  <c r="I56" i="34"/>
  <c r="H56" i="34"/>
  <c r="J56" i="34"/>
  <c r="T9" i="35"/>
  <c r="S9" i="35"/>
  <c r="R9" i="35"/>
  <c r="Q9" i="35"/>
  <c r="H153" i="33"/>
  <c r="AE9" i="34"/>
  <c r="AD9" i="34"/>
  <c r="AC9" i="34"/>
  <c r="AB9" i="34"/>
  <c r="AG9" i="34"/>
  <c r="AA9" i="34"/>
  <c r="K13" i="34"/>
  <c r="J13" i="34"/>
  <c r="I13" i="34"/>
  <c r="H13" i="34"/>
  <c r="K22" i="34"/>
  <c r="J22" i="34"/>
  <c r="I22" i="34"/>
  <c r="H22" i="34"/>
  <c r="T40" i="34"/>
  <c r="S40" i="34"/>
  <c r="R40" i="34"/>
  <c r="Q40" i="34"/>
  <c r="K46" i="34"/>
  <c r="J46" i="34"/>
  <c r="I46" i="34"/>
  <c r="H46" i="34"/>
  <c r="K48" i="34"/>
  <c r="I48" i="34"/>
  <c r="H48" i="34"/>
  <c r="J48" i="34"/>
  <c r="H175" i="33"/>
  <c r="T17" i="34"/>
  <c r="Q17" i="34"/>
  <c r="S17" i="34"/>
  <c r="R17" i="34"/>
  <c r="AG27" i="34"/>
  <c r="AE27" i="34"/>
  <c r="AD27" i="34"/>
  <c r="AA27" i="34"/>
  <c r="AC27" i="34"/>
  <c r="AB27" i="34"/>
  <c r="T30" i="34"/>
  <c r="S30" i="34"/>
  <c r="R30" i="34"/>
  <c r="Q30" i="34"/>
  <c r="AF42" i="34"/>
  <c r="AE42" i="34"/>
  <c r="AD42" i="34"/>
  <c r="AA42" i="34"/>
  <c r="AG42" i="34" s="1"/>
  <c r="AC42" i="34"/>
  <c r="AB42" i="34"/>
  <c r="AF43" i="34"/>
  <c r="AE43" i="34"/>
  <c r="AD43" i="34"/>
  <c r="AC43" i="34"/>
  <c r="AB43" i="34"/>
  <c r="AA43" i="34"/>
  <c r="AG43" i="34" s="1"/>
  <c r="T46" i="34"/>
  <c r="S46" i="34"/>
  <c r="R46" i="34"/>
  <c r="Q46" i="34"/>
  <c r="AE19" i="35"/>
  <c r="AD19" i="35"/>
  <c r="AC19" i="35"/>
  <c r="AB19" i="35"/>
  <c r="AA19" i="35"/>
  <c r="AG19" i="35"/>
  <c r="H8" i="34"/>
  <c r="I8" i="34"/>
  <c r="K8" i="34"/>
  <c r="J8" i="34"/>
  <c r="T15" i="34"/>
  <c r="S15" i="34"/>
  <c r="R15" i="34"/>
  <c r="Q15" i="34"/>
  <c r="K16" i="34"/>
  <c r="H16" i="34"/>
  <c r="I16" i="34"/>
  <c r="J16" i="34"/>
  <c r="AD16" i="34"/>
  <c r="AC16" i="34"/>
  <c r="AB16" i="34"/>
  <c r="AA16" i="34"/>
  <c r="AE16" i="34"/>
  <c r="AG16" i="34"/>
  <c r="AE25" i="34"/>
  <c r="AD25" i="34"/>
  <c r="AC25" i="34"/>
  <c r="AB25" i="34"/>
  <c r="AG25" i="34"/>
  <c r="AA25" i="34"/>
  <c r="K29" i="34"/>
  <c r="J29" i="34"/>
  <c r="I29" i="34"/>
  <c r="H29" i="34"/>
  <c r="K14" i="34"/>
  <c r="J14" i="34"/>
  <c r="I14" i="34"/>
  <c r="H14" i="34"/>
  <c r="T33" i="34"/>
  <c r="Q33" i="34"/>
  <c r="S33" i="34"/>
  <c r="R33" i="34"/>
  <c r="T41" i="34"/>
  <c r="S41" i="34"/>
  <c r="R41" i="34"/>
  <c r="Q41" i="34"/>
  <c r="K42" i="34"/>
  <c r="H42" i="34"/>
  <c r="J42" i="34"/>
  <c r="I42" i="34"/>
  <c r="T54" i="34"/>
  <c r="S54" i="34"/>
  <c r="R54" i="34"/>
  <c r="Q54" i="34"/>
  <c r="K7" i="34"/>
  <c r="H7" i="34"/>
  <c r="J7" i="34"/>
  <c r="I7" i="34"/>
  <c r="T8" i="34"/>
  <c r="S8" i="34"/>
  <c r="R8" i="34"/>
  <c r="Q8" i="34"/>
  <c r="AE10" i="34"/>
  <c r="AD10" i="34"/>
  <c r="AC10" i="34"/>
  <c r="AB10" i="34"/>
  <c r="AA10" i="34"/>
  <c r="AG10" i="34"/>
  <c r="K15" i="34"/>
  <c r="J15" i="34"/>
  <c r="I15" i="34"/>
  <c r="H15" i="34"/>
  <c r="T16" i="34"/>
  <c r="S16" i="34"/>
  <c r="R16" i="34"/>
  <c r="Q16" i="34"/>
  <c r="AE18" i="34"/>
  <c r="AD18" i="34"/>
  <c r="AC18" i="34"/>
  <c r="AG18" i="34"/>
  <c r="AB18" i="34"/>
  <c r="AA18" i="34"/>
  <c r="K23" i="34"/>
  <c r="J23" i="34"/>
  <c r="I23" i="34"/>
  <c r="H23" i="34"/>
  <c r="T24" i="34"/>
  <c r="S24" i="34"/>
  <c r="Q24" i="34"/>
  <c r="R24" i="34"/>
  <c r="AE26" i="34"/>
  <c r="AD26" i="34"/>
  <c r="AC26" i="34"/>
  <c r="AG26" i="34"/>
  <c r="AB26" i="34"/>
  <c r="AA26" i="34"/>
  <c r="K31" i="34"/>
  <c r="J31" i="34"/>
  <c r="I31" i="34"/>
  <c r="H31" i="34"/>
  <c r="T32" i="34"/>
  <c r="S32" i="34"/>
  <c r="R32" i="34"/>
  <c r="Q32" i="34"/>
  <c r="AE34" i="34"/>
  <c r="AD34" i="34"/>
  <c r="AC34" i="34"/>
  <c r="AA34" i="34"/>
  <c r="AG34" i="34"/>
  <c r="AB34" i="34"/>
  <c r="K41" i="34"/>
  <c r="J41" i="34"/>
  <c r="I41" i="34"/>
  <c r="H41" i="34"/>
  <c r="T42" i="34"/>
  <c r="S42" i="34"/>
  <c r="R42" i="34"/>
  <c r="Q42" i="34"/>
  <c r="S45" i="34"/>
  <c r="R45" i="34"/>
  <c r="Q45" i="34"/>
  <c r="T45" i="34"/>
  <c r="K53" i="34"/>
  <c r="J53" i="34"/>
  <c r="I53" i="34"/>
  <c r="H53" i="34"/>
  <c r="Q20" i="35"/>
  <c r="T20" i="35"/>
  <c r="S20" i="35"/>
  <c r="R20" i="35"/>
  <c r="AA15" i="35"/>
  <c r="AG15" i="35"/>
  <c r="AE15" i="35"/>
  <c r="AC15" i="35"/>
  <c r="AB15" i="35"/>
  <c r="AD15" i="35"/>
  <c r="Z36" i="35"/>
  <c r="AE11" i="35"/>
  <c r="AD11" i="35"/>
  <c r="AC11" i="35"/>
  <c r="AB11" i="35"/>
  <c r="AA11" i="35"/>
  <c r="AG11" i="35"/>
  <c r="T62" i="34"/>
  <c r="S62" i="34"/>
  <c r="R62" i="34"/>
  <c r="Q62" i="34"/>
  <c r="K15" i="35"/>
  <c r="J15" i="35"/>
  <c r="I15" i="35"/>
  <c r="H15" i="35"/>
  <c r="K8" i="35"/>
  <c r="J8" i="35"/>
  <c r="I8" i="35"/>
  <c r="H8" i="35"/>
  <c r="AG20" i="35"/>
  <c r="AE20" i="35"/>
  <c r="AB20" i="35"/>
  <c r="AD20" i="35"/>
  <c r="AC20" i="35"/>
  <c r="AA20" i="35"/>
  <c r="AF11" i="34"/>
  <c r="V36" i="34"/>
  <c r="AF36" i="34" s="1"/>
  <c r="J12" i="34"/>
  <c r="I12" i="34"/>
  <c r="H12" i="34"/>
  <c r="K12" i="34"/>
  <c r="S13" i="34"/>
  <c r="R13" i="34"/>
  <c r="Q13" i="34"/>
  <c r="T13" i="34"/>
  <c r="AC15" i="34"/>
  <c r="AB15" i="34"/>
  <c r="AA15" i="34"/>
  <c r="AE15" i="34"/>
  <c r="AG15" i="34"/>
  <c r="AD15" i="34"/>
  <c r="J20" i="34"/>
  <c r="I20" i="34"/>
  <c r="H20" i="34"/>
  <c r="K20" i="34"/>
  <c r="S21" i="34"/>
  <c r="R21" i="34"/>
  <c r="Q21" i="34"/>
  <c r="T21" i="34"/>
  <c r="AC23" i="34"/>
  <c r="AB23" i="34"/>
  <c r="AA23" i="34"/>
  <c r="AE23" i="34"/>
  <c r="AG23" i="34"/>
  <c r="AD23" i="34"/>
  <c r="J28" i="34"/>
  <c r="I28" i="34"/>
  <c r="H28" i="34"/>
  <c r="K28" i="34"/>
  <c r="S29" i="34"/>
  <c r="R29" i="34"/>
  <c r="Q29" i="34"/>
  <c r="T29" i="34"/>
  <c r="AC31" i="34"/>
  <c r="AB31" i="34"/>
  <c r="AA31" i="34"/>
  <c r="AE31" i="34"/>
  <c r="AG31" i="34"/>
  <c r="AD31" i="34"/>
  <c r="AC41" i="34"/>
  <c r="AB41" i="34"/>
  <c r="AA41" i="34"/>
  <c r="AG41" i="34" s="1"/>
  <c r="AE41" i="34"/>
  <c r="AF41" i="34"/>
  <c r="AD41" i="34"/>
  <c r="J44" i="34"/>
  <c r="I44" i="34"/>
  <c r="H44" i="34"/>
  <c r="G69" i="34"/>
  <c r="K44" i="34"/>
  <c r="K45" i="34"/>
  <c r="J45" i="34"/>
  <c r="I45" i="34"/>
  <c r="H45" i="34"/>
  <c r="T49" i="34"/>
  <c r="R49" i="34"/>
  <c r="Q49" i="34"/>
  <c r="S49" i="34"/>
  <c r="AE64" i="34"/>
  <c r="AD64" i="34"/>
  <c r="AC64" i="34"/>
  <c r="AB64" i="34"/>
  <c r="AA64" i="34"/>
  <c r="AG64" i="34" s="1"/>
  <c r="AF64" i="34"/>
  <c r="J21" i="35"/>
  <c r="H21" i="35"/>
  <c r="K21" i="35"/>
  <c r="I21" i="35"/>
  <c r="I11" i="34"/>
  <c r="H11" i="34"/>
  <c r="G36" i="34"/>
  <c r="K11" i="34"/>
  <c r="J11" i="34"/>
  <c r="R12" i="34"/>
  <c r="Q12" i="34"/>
  <c r="T12" i="34"/>
  <c r="S12" i="34"/>
  <c r="AB14" i="34"/>
  <c r="AA14" i="34"/>
  <c r="AG14" i="34"/>
  <c r="AD14" i="34"/>
  <c r="AC14" i="34"/>
  <c r="AE14" i="34"/>
  <c r="I19" i="34"/>
  <c r="H19" i="34"/>
  <c r="K19" i="34"/>
  <c r="J19" i="34"/>
  <c r="R20" i="34"/>
  <c r="Q20" i="34"/>
  <c r="T20" i="34"/>
  <c r="S20" i="34"/>
  <c r="AB22" i="34"/>
  <c r="AA22" i="34"/>
  <c r="AG22" i="34"/>
  <c r="AD22" i="34"/>
  <c r="AE22" i="34"/>
  <c r="AC22" i="34"/>
  <c r="I27" i="34"/>
  <c r="H27" i="34"/>
  <c r="K27" i="34"/>
  <c r="J27" i="34"/>
  <c r="R28" i="34"/>
  <c r="Q28" i="34"/>
  <c r="T28" i="34"/>
  <c r="S28" i="34"/>
  <c r="AB30" i="34"/>
  <c r="AA30" i="34"/>
  <c r="AG30" i="34"/>
  <c r="AD30" i="34"/>
  <c r="AC30" i="34"/>
  <c r="AE30" i="34"/>
  <c r="I35" i="34"/>
  <c r="H35" i="34"/>
  <c r="K35" i="34"/>
  <c r="J35" i="34"/>
  <c r="AB40" i="34"/>
  <c r="AA40" i="34"/>
  <c r="AG40" i="34" s="1"/>
  <c r="AD40" i="34"/>
  <c r="AE40" i="34"/>
  <c r="AF40" i="34"/>
  <c r="AC40" i="34"/>
  <c r="AE56" i="34"/>
  <c r="AD56" i="34"/>
  <c r="AC56" i="34"/>
  <c r="AB56" i="34"/>
  <c r="AA56" i="34"/>
  <c r="AG56" i="34" s="1"/>
  <c r="AF56" i="34"/>
  <c r="H10" i="34"/>
  <c r="J10" i="34"/>
  <c r="I10" i="34"/>
  <c r="K10" i="34"/>
  <c r="Q11" i="34"/>
  <c r="P36" i="34"/>
  <c r="S11" i="34"/>
  <c r="T11" i="34"/>
  <c r="R11" i="34"/>
  <c r="AA13" i="34"/>
  <c r="AG13" i="34"/>
  <c r="AC13" i="34"/>
  <c r="AE13" i="34"/>
  <c r="AD13" i="34"/>
  <c r="AB13" i="34"/>
  <c r="H18" i="34"/>
  <c r="J18" i="34"/>
  <c r="K18" i="34"/>
  <c r="I18" i="34"/>
  <c r="Q19" i="34"/>
  <c r="S19" i="34"/>
  <c r="T19" i="34"/>
  <c r="R19" i="34"/>
  <c r="AA21" i="34"/>
  <c r="AG21" i="34"/>
  <c r="AC21" i="34"/>
  <c r="AD21" i="34"/>
  <c r="AB21" i="34"/>
  <c r="AE21" i="34"/>
  <c r="H26" i="34"/>
  <c r="J26" i="34"/>
  <c r="K26" i="34"/>
  <c r="I26" i="34"/>
  <c r="Q27" i="34"/>
  <c r="S27" i="34"/>
  <c r="T27" i="34"/>
  <c r="R27" i="34"/>
  <c r="AA29" i="34"/>
  <c r="AG29" i="34"/>
  <c r="AC29" i="34"/>
  <c r="AE29" i="34"/>
  <c r="AD29" i="34"/>
  <c r="AB29" i="34"/>
  <c r="H34" i="34"/>
  <c r="J34" i="34"/>
  <c r="K34" i="34"/>
  <c r="I34" i="34"/>
  <c r="Q35" i="34"/>
  <c r="S35" i="34"/>
  <c r="R35" i="34"/>
  <c r="T35" i="34"/>
  <c r="AF51" i="34"/>
  <c r="AE51" i="34"/>
  <c r="AD51" i="34"/>
  <c r="AB51" i="34"/>
  <c r="AA51" i="34"/>
  <c r="AG51" i="34" s="1"/>
  <c r="AC51" i="34"/>
  <c r="K61" i="34"/>
  <c r="J61" i="34"/>
  <c r="I61" i="34"/>
  <c r="H61" i="34"/>
  <c r="I9" i="34"/>
  <c r="K9" i="34"/>
  <c r="J9" i="34"/>
  <c r="H9" i="34"/>
  <c r="R10" i="34"/>
  <c r="T10" i="34"/>
  <c r="S10" i="34"/>
  <c r="Q10" i="34"/>
  <c r="AG12" i="34"/>
  <c r="AE12" i="34"/>
  <c r="AB12" i="34"/>
  <c r="AA12" i="34"/>
  <c r="AD12" i="34"/>
  <c r="AC12" i="34"/>
  <c r="I17" i="34"/>
  <c r="K17" i="34"/>
  <c r="J17" i="34"/>
  <c r="H17" i="34"/>
  <c r="R18" i="34"/>
  <c r="T18" i="34"/>
  <c r="Q18" i="34"/>
  <c r="S18" i="34"/>
  <c r="AG20" i="34"/>
  <c r="AE20" i="34"/>
  <c r="AB20" i="34"/>
  <c r="AD20" i="34"/>
  <c r="AC20" i="34"/>
  <c r="AA20" i="34"/>
  <c r="I25" i="34"/>
  <c r="H25" i="34"/>
  <c r="K25" i="34"/>
  <c r="J25" i="34"/>
  <c r="R26" i="34"/>
  <c r="S26" i="34"/>
  <c r="Q26" i="34"/>
  <c r="T26" i="34"/>
  <c r="AG28" i="34"/>
  <c r="AE28" i="34"/>
  <c r="AB28" i="34"/>
  <c r="AD28" i="34"/>
  <c r="AA28" i="34"/>
  <c r="AC28" i="34"/>
  <c r="I33" i="34"/>
  <c r="K33" i="34"/>
  <c r="J33" i="34"/>
  <c r="H33" i="34"/>
  <c r="R34" i="34"/>
  <c r="T34" i="34"/>
  <c r="S34" i="34"/>
  <c r="Q34" i="34"/>
  <c r="AD48" i="34"/>
  <c r="AC48" i="34"/>
  <c r="AB48" i="34"/>
  <c r="AA48" i="34"/>
  <c r="AG48" i="34" s="1"/>
  <c r="AF48" i="34"/>
  <c r="AE48" i="34"/>
  <c r="T17" i="35"/>
  <c r="S17" i="35"/>
  <c r="R17" i="35"/>
  <c r="Q17" i="35"/>
  <c r="K47" i="34"/>
  <c r="H47" i="34"/>
  <c r="I47" i="34"/>
  <c r="J47" i="34"/>
  <c r="T48" i="34"/>
  <c r="S48" i="34"/>
  <c r="Q48" i="34"/>
  <c r="R48" i="34"/>
  <c r="AF50" i="34"/>
  <c r="AE50" i="34"/>
  <c r="AD50" i="34"/>
  <c r="AC50" i="34"/>
  <c r="AA50" i="34"/>
  <c r="AG50" i="34" s="1"/>
  <c r="AB50" i="34"/>
  <c r="K55" i="34"/>
  <c r="J55" i="34"/>
  <c r="H55" i="34"/>
  <c r="I55" i="34"/>
  <c r="T56" i="34"/>
  <c r="S56" i="34"/>
  <c r="Q56" i="34"/>
  <c r="R56" i="34"/>
  <c r="AF58" i="34"/>
  <c r="AE58" i="34"/>
  <c r="AD58" i="34"/>
  <c r="AC58" i="34"/>
  <c r="AA58" i="34"/>
  <c r="AG58" i="34" s="1"/>
  <c r="AB58" i="34"/>
  <c r="K63" i="34"/>
  <c r="J63" i="34"/>
  <c r="H63" i="34"/>
  <c r="I63" i="34"/>
  <c r="T64" i="34"/>
  <c r="S64" i="34"/>
  <c r="Q64" i="34"/>
  <c r="R64" i="34"/>
  <c r="AF66" i="34"/>
  <c r="AE66" i="34"/>
  <c r="AD66" i="34"/>
  <c r="AC66" i="34"/>
  <c r="AA66" i="34"/>
  <c r="AG66" i="34" s="1"/>
  <c r="AB66" i="34"/>
  <c r="K60" i="35"/>
  <c r="J60" i="35"/>
  <c r="H60" i="35"/>
  <c r="I60" i="35"/>
  <c r="K48" i="35"/>
  <c r="J48" i="35"/>
  <c r="I48" i="35"/>
  <c r="H48" i="35"/>
  <c r="T47" i="34"/>
  <c r="S47" i="34"/>
  <c r="R47" i="34"/>
  <c r="Q47" i="34"/>
  <c r="AE49" i="34"/>
  <c r="AD49" i="34"/>
  <c r="AC49" i="34"/>
  <c r="AB49" i="34"/>
  <c r="AA49" i="34"/>
  <c r="AG49" i="34" s="1"/>
  <c r="AF49" i="34"/>
  <c r="K54" i="34"/>
  <c r="J54" i="34"/>
  <c r="I54" i="34"/>
  <c r="H54" i="34"/>
  <c r="T55" i="34"/>
  <c r="S55" i="34"/>
  <c r="R55" i="34"/>
  <c r="Q55" i="34"/>
  <c r="AF57" i="34"/>
  <c r="AE57" i="34"/>
  <c r="AD57" i="34"/>
  <c r="AC57" i="34"/>
  <c r="AB57" i="34"/>
  <c r="AA57" i="34"/>
  <c r="AG57" i="34" s="1"/>
  <c r="K62" i="34"/>
  <c r="J62" i="34"/>
  <c r="I62" i="34"/>
  <c r="H62" i="34"/>
  <c r="T63" i="34"/>
  <c r="S63" i="34"/>
  <c r="R63" i="34"/>
  <c r="Q63" i="34"/>
  <c r="AF65" i="34"/>
  <c r="AE65" i="34"/>
  <c r="AD65" i="34"/>
  <c r="AC65" i="34"/>
  <c r="AB65" i="34"/>
  <c r="AA65" i="34"/>
  <c r="AG65" i="34" s="1"/>
  <c r="K9" i="35"/>
  <c r="J9" i="35"/>
  <c r="I9" i="35"/>
  <c r="H9" i="35"/>
  <c r="T10" i="35"/>
  <c r="S10" i="35"/>
  <c r="R10" i="35"/>
  <c r="Q10" i="35"/>
  <c r="AE12" i="35"/>
  <c r="AD12" i="35"/>
  <c r="AC12" i="35"/>
  <c r="AB12" i="35"/>
  <c r="AG12" i="35"/>
  <c r="AA12" i="35"/>
  <c r="K40" i="35"/>
  <c r="J40" i="35"/>
  <c r="I40" i="35"/>
  <c r="H40" i="35"/>
  <c r="AC47" i="34"/>
  <c r="AB47" i="34"/>
  <c r="AA47" i="34"/>
  <c r="AG47" i="34" s="1"/>
  <c r="AF47" i="34"/>
  <c r="AE47" i="34"/>
  <c r="AD47" i="34"/>
  <c r="J52" i="34"/>
  <c r="I52" i="34"/>
  <c r="H52" i="34"/>
  <c r="K52" i="34"/>
  <c r="S53" i="34"/>
  <c r="R53" i="34"/>
  <c r="Q53" i="34"/>
  <c r="T53" i="34"/>
  <c r="AC55" i="34"/>
  <c r="AB55" i="34"/>
  <c r="AA55" i="34"/>
  <c r="AG55" i="34" s="1"/>
  <c r="AF55" i="34"/>
  <c r="AE55" i="34"/>
  <c r="AD55" i="34"/>
  <c r="K60" i="34"/>
  <c r="J60" i="34"/>
  <c r="I60" i="34"/>
  <c r="H60" i="34"/>
  <c r="T61" i="34"/>
  <c r="S61" i="34"/>
  <c r="R61" i="34"/>
  <c r="Q61" i="34"/>
  <c r="AD63" i="34"/>
  <c r="AC63" i="34"/>
  <c r="AB63" i="34"/>
  <c r="AA63" i="34"/>
  <c r="AG63" i="34" s="1"/>
  <c r="AF63" i="34"/>
  <c r="AE63" i="34"/>
  <c r="K68" i="34"/>
  <c r="J68" i="34"/>
  <c r="I68" i="34"/>
  <c r="H68" i="34"/>
  <c r="K7" i="35"/>
  <c r="J7" i="35"/>
  <c r="I7" i="35"/>
  <c r="H7" i="35"/>
  <c r="T8" i="35"/>
  <c r="S8" i="35"/>
  <c r="R8" i="35"/>
  <c r="Q8" i="35"/>
  <c r="AD10" i="35"/>
  <c r="AC10" i="35"/>
  <c r="AB10" i="35"/>
  <c r="AA10" i="35"/>
  <c r="AE10" i="35"/>
  <c r="AG10" i="35"/>
  <c r="T16" i="35"/>
  <c r="S16" i="35"/>
  <c r="R16" i="35"/>
  <c r="Q16" i="35"/>
  <c r="I43" i="34"/>
  <c r="H43" i="34"/>
  <c r="J43" i="34"/>
  <c r="K43" i="34"/>
  <c r="R44" i="34"/>
  <c r="Q44" i="34"/>
  <c r="P69" i="34"/>
  <c r="T44" i="34"/>
  <c r="S44" i="34"/>
  <c r="AB46" i="34"/>
  <c r="AA46" i="34"/>
  <c r="AG46" i="34" s="1"/>
  <c r="AE46" i="34"/>
  <c r="AD46" i="34"/>
  <c r="AF46" i="34"/>
  <c r="AC46" i="34"/>
  <c r="I51" i="34"/>
  <c r="H51" i="34"/>
  <c r="K51" i="34"/>
  <c r="J51" i="34"/>
  <c r="R52" i="34"/>
  <c r="Q52" i="34"/>
  <c r="T52" i="34"/>
  <c r="S52" i="34"/>
  <c r="AB54" i="34"/>
  <c r="AA54" i="34"/>
  <c r="AG54" i="34" s="1"/>
  <c r="AE54" i="34"/>
  <c r="AD54" i="34"/>
  <c r="AF54" i="34"/>
  <c r="AC54" i="34"/>
  <c r="J59" i="34"/>
  <c r="I59" i="34"/>
  <c r="H59" i="34"/>
  <c r="K59" i="34"/>
  <c r="S60" i="34"/>
  <c r="R60" i="34"/>
  <c r="Q60" i="34"/>
  <c r="T60" i="34"/>
  <c r="AC62" i="34"/>
  <c r="AB62" i="34"/>
  <c r="AA62" i="34"/>
  <c r="AG62" i="34" s="1"/>
  <c r="AE62" i="34"/>
  <c r="AD62" i="34"/>
  <c r="AF62" i="34"/>
  <c r="J67" i="34"/>
  <c r="I67" i="34"/>
  <c r="H67" i="34"/>
  <c r="K67" i="34"/>
  <c r="S68" i="34"/>
  <c r="R68" i="34"/>
  <c r="Q68" i="34"/>
  <c r="T68" i="34"/>
  <c r="S7" i="35"/>
  <c r="R7" i="35"/>
  <c r="Q7" i="35"/>
  <c r="T7" i="35"/>
  <c r="Q43" i="34"/>
  <c r="S43" i="34"/>
  <c r="R43" i="34"/>
  <c r="T43" i="34"/>
  <c r="AA45" i="34"/>
  <c r="AG45" i="34" s="1"/>
  <c r="AC45" i="34"/>
  <c r="AD45" i="34"/>
  <c r="AB45" i="34"/>
  <c r="AF45" i="34"/>
  <c r="AE45" i="34"/>
  <c r="H50" i="34"/>
  <c r="K50" i="34"/>
  <c r="J50" i="34"/>
  <c r="I50" i="34"/>
  <c r="Q51" i="34"/>
  <c r="T51" i="34"/>
  <c r="S51" i="34"/>
  <c r="R51" i="34"/>
  <c r="AA53" i="34"/>
  <c r="AG53" i="34" s="1"/>
  <c r="AF53" i="34"/>
  <c r="AD53" i="34"/>
  <c r="AC53" i="34"/>
  <c r="AE53" i="34"/>
  <c r="AB53" i="34"/>
  <c r="I58" i="34"/>
  <c r="H58" i="34"/>
  <c r="K58" i="34"/>
  <c r="J58" i="34"/>
  <c r="R59" i="34"/>
  <c r="Q59" i="34"/>
  <c r="T59" i="34"/>
  <c r="S59" i="34"/>
  <c r="AB61" i="34"/>
  <c r="AA61" i="34"/>
  <c r="AG61" i="34" s="1"/>
  <c r="AF61" i="34"/>
  <c r="AD61" i="34"/>
  <c r="AC61" i="34"/>
  <c r="AE61" i="34"/>
  <c r="I66" i="34"/>
  <c r="H66" i="34"/>
  <c r="K66" i="34"/>
  <c r="J66" i="34"/>
  <c r="R67" i="34"/>
  <c r="Q67" i="34"/>
  <c r="T67" i="34"/>
  <c r="S67" i="34"/>
  <c r="S59" i="35"/>
  <c r="R59" i="35"/>
  <c r="T59" i="35"/>
  <c r="Q59" i="35"/>
  <c r="AC61" i="35"/>
  <c r="AB61" i="35"/>
  <c r="AA61" i="35"/>
  <c r="AG61" i="35"/>
  <c r="AD61" i="35"/>
  <c r="AE61" i="35"/>
  <c r="T49" i="35"/>
  <c r="S49" i="35"/>
  <c r="R49" i="35"/>
  <c r="Q49" i="35"/>
  <c r="Z69" i="34"/>
  <c r="AF44" i="34"/>
  <c r="AB44" i="34"/>
  <c r="AC44" i="34"/>
  <c r="AA44" i="34"/>
  <c r="AG44" i="34" s="1"/>
  <c r="AE44" i="34"/>
  <c r="AD44" i="34"/>
  <c r="J49" i="34"/>
  <c r="I49" i="34"/>
  <c r="H49" i="34"/>
  <c r="K49" i="34"/>
  <c r="S50" i="34"/>
  <c r="R50" i="34"/>
  <c r="T50" i="34"/>
  <c r="Q50" i="34"/>
  <c r="AF52" i="34"/>
  <c r="AE52" i="34"/>
  <c r="AC52" i="34"/>
  <c r="AB52" i="34"/>
  <c r="AD52" i="34"/>
  <c r="AA52" i="34"/>
  <c r="AG52" i="34" s="1"/>
  <c r="H57" i="34"/>
  <c r="J57" i="34"/>
  <c r="I57" i="34"/>
  <c r="K57" i="34"/>
  <c r="Q58" i="34"/>
  <c r="S58" i="34"/>
  <c r="R58" i="34"/>
  <c r="T58" i="34"/>
  <c r="AA60" i="34"/>
  <c r="AG60" i="34" s="1"/>
  <c r="AF60" i="34"/>
  <c r="AE60" i="34"/>
  <c r="AC60" i="34"/>
  <c r="AB60" i="34"/>
  <c r="AD60" i="34"/>
  <c r="H65" i="34"/>
  <c r="J65" i="34"/>
  <c r="I65" i="34"/>
  <c r="K65" i="34"/>
  <c r="Q66" i="34"/>
  <c r="S66" i="34"/>
  <c r="R66" i="34"/>
  <c r="T66" i="34"/>
  <c r="AA68" i="34"/>
  <c r="AG68" i="34" s="1"/>
  <c r="AF68" i="34"/>
  <c r="AE68" i="34"/>
  <c r="AC68" i="34"/>
  <c r="AB68" i="34"/>
  <c r="AD68" i="34"/>
  <c r="T41" i="35"/>
  <c r="S41" i="35"/>
  <c r="R41" i="35"/>
  <c r="Q41" i="35"/>
  <c r="AE51" i="35"/>
  <c r="AD51" i="35"/>
  <c r="AC51" i="35"/>
  <c r="AB51" i="35"/>
  <c r="AA51" i="35"/>
  <c r="AG51" i="35"/>
  <c r="T57" i="34"/>
  <c r="R57" i="34"/>
  <c r="Q57" i="34"/>
  <c r="S57" i="34"/>
  <c r="AF59" i="34"/>
  <c r="AE59" i="34"/>
  <c r="AD59" i="34"/>
  <c r="AB59" i="34"/>
  <c r="AA59" i="34"/>
  <c r="AG59" i="34" s="1"/>
  <c r="AC59" i="34"/>
  <c r="K64" i="34"/>
  <c r="I64" i="34"/>
  <c r="H64" i="34"/>
  <c r="J64" i="34"/>
  <c r="T65" i="34"/>
  <c r="R65" i="34"/>
  <c r="Q65" i="34"/>
  <c r="S65" i="34"/>
  <c r="AF67" i="34"/>
  <c r="AE67" i="34"/>
  <c r="AD67" i="34"/>
  <c r="AB67" i="34"/>
  <c r="AA67" i="34"/>
  <c r="AG67" i="34" s="1"/>
  <c r="AC67" i="34"/>
  <c r="AE43" i="35"/>
  <c r="AD43" i="35"/>
  <c r="AC43" i="35"/>
  <c r="AB43" i="35"/>
  <c r="AA43" i="35"/>
  <c r="AG43" i="35"/>
  <c r="T43" i="35"/>
  <c r="S43" i="35"/>
  <c r="Q43" i="35"/>
  <c r="R43" i="35"/>
  <c r="AG45" i="35"/>
  <c r="AE45" i="35"/>
  <c r="AD45" i="35"/>
  <c r="AC45" i="35"/>
  <c r="AA45" i="35"/>
  <c r="AB45" i="35"/>
  <c r="T40" i="35"/>
  <c r="S40" i="35"/>
  <c r="R40" i="35"/>
  <c r="Q40" i="35"/>
  <c r="AD42" i="35"/>
  <c r="AC42" i="35"/>
  <c r="AB42" i="35"/>
  <c r="AA42" i="35"/>
  <c r="AE42" i="35"/>
  <c r="AG42" i="35"/>
  <c r="M10" i="36"/>
  <c r="L10" i="36"/>
  <c r="M251" i="36"/>
  <c r="L251" i="36"/>
  <c r="AB40" i="35"/>
  <c r="AA40" i="35"/>
  <c r="AG40" i="35"/>
  <c r="AD40" i="35"/>
  <c r="AC40" i="35"/>
  <c r="AE40" i="35"/>
  <c r="M54" i="36"/>
  <c r="L54" i="36"/>
  <c r="M75" i="36"/>
  <c r="L75" i="36"/>
  <c r="P69" i="35"/>
  <c r="T44" i="35"/>
  <c r="R44" i="35"/>
  <c r="Q44" i="35"/>
  <c r="S44" i="35"/>
  <c r="M141" i="36"/>
  <c r="L141" i="36"/>
  <c r="L12" i="36"/>
  <c r="M12" i="36"/>
  <c r="J9" i="36"/>
  <c r="M11" i="36"/>
  <c r="L11" i="36"/>
  <c r="L11" i="37"/>
  <c r="M11" i="37"/>
  <c r="M97" i="37"/>
  <c r="L97" i="37"/>
  <c r="M9" i="36"/>
  <c r="L9" i="36"/>
  <c r="L12" i="37"/>
  <c r="M12" i="37"/>
  <c r="L33" i="37"/>
  <c r="M33" i="37"/>
  <c r="M10" i="37"/>
  <c r="L10" i="37"/>
  <c r="L34" i="37"/>
  <c r="M34" i="37"/>
  <c r="M98" i="37"/>
  <c r="L98" i="37"/>
  <c r="J31" i="37"/>
  <c r="J43" i="37"/>
  <c r="M31" i="37"/>
  <c r="L31" i="37"/>
  <c r="M55" i="37"/>
  <c r="L55" i="37"/>
  <c r="M77" i="37"/>
  <c r="L77" i="37"/>
  <c r="M121" i="37"/>
  <c r="L121" i="37"/>
  <c r="M56" i="37"/>
  <c r="L56" i="37"/>
  <c r="J65" i="37"/>
  <c r="M78" i="37"/>
  <c r="L78" i="37"/>
  <c r="M53" i="37"/>
  <c r="L53" i="37"/>
  <c r="M75" i="37"/>
  <c r="L75" i="37"/>
  <c r="M144" i="37"/>
  <c r="L144" i="37"/>
  <c r="AF11" i="38"/>
  <c r="AE11" i="38"/>
  <c r="L143" i="37"/>
  <c r="M143" i="37"/>
  <c r="M252" i="37"/>
  <c r="L252" i="37"/>
  <c r="AF8" i="38"/>
  <c r="AE8" i="38"/>
  <c r="M186" i="37"/>
  <c r="L186" i="37"/>
  <c r="Y17" i="38"/>
  <c r="X17" i="38"/>
  <c r="M141" i="37"/>
  <c r="L141" i="37"/>
  <c r="M231" i="37"/>
  <c r="L231" i="37"/>
  <c r="K9" i="39"/>
  <c r="J9" i="39"/>
  <c r="M209" i="37"/>
  <c r="L209" i="37"/>
  <c r="AF13" i="38"/>
  <c r="AE13" i="38"/>
  <c r="M232" i="37"/>
  <c r="L232" i="37"/>
  <c r="AF15" i="38"/>
  <c r="AE15" i="38"/>
  <c r="M229" i="37"/>
  <c r="L229" i="37"/>
  <c r="I16" i="38"/>
  <c r="H16" i="38"/>
  <c r="R29" i="38"/>
  <c r="Q29" i="38"/>
  <c r="AF16" i="38"/>
  <c r="AE16" i="38"/>
  <c r="BA16" i="38"/>
  <c r="AZ16" i="38"/>
  <c r="AO16" i="38"/>
  <c r="AN16" i="38"/>
  <c r="AR16" i="38"/>
  <c r="AQ16" i="38"/>
  <c r="AP16" i="38"/>
  <c r="AD29" i="38"/>
  <c r="AC29" i="38"/>
  <c r="AB29" i="38"/>
  <c r="AA29" i="38"/>
  <c r="Z29" i="38"/>
  <c r="H17" i="38"/>
  <c r="I17" i="38"/>
  <c r="BA17" i="38"/>
  <c r="AZ17" i="38"/>
  <c r="H19" i="39"/>
  <c r="K10" i="39"/>
  <c r="J10" i="39"/>
  <c r="H20" i="39"/>
  <c r="K11" i="39"/>
  <c r="J11" i="39"/>
  <c r="J12" i="39"/>
  <c r="K12" i="39"/>
  <c r="F57" i="39"/>
  <c r="F65" i="39"/>
  <c r="F76" i="39"/>
  <c r="F84" i="39"/>
  <c r="F103" i="39"/>
  <c r="F122" i="39"/>
  <c r="F130" i="39"/>
  <c r="F218" i="39"/>
  <c r="D15" i="42"/>
  <c r="F60" i="39"/>
  <c r="F79" i="39"/>
  <c r="F87" i="39"/>
  <c r="F98" i="39"/>
  <c r="F106" i="39"/>
  <c r="F125" i="39"/>
  <c r="F147" i="39"/>
  <c r="F185" i="39"/>
  <c r="H219" i="39"/>
  <c r="F229" i="39"/>
  <c r="D9" i="43"/>
  <c r="F61" i="39"/>
  <c r="F80" i="39"/>
  <c r="F99" i="39"/>
  <c r="F107" i="39"/>
  <c r="F126" i="39"/>
  <c r="F141" i="39"/>
  <c r="F146" i="39"/>
  <c r="H175" i="39"/>
  <c r="F196" i="39"/>
  <c r="F260" i="39"/>
  <c r="F62" i="39"/>
  <c r="F81" i="39"/>
  <c r="F100" i="39"/>
  <c r="F108" i="39"/>
  <c r="F119" i="39"/>
  <c r="F127" i="39"/>
  <c r="H153" i="39"/>
  <c r="F142" i="39"/>
  <c r="F152" i="39"/>
  <c r="F163" i="39"/>
  <c r="F193" i="39"/>
  <c r="F213" i="39"/>
  <c r="F237" i="39"/>
  <c r="F257" i="39"/>
  <c r="D13" i="43"/>
  <c r="F63" i="39"/>
  <c r="F82" i="39"/>
  <c r="F101" i="39"/>
  <c r="F109" i="39"/>
  <c r="F120" i="39"/>
  <c r="F128" i="39"/>
  <c r="F143" i="39"/>
  <c r="F144" i="39"/>
  <c r="F169" i="39"/>
  <c r="H197" i="39"/>
  <c r="F210" i="39"/>
  <c r="H241" i="39"/>
  <c r="F234" i="39"/>
  <c r="D11" i="42"/>
  <c r="F165" i="39"/>
  <c r="F173" i="39"/>
  <c r="F192" i="39"/>
  <c r="F209" i="39"/>
  <c r="F217" i="39"/>
  <c r="F233" i="39"/>
  <c r="F241" i="39"/>
  <c r="F256" i="39"/>
  <c r="D9" i="42"/>
  <c r="D13" i="42"/>
  <c r="D17" i="42"/>
  <c r="D17" i="43"/>
  <c r="F150" i="39"/>
  <c r="F167" i="39"/>
  <c r="F175" i="39"/>
  <c r="F186" i="39"/>
  <c r="F194" i="39"/>
  <c r="F211" i="39"/>
  <c r="F219" i="39"/>
  <c r="F235" i="39"/>
  <c r="F258" i="39"/>
  <c r="D10" i="42"/>
  <c r="D14" i="42"/>
  <c r="D18" i="42"/>
  <c r="F151" i="39"/>
  <c r="F168" i="39"/>
  <c r="F187" i="39"/>
  <c r="F195" i="39"/>
  <c r="F212" i="39"/>
  <c r="F236" i="39"/>
  <c r="F251" i="39"/>
  <c r="F259" i="39"/>
  <c r="D10" i="43"/>
  <c r="D14" i="43"/>
  <c r="D18" i="43"/>
  <c r="F145" i="39"/>
  <c r="F153" i="39"/>
  <c r="F170" i="39"/>
  <c r="F189" i="39"/>
  <c r="F197" i="39"/>
  <c r="F214" i="39"/>
  <c r="F230" i="39"/>
  <c r="F238" i="39"/>
  <c r="F253" i="39"/>
  <c r="F261" i="39"/>
  <c r="D11" i="43"/>
  <c r="D15" i="43"/>
  <c r="D19" i="43"/>
  <c r="F171" i="39"/>
  <c r="F190" i="39"/>
  <c r="F207" i="39"/>
  <c r="F215" i="39"/>
  <c r="F231" i="39"/>
  <c r="F239" i="39"/>
  <c r="F254" i="39"/>
  <c r="F262" i="39"/>
  <c r="D8" i="42"/>
  <c r="D12" i="42"/>
  <c r="D16" i="42"/>
  <c r="F164" i="39"/>
  <c r="F172" i="39"/>
  <c r="F191" i="39"/>
  <c r="F208" i="39"/>
  <c r="F216" i="39"/>
  <c r="F232" i="39"/>
  <c r="F240" i="39"/>
  <c r="F255" i="39"/>
  <c r="F263" i="39"/>
  <c r="D8" i="43"/>
  <c r="D12" i="43"/>
  <c r="D16" i="43"/>
  <c r="F13" i="2"/>
  <c r="F21" i="2"/>
  <c r="V5" i="3"/>
  <c r="U5" i="3"/>
  <c r="T5" i="3"/>
  <c r="S5" i="3"/>
  <c r="X5" i="3"/>
  <c r="W5" i="3"/>
  <c r="F15" i="2"/>
  <c r="F6" i="2"/>
  <c r="F14" i="2"/>
  <c r="F22" i="2"/>
  <c r="F8" i="2"/>
  <c r="F16" i="2"/>
  <c r="F5" i="2"/>
  <c r="N5" i="2"/>
  <c r="F9" i="2"/>
  <c r="F17" i="2"/>
  <c r="F28" i="2"/>
  <c r="G5" i="2"/>
  <c r="F10" i="2"/>
  <c r="F18" i="2"/>
  <c r="L5" i="4"/>
  <c r="K5" i="4"/>
  <c r="J5" i="4"/>
  <c r="M5" i="4"/>
  <c r="J219" i="15"/>
  <c r="H217" i="15"/>
  <c r="F215" i="15"/>
  <c r="J211" i="15"/>
  <c r="H209" i="15"/>
  <c r="F207" i="15"/>
  <c r="H219" i="15"/>
  <c r="F217" i="15"/>
  <c r="J213" i="15"/>
  <c r="H211" i="15"/>
  <c r="F209" i="15"/>
  <c r="F210" i="15"/>
  <c r="F208" i="15"/>
  <c r="J218" i="15"/>
  <c r="J217" i="15"/>
  <c r="J216" i="15"/>
  <c r="J215" i="15"/>
  <c r="H218" i="15"/>
  <c r="H216" i="15"/>
  <c r="J214" i="15"/>
  <c r="J212" i="15"/>
  <c r="J210" i="15"/>
  <c r="F218" i="15"/>
  <c r="F216" i="15"/>
  <c r="F214" i="15"/>
  <c r="H212" i="15"/>
  <c r="H210" i="15"/>
  <c r="H208" i="15"/>
  <c r="F213" i="15"/>
  <c r="F212" i="15"/>
  <c r="F211" i="15"/>
  <c r="H207" i="15"/>
  <c r="F219" i="15"/>
  <c r="J209" i="15"/>
  <c r="J208" i="15"/>
  <c r="H215" i="15"/>
  <c r="H214" i="15"/>
  <c r="H213" i="15"/>
  <c r="F7" i="2"/>
  <c r="H5" i="2"/>
  <c r="P5" i="2"/>
  <c r="F11" i="2"/>
  <c r="F19" i="2"/>
  <c r="F27" i="2"/>
  <c r="H5" i="4"/>
  <c r="I5" i="4" s="1"/>
  <c r="F23" i="2"/>
  <c r="F12" i="2"/>
  <c r="F20" i="2"/>
  <c r="F25" i="2"/>
  <c r="F26" i="2"/>
  <c r="L75" i="7"/>
  <c r="J233" i="9"/>
  <c r="H5" i="3"/>
  <c r="I5" i="3" s="1"/>
  <c r="V5" i="4"/>
  <c r="K5" i="3"/>
  <c r="J240" i="9"/>
  <c r="H238" i="9"/>
  <c r="F236" i="9"/>
  <c r="J232" i="9"/>
  <c r="H230" i="9"/>
  <c r="F241" i="9"/>
  <c r="J237" i="9"/>
  <c r="H235" i="9"/>
  <c r="F233" i="9"/>
  <c r="J239" i="9"/>
  <c r="H237" i="9"/>
  <c r="F235" i="9"/>
  <c r="J231" i="9"/>
  <c r="F240" i="9"/>
  <c r="J236" i="9"/>
  <c r="H234" i="9"/>
  <c r="F232" i="9"/>
  <c r="H240" i="9"/>
  <c r="J234" i="9"/>
  <c r="F230" i="9"/>
  <c r="F229" i="9"/>
  <c r="J241" i="9"/>
  <c r="F237" i="9"/>
  <c r="H231" i="9"/>
  <c r="J238" i="9"/>
  <c r="F234" i="9"/>
  <c r="H241" i="9"/>
  <c r="J235" i="9"/>
  <c r="F231" i="9"/>
  <c r="F238" i="9"/>
  <c r="H232" i="9"/>
  <c r="H236" i="9"/>
  <c r="J230" i="9"/>
  <c r="H229" i="9"/>
  <c r="F239" i="9"/>
  <c r="H233" i="9"/>
  <c r="H239" i="9"/>
  <c r="M369" i="9"/>
  <c r="L369" i="9"/>
  <c r="L5" i="3"/>
  <c r="M5" i="3"/>
  <c r="S5" i="4"/>
  <c r="O6" i="5"/>
  <c r="M6" i="5"/>
  <c r="J6" i="5"/>
  <c r="J431" i="9"/>
  <c r="H429" i="9"/>
  <c r="F427" i="9"/>
  <c r="J423" i="9"/>
  <c r="H434" i="9"/>
  <c r="F432" i="9"/>
  <c r="J428" i="9"/>
  <c r="H426" i="9"/>
  <c r="F424" i="9"/>
  <c r="J433" i="9"/>
  <c r="H431" i="9"/>
  <c r="F429" i="9"/>
  <c r="J425" i="9"/>
  <c r="H423" i="9"/>
  <c r="F434" i="9"/>
  <c r="J430" i="9"/>
  <c r="H428" i="9"/>
  <c r="F426" i="9"/>
  <c r="J422" i="9"/>
  <c r="H433" i="9"/>
  <c r="F431" i="9"/>
  <c r="J427" i="9"/>
  <c r="H425" i="9"/>
  <c r="F423" i="9"/>
  <c r="H432" i="9"/>
  <c r="F428" i="9"/>
  <c r="J426" i="9"/>
  <c r="H422" i="9"/>
  <c r="F430" i="9"/>
  <c r="H424" i="9"/>
  <c r="F422" i="9"/>
  <c r="J429" i="9"/>
  <c r="F433" i="9"/>
  <c r="H427" i="9"/>
  <c r="J432" i="9"/>
  <c r="J434" i="9"/>
  <c r="H430" i="9"/>
  <c r="J424" i="9"/>
  <c r="T5" i="4"/>
  <c r="K6" i="5"/>
  <c r="K50" i="5"/>
  <c r="F64" i="9"/>
  <c r="F56" i="9"/>
  <c r="F52" i="9"/>
  <c r="F61" i="9"/>
  <c r="F53" i="9"/>
  <c r="F58" i="9"/>
  <c r="F87" i="9"/>
  <c r="F63" i="9"/>
  <c r="F55" i="9"/>
  <c r="F60" i="9"/>
  <c r="F62" i="9"/>
  <c r="F54" i="9"/>
  <c r="F59" i="9"/>
  <c r="F65" i="9"/>
  <c r="L8" i="9"/>
  <c r="H53" i="9"/>
  <c r="H61" i="9"/>
  <c r="J79" i="9"/>
  <c r="F120" i="9"/>
  <c r="H122" i="9"/>
  <c r="J124" i="9"/>
  <c r="F128" i="9"/>
  <c r="H130" i="9"/>
  <c r="F142" i="9"/>
  <c r="H144" i="9"/>
  <c r="J146" i="9"/>
  <c r="F150" i="9"/>
  <c r="H152" i="9"/>
  <c r="F186" i="9"/>
  <c r="H188" i="9"/>
  <c r="J190" i="9"/>
  <c r="F194" i="9"/>
  <c r="H196" i="9"/>
  <c r="J356" i="9"/>
  <c r="H354" i="9"/>
  <c r="F352" i="9"/>
  <c r="J348" i="9"/>
  <c r="H346" i="9"/>
  <c r="F344" i="9"/>
  <c r="J353" i="9"/>
  <c r="H351" i="9"/>
  <c r="F349" i="9"/>
  <c r="J345" i="9"/>
  <c r="H356" i="9"/>
  <c r="F354" i="9"/>
  <c r="J350" i="9"/>
  <c r="H348" i="9"/>
  <c r="J355" i="9"/>
  <c r="H353" i="9"/>
  <c r="F351" i="9"/>
  <c r="J347" i="9"/>
  <c r="H345" i="9"/>
  <c r="F356" i="9"/>
  <c r="J352" i="9"/>
  <c r="H350" i="9"/>
  <c r="F348" i="9"/>
  <c r="J344" i="9"/>
  <c r="J346" i="9"/>
  <c r="F350" i="9"/>
  <c r="M566" i="9"/>
  <c r="L566" i="9"/>
  <c r="H172" i="11"/>
  <c r="M75" i="7"/>
  <c r="J52" i="9"/>
  <c r="H56" i="9"/>
  <c r="J58" i="9"/>
  <c r="H64" i="9"/>
  <c r="F74" i="9"/>
  <c r="F78" i="9"/>
  <c r="H80" i="9"/>
  <c r="J82" i="9"/>
  <c r="F86" i="9"/>
  <c r="F123" i="9"/>
  <c r="H125" i="9"/>
  <c r="J127" i="9"/>
  <c r="F131" i="9"/>
  <c r="F145" i="9"/>
  <c r="H147" i="9"/>
  <c r="J149" i="9"/>
  <c r="F153" i="9"/>
  <c r="J164" i="9"/>
  <c r="F168" i="9"/>
  <c r="H170" i="9"/>
  <c r="J172" i="9"/>
  <c r="F189" i="9"/>
  <c r="H191" i="9"/>
  <c r="J193" i="9"/>
  <c r="F197" i="9"/>
  <c r="J208" i="9"/>
  <c r="F212" i="9"/>
  <c r="H214" i="9"/>
  <c r="J216" i="9"/>
  <c r="J273" i="9"/>
  <c r="H279" i="9"/>
  <c r="F345" i="9"/>
  <c r="H352" i="9"/>
  <c r="F258" i="11"/>
  <c r="F257" i="11"/>
  <c r="F256" i="11"/>
  <c r="F261" i="11"/>
  <c r="F253" i="11"/>
  <c r="F262" i="11"/>
  <c r="F259" i="11"/>
  <c r="F263" i="11"/>
  <c r="F250" i="11"/>
  <c r="F260" i="11"/>
  <c r="F254" i="11"/>
  <c r="F251" i="11"/>
  <c r="F255" i="11"/>
  <c r="K28" i="5"/>
  <c r="H54" i="9"/>
  <c r="H62" i="9"/>
  <c r="J74" i="9"/>
  <c r="J80" i="9"/>
  <c r="F121" i="9"/>
  <c r="H123" i="9"/>
  <c r="J125" i="9"/>
  <c r="F129" i="9"/>
  <c r="F143" i="9"/>
  <c r="H145" i="9"/>
  <c r="J147" i="9"/>
  <c r="F151" i="9"/>
  <c r="H153" i="9"/>
  <c r="F187" i="9"/>
  <c r="H189" i="9"/>
  <c r="J191" i="9"/>
  <c r="F195" i="9"/>
  <c r="H197" i="9"/>
  <c r="L250" i="9"/>
  <c r="F347" i="9"/>
  <c r="L28" i="5"/>
  <c r="J50" i="5"/>
  <c r="L43" i="7"/>
  <c r="H57" i="9"/>
  <c r="J59" i="9"/>
  <c r="H65" i="9"/>
  <c r="L74" i="9"/>
  <c r="J75" i="9"/>
  <c r="F79" i="9"/>
  <c r="H81" i="9"/>
  <c r="J83" i="9"/>
  <c r="J120" i="9"/>
  <c r="F124" i="9"/>
  <c r="H126" i="9"/>
  <c r="J128" i="9"/>
  <c r="J142" i="9"/>
  <c r="F146" i="9"/>
  <c r="H148" i="9"/>
  <c r="J150" i="9"/>
  <c r="H163" i="9"/>
  <c r="J165" i="9"/>
  <c r="F169" i="9"/>
  <c r="H171" i="9"/>
  <c r="J173" i="9"/>
  <c r="J186" i="9"/>
  <c r="F190" i="9"/>
  <c r="H192" i="9"/>
  <c r="J194" i="9"/>
  <c r="H207" i="9"/>
  <c r="J209" i="9"/>
  <c r="F213" i="9"/>
  <c r="H215" i="9"/>
  <c r="J217" i="9"/>
  <c r="L228" i="9"/>
  <c r="F284" i="9"/>
  <c r="J280" i="9"/>
  <c r="H278" i="9"/>
  <c r="F276" i="9"/>
  <c r="J285" i="9"/>
  <c r="H283" i="9"/>
  <c r="F281" i="9"/>
  <c r="J277" i="9"/>
  <c r="H275" i="9"/>
  <c r="F273" i="9"/>
  <c r="H285" i="9"/>
  <c r="F283" i="9"/>
  <c r="J279" i="9"/>
  <c r="H277" i="9"/>
  <c r="F275" i="9"/>
  <c r="J284" i="9"/>
  <c r="H282" i="9"/>
  <c r="F280" i="9"/>
  <c r="J276" i="9"/>
  <c r="H274" i="9"/>
  <c r="F274" i="9"/>
  <c r="J278" i="9"/>
  <c r="H284" i="9"/>
  <c r="H344" i="9"/>
  <c r="H349" i="9"/>
  <c r="F355" i="9"/>
  <c r="J54" i="9"/>
  <c r="H60" i="9"/>
  <c r="M74" i="9"/>
  <c r="H76" i="9"/>
  <c r="J78" i="9"/>
  <c r="J86" i="9"/>
  <c r="F119" i="9"/>
  <c r="H121" i="9"/>
  <c r="J123" i="9"/>
  <c r="F127" i="9"/>
  <c r="H129" i="9"/>
  <c r="F141" i="9"/>
  <c r="H143" i="9"/>
  <c r="J145" i="9"/>
  <c r="F149" i="9"/>
  <c r="H151" i="9"/>
  <c r="J153" i="9"/>
  <c r="F164" i="9"/>
  <c r="H166" i="9"/>
  <c r="J168" i="9"/>
  <c r="F172" i="9"/>
  <c r="H174" i="9"/>
  <c r="F185" i="9"/>
  <c r="H187" i="9"/>
  <c r="J189" i="9"/>
  <c r="F193" i="9"/>
  <c r="H195" i="9"/>
  <c r="J197" i="9"/>
  <c r="F208" i="9"/>
  <c r="H210" i="9"/>
  <c r="J212" i="9"/>
  <c r="F216" i="9"/>
  <c r="H218" i="9"/>
  <c r="L272" i="9"/>
  <c r="F277" i="9"/>
  <c r="J281" i="9"/>
  <c r="H347" i="9"/>
  <c r="J351" i="9"/>
  <c r="F353" i="9"/>
  <c r="J556" i="9"/>
  <c r="H554" i="9"/>
  <c r="F552" i="9"/>
  <c r="J548" i="9"/>
  <c r="H546" i="9"/>
  <c r="F544" i="9"/>
  <c r="J553" i="9"/>
  <c r="H551" i="9"/>
  <c r="F549" i="9"/>
  <c r="J545" i="9"/>
  <c r="H556" i="9"/>
  <c r="F554" i="9"/>
  <c r="J550" i="9"/>
  <c r="H548" i="9"/>
  <c r="F546" i="9"/>
  <c r="J555" i="9"/>
  <c r="H553" i="9"/>
  <c r="F551" i="9"/>
  <c r="J547" i="9"/>
  <c r="H545" i="9"/>
  <c r="F556" i="9"/>
  <c r="J552" i="9"/>
  <c r="H550" i="9"/>
  <c r="F548" i="9"/>
  <c r="J544" i="9"/>
  <c r="H555" i="9"/>
  <c r="F553" i="9"/>
  <c r="J549" i="9"/>
  <c r="H547" i="9"/>
  <c r="F545" i="9"/>
  <c r="H549" i="9"/>
  <c r="F555" i="9"/>
  <c r="M634" i="9"/>
  <c r="L634" i="9"/>
  <c r="H81" i="11"/>
  <c r="H86" i="11"/>
  <c r="H78" i="11"/>
  <c r="H83" i="11"/>
  <c r="H75" i="11"/>
  <c r="H74" i="11"/>
  <c r="H80" i="11"/>
  <c r="H85" i="11"/>
  <c r="H77" i="11"/>
  <c r="H82" i="11"/>
  <c r="H87" i="11"/>
  <c r="H79" i="11"/>
  <c r="H55" i="9"/>
  <c r="H63" i="9"/>
  <c r="F122" i="9"/>
  <c r="H124" i="9"/>
  <c r="J126" i="9"/>
  <c r="F130" i="9"/>
  <c r="F144" i="9"/>
  <c r="H146" i="9"/>
  <c r="J148" i="9"/>
  <c r="F152" i="9"/>
  <c r="F188" i="9"/>
  <c r="H190" i="9"/>
  <c r="J192" i="9"/>
  <c r="F196" i="9"/>
  <c r="L294" i="9"/>
  <c r="F346" i="9"/>
  <c r="J349" i="9"/>
  <c r="H355" i="9"/>
  <c r="M52" i="11"/>
  <c r="L52" i="11"/>
  <c r="H169" i="11"/>
  <c r="H174" i="11"/>
  <c r="H166" i="11"/>
  <c r="H171" i="11"/>
  <c r="H163" i="11"/>
  <c r="H162" i="11"/>
  <c r="H168" i="11"/>
  <c r="H173" i="11"/>
  <c r="H165" i="11"/>
  <c r="H170" i="11"/>
  <c r="H175" i="11"/>
  <c r="H167" i="11"/>
  <c r="H119" i="9"/>
  <c r="J121" i="9"/>
  <c r="F125" i="9"/>
  <c r="H127" i="9"/>
  <c r="J129" i="9"/>
  <c r="H141" i="9"/>
  <c r="J143" i="9"/>
  <c r="F147" i="9"/>
  <c r="H149" i="9"/>
  <c r="J151" i="9"/>
  <c r="H185" i="9"/>
  <c r="J187" i="9"/>
  <c r="F191" i="9"/>
  <c r="H193" i="9"/>
  <c r="J195" i="9"/>
  <c r="F547" i="9"/>
  <c r="H84" i="11"/>
  <c r="M140" i="11"/>
  <c r="L140" i="11"/>
  <c r="F13" i="11"/>
  <c r="F21" i="11"/>
  <c r="F101" i="11"/>
  <c r="F109" i="11"/>
  <c r="F189" i="11"/>
  <c r="F197" i="11"/>
  <c r="J209" i="11"/>
  <c r="J235" i="11"/>
  <c r="J236" i="11"/>
  <c r="J237" i="11"/>
  <c r="J259" i="11"/>
  <c r="H251" i="9"/>
  <c r="J253" i="9"/>
  <c r="F257" i="9"/>
  <c r="H259" i="9"/>
  <c r="J261" i="9"/>
  <c r="H295" i="9"/>
  <c r="J297" i="9"/>
  <c r="F301" i="9"/>
  <c r="H303" i="9"/>
  <c r="J305" i="9"/>
  <c r="J319" i="9"/>
  <c r="F323" i="9"/>
  <c r="H325" i="9"/>
  <c r="J327" i="9"/>
  <c r="L343" i="9"/>
  <c r="F373" i="9"/>
  <c r="H375" i="9"/>
  <c r="J377" i="9"/>
  <c r="F381" i="9"/>
  <c r="F398" i="9"/>
  <c r="H400" i="9"/>
  <c r="J402" i="9"/>
  <c r="F406" i="9"/>
  <c r="H408" i="9"/>
  <c r="F448" i="9"/>
  <c r="H450" i="9"/>
  <c r="J452" i="9"/>
  <c r="F456" i="9"/>
  <c r="H458" i="9"/>
  <c r="J460" i="9"/>
  <c r="H472" i="9"/>
  <c r="J474" i="9"/>
  <c r="F478" i="9"/>
  <c r="H480" i="9"/>
  <c r="J482" i="9"/>
  <c r="H498" i="9"/>
  <c r="J500" i="9"/>
  <c r="F504" i="9"/>
  <c r="H506" i="9"/>
  <c r="J508" i="9"/>
  <c r="F523" i="9"/>
  <c r="H525" i="9"/>
  <c r="J527" i="9"/>
  <c r="F531" i="9"/>
  <c r="H533" i="9"/>
  <c r="F567" i="9"/>
  <c r="H569" i="9"/>
  <c r="J571" i="9"/>
  <c r="F575" i="9"/>
  <c r="H577" i="9"/>
  <c r="J579" i="9"/>
  <c r="H591" i="9"/>
  <c r="J593" i="9"/>
  <c r="F597" i="9"/>
  <c r="H599" i="9"/>
  <c r="J601" i="9"/>
  <c r="H613" i="9"/>
  <c r="J615" i="9"/>
  <c r="F619" i="9"/>
  <c r="H621" i="9"/>
  <c r="J623" i="9"/>
  <c r="H661" i="9"/>
  <c r="J663" i="9"/>
  <c r="F667" i="9"/>
  <c r="H669" i="9"/>
  <c r="J671" i="9"/>
  <c r="H684" i="9"/>
  <c r="J686" i="9"/>
  <c r="F690" i="9"/>
  <c r="H692" i="9"/>
  <c r="J694" i="9"/>
  <c r="M8" i="11"/>
  <c r="H10" i="11"/>
  <c r="J12" i="11"/>
  <c r="F16" i="11"/>
  <c r="H18" i="11"/>
  <c r="J20" i="11"/>
  <c r="J30" i="11"/>
  <c r="F32" i="11"/>
  <c r="H34" i="11"/>
  <c r="J36" i="11"/>
  <c r="F40" i="11"/>
  <c r="H42" i="11"/>
  <c r="F52" i="11"/>
  <c r="F56" i="11"/>
  <c r="H58" i="11"/>
  <c r="J60" i="11"/>
  <c r="F64" i="11"/>
  <c r="J76" i="11"/>
  <c r="F80" i="11"/>
  <c r="J84" i="11"/>
  <c r="M96" i="11"/>
  <c r="H98" i="11"/>
  <c r="J100" i="11"/>
  <c r="F104" i="11"/>
  <c r="H106" i="11"/>
  <c r="J108" i="11"/>
  <c r="H122" i="11"/>
  <c r="J124" i="11"/>
  <c r="F128" i="11"/>
  <c r="H130" i="11"/>
  <c r="H146" i="11"/>
  <c r="J148" i="11"/>
  <c r="F152" i="11"/>
  <c r="J164" i="11"/>
  <c r="F168" i="11"/>
  <c r="J172" i="11"/>
  <c r="M184" i="11"/>
  <c r="H186" i="11"/>
  <c r="J188" i="11"/>
  <c r="F192" i="11"/>
  <c r="H194" i="11"/>
  <c r="J196" i="11"/>
  <c r="H210" i="11"/>
  <c r="H211" i="11"/>
  <c r="F216" i="11"/>
  <c r="F237" i="11"/>
  <c r="F229" i="11"/>
  <c r="F235" i="11"/>
  <c r="J238" i="11"/>
  <c r="J240" i="11"/>
  <c r="J255" i="11"/>
  <c r="F252" i="9"/>
  <c r="H254" i="9"/>
  <c r="J256" i="9"/>
  <c r="F260" i="9"/>
  <c r="H262" i="9"/>
  <c r="F296" i="9"/>
  <c r="H298" i="9"/>
  <c r="J300" i="9"/>
  <c r="F304" i="9"/>
  <c r="H306" i="9"/>
  <c r="F318" i="9"/>
  <c r="H320" i="9"/>
  <c r="J322" i="9"/>
  <c r="F326" i="9"/>
  <c r="H328" i="9"/>
  <c r="J330" i="9"/>
  <c r="H370" i="9"/>
  <c r="J372" i="9"/>
  <c r="F376" i="9"/>
  <c r="H378" i="9"/>
  <c r="J380" i="9"/>
  <c r="J397" i="9"/>
  <c r="F401" i="9"/>
  <c r="H403" i="9"/>
  <c r="J405" i="9"/>
  <c r="F451" i="9"/>
  <c r="H453" i="9"/>
  <c r="J455" i="9"/>
  <c r="F459" i="9"/>
  <c r="F473" i="9"/>
  <c r="H475" i="9"/>
  <c r="J477" i="9"/>
  <c r="F481" i="9"/>
  <c r="H483" i="9"/>
  <c r="F499" i="9"/>
  <c r="H501" i="9"/>
  <c r="J503" i="9"/>
  <c r="F507" i="9"/>
  <c r="H509" i="9"/>
  <c r="J522" i="9"/>
  <c r="F526" i="9"/>
  <c r="H528" i="9"/>
  <c r="J530" i="9"/>
  <c r="F570" i="9"/>
  <c r="H572" i="9"/>
  <c r="J574" i="9"/>
  <c r="F578" i="9"/>
  <c r="F592" i="9"/>
  <c r="H594" i="9"/>
  <c r="J596" i="9"/>
  <c r="F600" i="9"/>
  <c r="H602" i="9"/>
  <c r="F614" i="9"/>
  <c r="H616" i="9"/>
  <c r="J618" i="9"/>
  <c r="F622" i="9"/>
  <c r="H624" i="9"/>
  <c r="F662" i="9"/>
  <c r="H664" i="9"/>
  <c r="J666" i="9"/>
  <c r="F670" i="9"/>
  <c r="H672" i="9"/>
  <c r="F685" i="9"/>
  <c r="H687" i="9"/>
  <c r="J689" i="9"/>
  <c r="F693" i="9"/>
  <c r="H695" i="9"/>
  <c r="F11" i="11"/>
  <c r="H13" i="11"/>
  <c r="J15" i="11"/>
  <c r="F19" i="11"/>
  <c r="H21" i="11"/>
  <c r="L30" i="11"/>
  <c r="J31" i="11"/>
  <c r="F35" i="11"/>
  <c r="H37" i="11"/>
  <c r="J39" i="11"/>
  <c r="F43" i="11"/>
  <c r="H53" i="11"/>
  <c r="J55" i="11"/>
  <c r="F59" i="11"/>
  <c r="H61" i="11"/>
  <c r="J63" i="11"/>
  <c r="F75" i="11"/>
  <c r="J79" i="11"/>
  <c r="F83" i="11"/>
  <c r="J87" i="11"/>
  <c r="F99" i="11"/>
  <c r="H101" i="11"/>
  <c r="J103" i="11"/>
  <c r="F107" i="11"/>
  <c r="H109" i="11"/>
  <c r="L118" i="11"/>
  <c r="J119" i="11"/>
  <c r="F123" i="11"/>
  <c r="H125" i="11"/>
  <c r="J127" i="11"/>
  <c r="F131" i="11"/>
  <c r="H140" i="11"/>
  <c r="H141" i="11"/>
  <c r="J143" i="11"/>
  <c r="F147" i="11"/>
  <c r="H149" i="11"/>
  <c r="J151" i="11"/>
  <c r="F163" i="11"/>
  <c r="J167" i="11"/>
  <c r="F171" i="11"/>
  <c r="J175" i="11"/>
  <c r="F187" i="11"/>
  <c r="H189" i="11"/>
  <c r="J191" i="11"/>
  <c r="F195" i="11"/>
  <c r="H197" i="11"/>
  <c r="F213" i="11"/>
  <c r="F219" i="11"/>
  <c r="F211" i="11"/>
  <c r="J207" i="11"/>
  <c r="J210" i="11"/>
  <c r="H212" i="11"/>
  <c r="H214" i="11"/>
  <c r="F218" i="11"/>
  <c r="H239" i="11"/>
  <c r="H231" i="11"/>
  <c r="H237" i="11"/>
  <c r="H229" i="11"/>
  <c r="H228" i="11"/>
  <c r="C244" i="11"/>
  <c r="J258" i="11"/>
  <c r="A23" i="14"/>
  <c r="A20" i="14"/>
  <c r="A18" i="14"/>
  <c r="A29" i="14"/>
  <c r="A27" i="14"/>
  <c r="A25" i="14"/>
  <c r="A22" i="14"/>
  <c r="A24" i="14"/>
  <c r="A19" i="14"/>
  <c r="A28" i="14"/>
  <c r="A26" i="14"/>
  <c r="A21" i="14"/>
  <c r="H448" i="9"/>
  <c r="J450" i="9"/>
  <c r="F454" i="9"/>
  <c r="H456" i="9"/>
  <c r="J458" i="9"/>
  <c r="J472" i="9"/>
  <c r="F476" i="9"/>
  <c r="H478" i="9"/>
  <c r="J480" i="9"/>
  <c r="L497" i="9"/>
  <c r="H567" i="9"/>
  <c r="J569" i="9"/>
  <c r="F573" i="9"/>
  <c r="H575" i="9"/>
  <c r="J577" i="9"/>
  <c r="J591" i="9"/>
  <c r="F595" i="9"/>
  <c r="H597" i="9"/>
  <c r="J599" i="9"/>
  <c r="L612" i="9"/>
  <c r="J661" i="9"/>
  <c r="F665" i="9"/>
  <c r="H667" i="9"/>
  <c r="J669" i="9"/>
  <c r="L683" i="9"/>
  <c r="F14" i="11"/>
  <c r="H32" i="11"/>
  <c r="H40" i="11"/>
  <c r="F74" i="11"/>
  <c r="F78" i="11"/>
  <c r="J82" i="11"/>
  <c r="F86" i="11"/>
  <c r="J98" i="11"/>
  <c r="F102" i="11"/>
  <c r="J106" i="11"/>
  <c r="H120" i="11"/>
  <c r="J122" i="11"/>
  <c r="H128" i="11"/>
  <c r="J130" i="11"/>
  <c r="J146" i="11"/>
  <c r="F162" i="11"/>
  <c r="F166" i="11"/>
  <c r="J170" i="11"/>
  <c r="F174" i="11"/>
  <c r="J186" i="11"/>
  <c r="F190" i="11"/>
  <c r="J194" i="11"/>
  <c r="H215" i="11"/>
  <c r="H213" i="11"/>
  <c r="H208" i="11"/>
  <c r="J211" i="11"/>
  <c r="J212" i="11"/>
  <c r="H217" i="11"/>
  <c r="H218" i="11"/>
  <c r="H219" i="11"/>
  <c r="K36" i="13"/>
  <c r="J36" i="13"/>
  <c r="I36" i="13"/>
  <c r="H36" i="13"/>
  <c r="H252" i="9"/>
  <c r="J254" i="9"/>
  <c r="F258" i="9"/>
  <c r="H260" i="9"/>
  <c r="J262" i="9"/>
  <c r="H296" i="9"/>
  <c r="J298" i="9"/>
  <c r="F302" i="9"/>
  <c r="H304" i="9"/>
  <c r="J306" i="9"/>
  <c r="H318" i="9"/>
  <c r="J320" i="9"/>
  <c r="F324" i="9"/>
  <c r="H326" i="9"/>
  <c r="J328" i="9"/>
  <c r="J370" i="9"/>
  <c r="F374" i="9"/>
  <c r="H376" i="9"/>
  <c r="J378" i="9"/>
  <c r="F382" i="9"/>
  <c r="F399" i="9"/>
  <c r="H401" i="9"/>
  <c r="J403" i="9"/>
  <c r="F407" i="9"/>
  <c r="F449" i="9"/>
  <c r="H451" i="9"/>
  <c r="J453" i="9"/>
  <c r="F457" i="9"/>
  <c r="H459" i="9"/>
  <c r="F471" i="9"/>
  <c r="H473" i="9"/>
  <c r="J475" i="9"/>
  <c r="F479" i="9"/>
  <c r="H481" i="9"/>
  <c r="J483" i="9"/>
  <c r="H499" i="9"/>
  <c r="J501" i="9"/>
  <c r="F505" i="9"/>
  <c r="H507" i="9"/>
  <c r="J509" i="9"/>
  <c r="F524" i="9"/>
  <c r="H526" i="9"/>
  <c r="J528" i="9"/>
  <c r="F532" i="9"/>
  <c r="F568" i="9"/>
  <c r="H570" i="9"/>
  <c r="J572" i="9"/>
  <c r="F576" i="9"/>
  <c r="H578" i="9"/>
  <c r="F590" i="9"/>
  <c r="H592" i="9"/>
  <c r="J594" i="9"/>
  <c r="F598" i="9"/>
  <c r="H600" i="9"/>
  <c r="J602" i="9"/>
  <c r="H614" i="9"/>
  <c r="J616" i="9"/>
  <c r="F620" i="9"/>
  <c r="H622" i="9"/>
  <c r="J624" i="9"/>
  <c r="F660" i="9"/>
  <c r="H662" i="9"/>
  <c r="J664" i="9"/>
  <c r="F668" i="9"/>
  <c r="H670" i="9"/>
  <c r="J672" i="9"/>
  <c r="H685" i="9"/>
  <c r="J687" i="9"/>
  <c r="F691" i="9"/>
  <c r="H693" i="9"/>
  <c r="J695" i="9"/>
  <c r="F9" i="11"/>
  <c r="H11" i="11"/>
  <c r="J13" i="11"/>
  <c r="F17" i="11"/>
  <c r="H19" i="11"/>
  <c r="J21" i="11"/>
  <c r="J262" i="11"/>
  <c r="J254" i="11"/>
  <c r="J241" i="11"/>
  <c r="J233" i="11"/>
  <c r="J217" i="11"/>
  <c r="J261" i="11"/>
  <c r="J253" i="11"/>
  <c r="J260" i="11"/>
  <c r="J252" i="11"/>
  <c r="J239" i="11"/>
  <c r="J231" i="11"/>
  <c r="J215" i="11"/>
  <c r="J257" i="11"/>
  <c r="F33" i="11"/>
  <c r="H35" i="11"/>
  <c r="J37" i="11"/>
  <c r="F41" i="11"/>
  <c r="H43" i="11"/>
  <c r="J53" i="11"/>
  <c r="F57" i="11"/>
  <c r="H59" i="11"/>
  <c r="J61" i="11"/>
  <c r="F65" i="11"/>
  <c r="J77" i="11"/>
  <c r="F81" i="11"/>
  <c r="J85" i="11"/>
  <c r="F97" i="11"/>
  <c r="H99" i="11"/>
  <c r="J101" i="11"/>
  <c r="F105" i="11"/>
  <c r="H107" i="11"/>
  <c r="J109" i="11"/>
  <c r="F121" i="11"/>
  <c r="H123" i="11"/>
  <c r="J125" i="11"/>
  <c r="H131" i="11"/>
  <c r="J141" i="11"/>
  <c r="F145" i="11"/>
  <c r="H147" i="11"/>
  <c r="J149" i="11"/>
  <c r="J165" i="11"/>
  <c r="F169" i="11"/>
  <c r="J173" i="11"/>
  <c r="F185" i="11"/>
  <c r="H187" i="11"/>
  <c r="J189" i="11"/>
  <c r="F193" i="11"/>
  <c r="J197" i="11"/>
  <c r="F209" i="11"/>
  <c r="J214" i="11"/>
  <c r="J216" i="11"/>
  <c r="J218" i="11"/>
  <c r="F231" i="11"/>
  <c r="F232" i="11"/>
  <c r="F233" i="11"/>
  <c r="J251" i="11"/>
  <c r="L8" i="15"/>
  <c r="M8" i="15"/>
  <c r="F253" i="9"/>
  <c r="H255" i="9"/>
  <c r="J257" i="9"/>
  <c r="F261" i="9"/>
  <c r="F297" i="9"/>
  <c r="H299" i="9"/>
  <c r="J301" i="9"/>
  <c r="F305" i="9"/>
  <c r="F319" i="9"/>
  <c r="H321" i="9"/>
  <c r="J323" i="9"/>
  <c r="F327" i="9"/>
  <c r="H329" i="9"/>
  <c r="H371" i="9"/>
  <c r="J373" i="9"/>
  <c r="F377" i="9"/>
  <c r="H379" i="9"/>
  <c r="H396" i="9"/>
  <c r="J398" i="9"/>
  <c r="F402" i="9"/>
  <c r="H404" i="9"/>
  <c r="J406" i="9"/>
  <c r="J448" i="9"/>
  <c r="F452" i="9"/>
  <c r="H454" i="9"/>
  <c r="J456" i="9"/>
  <c r="F460" i="9"/>
  <c r="F474" i="9"/>
  <c r="H476" i="9"/>
  <c r="J478" i="9"/>
  <c r="F482" i="9"/>
  <c r="F500" i="9"/>
  <c r="H502" i="9"/>
  <c r="J504" i="9"/>
  <c r="F508" i="9"/>
  <c r="H521" i="9"/>
  <c r="J523" i="9"/>
  <c r="F527" i="9"/>
  <c r="H529" i="9"/>
  <c r="J531" i="9"/>
  <c r="J567" i="9"/>
  <c r="F571" i="9"/>
  <c r="H573" i="9"/>
  <c r="J575" i="9"/>
  <c r="F579" i="9"/>
  <c r="F593" i="9"/>
  <c r="H595" i="9"/>
  <c r="J597" i="9"/>
  <c r="F601" i="9"/>
  <c r="F615" i="9"/>
  <c r="H617" i="9"/>
  <c r="J619" i="9"/>
  <c r="F623" i="9"/>
  <c r="F663" i="9"/>
  <c r="H665" i="9"/>
  <c r="J667" i="9"/>
  <c r="F671" i="9"/>
  <c r="F686" i="9"/>
  <c r="H688" i="9"/>
  <c r="J690" i="9"/>
  <c r="F694" i="9"/>
  <c r="F8" i="11"/>
  <c r="F12" i="11"/>
  <c r="F20" i="11"/>
  <c r="J32" i="11"/>
  <c r="J40" i="11"/>
  <c r="H54" i="11"/>
  <c r="J56" i="11"/>
  <c r="J64" i="11"/>
  <c r="F76" i="11"/>
  <c r="J80" i="11"/>
  <c r="F84" i="11"/>
  <c r="F96" i="11"/>
  <c r="F100" i="11"/>
  <c r="J104" i="11"/>
  <c r="F108" i="11"/>
  <c r="J120" i="11"/>
  <c r="H126" i="11"/>
  <c r="J128" i="11"/>
  <c r="H142" i="11"/>
  <c r="J144" i="11"/>
  <c r="J152" i="11"/>
  <c r="F164" i="11"/>
  <c r="J168" i="11"/>
  <c r="F172" i="11"/>
  <c r="F184" i="11"/>
  <c r="F188" i="11"/>
  <c r="J192" i="11"/>
  <c r="F196" i="11"/>
  <c r="J208" i="11"/>
  <c r="J219" i="11"/>
  <c r="J263" i="11"/>
  <c r="J669" i="15"/>
  <c r="H667" i="15"/>
  <c r="F665" i="15"/>
  <c r="J661" i="15"/>
  <c r="H672" i="15"/>
  <c r="F670" i="15"/>
  <c r="J666" i="15"/>
  <c r="H664" i="15"/>
  <c r="F662" i="15"/>
  <c r="J671" i="15"/>
  <c r="H669" i="15"/>
  <c r="F667" i="15"/>
  <c r="J663" i="15"/>
  <c r="H661" i="15"/>
  <c r="F672" i="15"/>
  <c r="J668" i="15"/>
  <c r="H666" i="15"/>
  <c r="F664" i="15"/>
  <c r="J660" i="15"/>
  <c r="H671" i="15"/>
  <c r="F669" i="15"/>
  <c r="J665" i="15"/>
  <c r="H663" i="15"/>
  <c r="F661" i="15"/>
  <c r="F671" i="15"/>
  <c r="J667" i="15"/>
  <c r="H665" i="15"/>
  <c r="F663" i="15"/>
  <c r="J672" i="15"/>
  <c r="H670" i="15"/>
  <c r="F668" i="15"/>
  <c r="J664" i="15"/>
  <c r="H662" i="15"/>
  <c r="F660" i="15"/>
  <c r="H668" i="15"/>
  <c r="J662" i="15"/>
  <c r="F666" i="15"/>
  <c r="H660" i="15"/>
  <c r="H471" i="9"/>
  <c r="J473" i="9"/>
  <c r="F477" i="9"/>
  <c r="H479" i="9"/>
  <c r="J481" i="9"/>
  <c r="H590" i="9"/>
  <c r="J592" i="9"/>
  <c r="F596" i="9"/>
  <c r="H598" i="9"/>
  <c r="J600" i="9"/>
  <c r="H660" i="9"/>
  <c r="J662" i="9"/>
  <c r="F666" i="9"/>
  <c r="H668" i="9"/>
  <c r="J670" i="9"/>
  <c r="F79" i="11"/>
  <c r="J107" i="11"/>
  <c r="J123" i="11"/>
  <c r="J131" i="11"/>
  <c r="J147" i="11"/>
  <c r="J163" i="11"/>
  <c r="F167" i="11"/>
  <c r="J171" i="11"/>
  <c r="J187" i="11"/>
  <c r="J195" i="11"/>
  <c r="H209" i="11"/>
  <c r="J229" i="11"/>
  <c r="L5" i="14"/>
  <c r="T5" i="14"/>
  <c r="I76" i="14"/>
  <c r="H55" i="15"/>
  <c r="J57" i="15"/>
  <c r="F61" i="15"/>
  <c r="H63" i="15"/>
  <c r="J65" i="15"/>
  <c r="F77" i="15"/>
  <c r="J81" i="15"/>
  <c r="F85" i="15"/>
  <c r="H87" i="15"/>
  <c r="L96" i="15"/>
  <c r="L162" i="15"/>
  <c r="H169" i="15"/>
  <c r="J171" i="15"/>
  <c r="F175" i="15"/>
  <c r="F273" i="15"/>
  <c r="F274" i="15"/>
  <c r="J283" i="15"/>
  <c r="F344" i="15"/>
  <c r="J350" i="15"/>
  <c r="H352" i="15"/>
  <c r="H356" i="15"/>
  <c r="M369" i="15"/>
  <c r="L369" i="15"/>
  <c r="H471" i="15"/>
  <c r="F477" i="15"/>
  <c r="H258" i="11"/>
  <c r="H5" i="13"/>
  <c r="J6" i="13"/>
  <c r="J10" i="13"/>
  <c r="J14" i="13"/>
  <c r="J18" i="13"/>
  <c r="J22" i="13"/>
  <c r="J26" i="13"/>
  <c r="J44" i="13"/>
  <c r="J52" i="13"/>
  <c r="J60" i="13"/>
  <c r="M5" i="14"/>
  <c r="U5" i="14"/>
  <c r="J76" i="14"/>
  <c r="F52" i="15"/>
  <c r="F56" i="15"/>
  <c r="H58" i="15"/>
  <c r="J60" i="15"/>
  <c r="F64" i="15"/>
  <c r="J76" i="15"/>
  <c r="F80" i="15"/>
  <c r="H82" i="15"/>
  <c r="J84" i="15"/>
  <c r="H119" i="15"/>
  <c r="J121" i="15"/>
  <c r="F125" i="15"/>
  <c r="H127" i="15"/>
  <c r="J129" i="15"/>
  <c r="H141" i="15"/>
  <c r="J143" i="15"/>
  <c r="F147" i="15"/>
  <c r="H149" i="15"/>
  <c r="J151" i="15"/>
  <c r="H164" i="15"/>
  <c r="J166" i="15"/>
  <c r="F170" i="15"/>
  <c r="H172" i="15"/>
  <c r="J174" i="15"/>
  <c r="J196" i="15"/>
  <c r="H194" i="15"/>
  <c r="F192" i="15"/>
  <c r="J188" i="15"/>
  <c r="H186" i="15"/>
  <c r="H196" i="15"/>
  <c r="F194" i="15"/>
  <c r="J190" i="15"/>
  <c r="H188" i="15"/>
  <c r="F186" i="15"/>
  <c r="H187" i="15"/>
  <c r="H189" i="15"/>
  <c r="F191" i="15"/>
  <c r="F193" i="15"/>
  <c r="F195" i="15"/>
  <c r="M250" i="15"/>
  <c r="J275" i="15"/>
  <c r="H281" i="15"/>
  <c r="F347" i="15"/>
  <c r="J354" i="15"/>
  <c r="J592" i="15"/>
  <c r="W19" i="14"/>
  <c r="H64" i="15"/>
  <c r="F86" i="15"/>
  <c r="H170" i="15"/>
  <c r="J172" i="15"/>
  <c r="J280" i="15"/>
  <c r="J281" i="15"/>
  <c r="F355" i="15"/>
  <c r="J473" i="15"/>
  <c r="H479" i="15"/>
  <c r="L683" i="15"/>
  <c r="M683" i="15"/>
  <c r="H263" i="16"/>
  <c r="F261" i="16"/>
  <c r="J257" i="16"/>
  <c r="H255" i="16"/>
  <c r="F253" i="16"/>
  <c r="J262" i="16"/>
  <c r="H260" i="16"/>
  <c r="F258" i="16"/>
  <c r="J254" i="16"/>
  <c r="H252" i="16"/>
  <c r="F263" i="16"/>
  <c r="J259" i="16"/>
  <c r="H257" i="16"/>
  <c r="F255" i="16"/>
  <c r="H262" i="16"/>
  <c r="F260" i="16"/>
  <c r="J256" i="16"/>
  <c r="H254" i="16"/>
  <c r="F252" i="16"/>
  <c r="F262" i="16"/>
  <c r="J258" i="16"/>
  <c r="H256" i="16"/>
  <c r="F254" i="16"/>
  <c r="F256" i="16"/>
  <c r="J263" i="16"/>
  <c r="J261" i="16"/>
  <c r="H261" i="16"/>
  <c r="H259" i="16"/>
  <c r="J255" i="16"/>
  <c r="J253" i="16"/>
  <c r="F259" i="16"/>
  <c r="F257" i="16"/>
  <c r="H253" i="16"/>
  <c r="H251" i="16"/>
  <c r="F251" i="16"/>
  <c r="J260" i="16"/>
  <c r="H258" i="16"/>
  <c r="J252" i="16"/>
  <c r="K5" i="13"/>
  <c r="H5" i="14"/>
  <c r="M76" i="14"/>
  <c r="J53" i="15"/>
  <c r="F57" i="15"/>
  <c r="H59" i="15"/>
  <c r="J61" i="15"/>
  <c r="F65" i="15"/>
  <c r="J77" i="15"/>
  <c r="F81" i="15"/>
  <c r="J85" i="15"/>
  <c r="F163" i="15"/>
  <c r="H165" i="15"/>
  <c r="J167" i="15"/>
  <c r="F171" i="15"/>
  <c r="H173" i="15"/>
  <c r="J175" i="15"/>
  <c r="J193" i="15"/>
  <c r="J194" i="15"/>
  <c r="H278" i="15"/>
  <c r="H279" i="15"/>
  <c r="F284" i="15"/>
  <c r="H346" i="15"/>
  <c r="J599" i="15"/>
  <c r="H597" i="15"/>
  <c r="F595" i="15"/>
  <c r="J591" i="15"/>
  <c r="H602" i="15"/>
  <c r="F600" i="15"/>
  <c r="J596" i="15"/>
  <c r="H594" i="15"/>
  <c r="F592" i="15"/>
  <c r="J601" i="15"/>
  <c r="H599" i="15"/>
  <c r="F597" i="15"/>
  <c r="J593" i="15"/>
  <c r="H591" i="15"/>
  <c r="F602" i="15"/>
  <c r="J598" i="15"/>
  <c r="H596" i="15"/>
  <c r="F594" i="15"/>
  <c r="J590" i="15"/>
  <c r="H601" i="15"/>
  <c r="F599" i="15"/>
  <c r="J595" i="15"/>
  <c r="H593" i="15"/>
  <c r="F591" i="15"/>
  <c r="F601" i="15"/>
  <c r="J597" i="15"/>
  <c r="H595" i="15"/>
  <c r="F593" i="15"/>
  <c r="J602" i="15"/>
  <c r="H600" i="15"/>
  <c r="F598" i="15"/>
  <c r="J594" i="15"/>
  <c r="H592" i="15"/>
  <c r="F590" i="15"/>
  <c r="J600" i="15"/>
  <c r="I5" i="14"/>
  <c r="H54" i="15"/>
  <c r="H62" i="15"/>
  <c r="J64" i="15"/>
  <c r="F84" i="15"/>
  <c r="J282" i="15"/>
  <c r="H280" i="15"/>
  <c r="F278" i="15"/>
  <c r="J274" i="15"/>
  <c r="H285" i="15"/>
  <c r="F283" i="15"/>
  <c r="J279" i="15"/>
  <c r="H277" i="15"/>
  <c r="F275" i="15"/>
  <c r="J284" i="15"/>
  <c r="H282" i="15"/>
  <c r="F280" i="15"/>
  <c r="J276" i="15"/>
  <c r="H274" i="15"/>
  <c r="F276" i="15"/>
  <c r="F277" i="15"/>
  <c r="J285" i="15"/>
  <c r="L612" i="15"/>
  <c r="M612" i="15"/>
  <c r="H61" i="16"/>
  <c r="H53" i="16"/>
  <c r="H52" i="16"/>
  <c r="H58" i="16"/>
  <c r="H87" i="16"/>
  <c r="H63" i="16"/>
  <c r="H55" i="16"/>
  <c r="H60" i="16"/>
  <c r="H65" i="16"/>
  <c r="H57" i="16"/>
  <c r="H59" i="16"/>
  <c r="H64" i="16"/>
  <c r="H56" i="16"/>
  <c r="J5" i="14"/>
  <c r="W25" i="14"/>
  <c r="W27" i="14"/>
  <c r="W29" i="14"/>
  <c r="H57" i="15"/>
  <c r="J59" i="15"/>
  <c r="F63" i="15"/>
  <c r="H65" i="15"/>
  <c r="J75" i="15"/>
  <c r="F79" i="15"/>
  <c r="J83" i="15"/>
  <c r="F87" i="15"/>
  <c r="H163" i="15"/>
  <c r="J165" i="15"/>
  <c r="F169" i="15"/>
  <c r="H171" i="15"/>
  <c r="J173" i="15"/>
  <c r="J277" i="15"/>
  <c r="J278" i="15"/>
  <c r="H283" i="15"/>
  <c r="H284" i="15"/>
  <c r="J355" i="15"/>
  <c r="H353" i="15"/>
  <c r="F351" i="15"/>
  <c r="J347" i="15"/>
  <c r="H345" i="15"/>
  <c r="F356" i="15"/>
  <c r="J352" i="15"/>
  <c r="H350" i="15"/>
  <c r="F348" i="15"/>
  <c r="J344" i="15"/>
  <c r="H355" i="15"/>
  <c r="F353" i="15"/>
  <c r="J349" i="15"/>
  <c r="H347" i="15"/>
  <c r="F345" i="15"/>
  <c r="J356" i="15"/>
  <c r="H354" i="15"/>
  <c r="F352" i="15"/>
  <c r="J348" i="15"/>
  <c r="J353" i="15"/>
  <c r="H351" i="15"/>
  <c r="F349" i="15"/>
  <c r="J345" i="15"/>
  <c r="J346" i="15"/>
  <c r="J480" i="15"/>
  <c r="H478" i="15"/>
  <c r="F476" i="15"/>
  <c r="J472" i="15"/>
  <c r="H483" i="15"/>
  <c r="F481" i="15"/>
  <c r="J477" i="15"/>
  <c r="H475" i="15"/>
  <c r="F473" i="15"/>
  <c r="J482" i="15"/>
  <c r="H480" i="15"/>
  <c r="F478" i="15"/>
  <c r="J474" i="15"/>
  <c r="H472" i="15"/>
  <c r="F483" i="15"/>
  <c r="J479" i="15"/>
  <c r="H477" i="15"/>
  <c r="F475" i="15"/>
  <c r="J471" i="15"/>
  <c r="H482" i="15"/>
  <c r="F480" i="15"/>
  <c r="J476" i="15"/>
  <c r="H474" i="15"/>
  <c r="F472" i="15"/>
  <c r="F482" i="15"/>
  <c r="J478" i="15"/>
  <c r="H476" i="15"/>
  <c r="F474" i="15"/>
  <c r="J483" i="15"/>
  <c r="H481" i="15"/>
  <c r="F479" i="15"/>
  <c r="J475" i="15"/>
  <c r="H473" i="15"/>
  <c r="F471" i="15"/>
  <c r="J481" i="15"/>
  <c r="M317" i="16"/>
  <c r="L317" i="16"/>
  <c r="H252" i="11"/>
  <c r="J9" i="13"/>
  <c r="J13" i="13"/>
  <c r="J17" i="13"/>
  <c r="J21" i="13"/>
  <c r="J25" i="13"/>
  <c r="J42" i="13"/>
  <c r="J50" i="13"/>
  <c r="K5" i="14"/>
  <c r="S5" i="14"/>
  <c r="W18" i="14"/>
  <c r="J54" i="15"/>
  <c r="H76" i="15"/>
  <c r="J78" i="15"/>
  <c r="H121" i="15"/>
  <c r="J123" i="15"/>
  <c r="F127" i="15"/>
  <c r="H129" i="15"/>
  <c r="F141" i="15"/>
  <c r="H143" i="15"/>
  <c r="J145" i="15"/>
  <c r="F149" i="15"/>
  <c r="H151" i="15"/>
  <c r="F164" i="15"/>
  <c r="H166" i="15"/>
  <c r="J168" i="15"/>
  <c r="F172" i="15"/>
  <c r="H174" i="15"/>
  <c r="F187" i="15"/>
  <c r="H275" i="15"/>
  <c r="H276" i="15"/>
  <c r="F281" i="15"/>
  <c r="F282" i="15"/>
  <c r="H348" i="15"/>
  <c r="F350" i="15"/>
  <c r="F354" i="15"/>
  <c r="L497" i="15"/>
  <c r="M497" i="15"/>
  <c r="H62" i="16"/>
  <c r="H318" i="15"/>
  <c r="J320" i="15"/>
  <c r="F324" i="15"/>
  <c r="H326" i="15"/>
  <c r="J328" i="15"/>
  <c r="F399" i="15"/>
  <c r="H401" i="15"/>
  <c r="J403" i="15"/>
  <c r="F407" i="15"/>
  <c r="F449" i="15"/>
  <c r="H451" i="15"/>
  <c r="J453" i="15"/>
  <c r="F457" i="15"/>
  <c r="H459" i="15"/>
  <c r="F524" i="15"/>
  <c r="H526" i="15"/>
  <c r="J528" i="15"/>
  <c r="F532" i="15"/>
  <c r="F568" i="15"/>
  <c r="H570" i="15"/>
  <c r="J572" i="15"/>
  <c r="F576" i="15"/>
  <c r="H578" i="15"/>
  <c r="J52" i="16"/>
  <c r="F54" i="16"/>
  <c r="J58" i="16"/>
  <c r="F62" i="16"/>
  <c r="F74" i="16"/>
  <c r="F78" i="16"/>
  <c r="F86" i="16"/>
  <c r="L118" i="16"/>
  <c r="L140" i="16"/>
  <c r="J164" i="16"/>
  <c r="F168" i="16"/>
  <c r="H170" i="16"/>
  <c r="J172" i="16"/>
  <c r="L184" i="16"/>
  <c r="J208" i="16"/>
  <c r="F212" i="16"/>
  <c r="H214" i="16"/>
  <c r="J216" i="16"/>
  <c r="F232" i="16"/>
  <c r="F234" i="16"/>
  <c r="F284" i="16"/>
  <c r="J280" i="16"/>
  <c r="H278" i="16"/>
  <c r="F276" i="16"/>
  <c r="J285" i="16"/>
  <c r="H283" i="16"/>
  <c r="F281" i="16"/>
  <c r="J277" i="16"/>
  <c r="H275" i="16"/>
  <c r="F273" i="16"/>
  <c r="J282" i="16"/>
  <c r="H280" i="16"/>
  <c r="F278" i="16"/>
  <c r="J274" i="16"/>
  <c r="H285" i="16"/>
  <c r="F283" i="16"/>
  <c r="J279" i="16"/>
  <c r="H277" i="16"/>
  <c r="F275" i="16"/>
  <c r="F285" i="16"/>
  <c r="J281" i="16"/>
  <c r="H279" i="16"/>
  <c r="F277" i="16"/>
  <c r="J273" i="16"/>
  <c r="J276" i="16"/>
  <c r="J278" i="16"/>
  <c r="H282" i="16"/>
  <c r="H284" i="16"/>
  <c r="F295" i="16"/>
  <c r="J354" i="16"/>
  <c r="J507" i="16"/>
  <c r="H505" i="16"/>
  <c r="F503" i="16"/>
  <c r="J499" i="16"/>
  <c r="H510" i="16"/>
  <c r="F508" i="16"/>
  <c r="J504" i="16"/>
  <c r="H502" i="16"/>
  <c r="F500" i="16"/>
  <c r="J509" i="16"/>
  <c r="H507" i="16"/>
  <c r="F505" i="16"/>
  <c r="J501" i="16"/>
  <c r="H499" i="16"/>
  <c r="F510" i="16"/>
  <c r="J506" i="16"/>
  <c r="H504" i="16"/>
  <c r="F502" i="16"/>
  <c r="H509" i="16"/>
  <c r="F507" i="16"/>
  <c r="J503" i="16"/>
  <c r="H501" i="16"/>
  <c r="F499" i="16"/>
  <c r="F509" i="16"/>
  <c r="J505" i="16"/>
  <c r="H503" i="16"/>
  <c r="F501" i="16"/>
  <c r="J510" i="16"/>
  <c r="H508" i="16"/>
  <c r="F506" i="16"/>
  <c r="J502" i="16"/>
  <c r="H500" i="16"/>
  <c r="F498" i="16"/>
  <c r="J80" i="17"/>
  <c r="J74" i="17"/>
  <c r="J85" i="17"/>
  <c r="J77" i="17"/>
  <c r="J82" i="17"/>
  <c r="J79" i="17"/>
  <c r="J84" i="17"/>
  <c r="J76" i="17"/>
  <c r="J86" i="17"/>
  <c r="J78" i="17"/>
  <c r="J83" i="17"/>
  <c r="J75" i="17"/>
  <c r="H219" i="17"/>
  <c r="F217" i="17"/>
  <c r="J213" i="17"/>
  <c r="H211" i="17"/>
  <c r="F209" i="17"/>
  <c r="J218" i="17"/>
  <c r="H216" i="17"/>
  <c r="F214" i="17"/>
  <c r="J210" i="17"/>
  <c r="H208" i="17"/>
  <c r="F219" i="17"/>
  <c r="J215" i="17"/>
  <c r="H213" i="17"/>
  <c r="F211" i="17"/>
  <c r="L209" i="17"/>
  <c r="M209" i="17" s="1"/>
  <c r="H218" i="17"/>
  <c r="F216" i="17"/>
  <c r="J212" i="17"/>
  <c r="H210" i="17"/>
  <c r="F208" i="17"/>
  <c r="J216" i="17"/>
  <c r="F212" i="17"/>
  <c r="L210" i="17"/>
  <c r="M210" i="17" s="1"/>
  <c r="J217" i="17"/>
  <c r="F213" i="17"/>
  <c r="H207" i="17"/>
  <c r="J219" i="17"/>
  <c r="J214" i="17"/>
  <c r="F210" i="17"/>
  <c r="L208" i="17"/>
  <c r="M208" i="17" s="1"/>
  <c r="H217" i="17"/>
  <c r="J211" i="17"/>
  <c r="F207" i="17"/>
  <c r="H214" i="17"/>
  <c r="J208" i="17"/>
  <c r="H212" i="17"/>
  <c r="F218" i="17"/>
  <c r="F215" i="17"/>
  <c r="H209" i="17"/>
  <c r="H396" i="15"/>
  <c r="J398" i="15"/>
  <c r="F402" i="15"/>
  <c r="H404" i="15"/>
  <c r="J406" i="15"/>
  <c r="J448" i="15"/>
  <c r="F452" i="15"/>
  <c r="H454" i="15"/>
  <c r="J456" i="15"/>
  <c r="F460" i="15"/>
  <c r="H521" i="15"/>
  <c r="J523" i="15"/>
  <c r="F527" i="15"/>
  <c r="H529" i="15"/>
  <c r="J531" i="15"/>
  <c r="J567" i="15"/>
  <c r="F571" i="15"/>
  <c r="H573" i="15"/>
  <c r="J575" i="15"/>
  <c r="F579" i="15"/>
  <c r="J53" i="16"/>
  <c r="F57" i="16"/>
  <c r="J61" i="16"/>
  <c r="F65" i="16"/>
  <c r="F81" i="16"/>
  <c r="F163" i="16"/>
  <c r="H165" i="16"/>
  <c r="J167" i="16"/>
  <c r="F171" i="16"/>
  <c r="H173" i="16"/>
  <c r="J175" i="16"/>
  <c r="F207" i="16"/>
  <c r="H209" i="16"/>
  <c r="J211" i="16"/>
  <c r="F215" i="16"/>
  <c r="H217" i="16"/>
  <c r="J219" i="16"/>
  <c r="J240" i="16"/>
  <c r="H238" i="16"/>
  <c r="F236" i="16"/>
  <c r="F241" i="16"/>
  <c r="J237" i="16"/>
  <c r="H235" i="16"/>
  <c r="F233" i="16"/>
  <c r="H240" i="16"/>
  <c r="F238" i="16"/>
  <c r="J234" i="16"/>
  <c r="J239" i="16"/>
  <c r="H237" i="16"/>
  <c r="F235" i="16"/>
  <c r="J241" i="16"/>
  <c r="H239" i="16"/>
  <c r="F237" i="16"/>
  <c r="J233" i="16"/>
  <c r="H229" i="16"/>
  <c r="J231" i="16"/>
  <c r="H234" i="16"/>
  <c r="H236" i="16"/>
  <c r="F240" i="16"/>
  <c r="J284" i="16"/>
  <c r="H295" i="16"/>
  <c r="H297" i="16"/>
  <c r="F301" i="16"/>
  <c r="F303" i="16"/>
  <c r="J59" i="16"/>
  <c r="F79" i="16"/>
  <c r="F87" i="16"/>
  <c r="H163" i="16"/>
  <c r="J165" i="16"/>
  <c r="F169" i="16"/>
  <c r="H171" i="16"/>
  <c r="J173" i="16"/>
  <c r="H207" i="16"/>
  <c r="J209" i="16"/>
  <c r="F213" i="16"/>
  <c r="H215" i="16"/>
  <c r="J217" i="16"/>
  <c r="J305" i="16"/>
  <c r="J307" i="16"/>
  <c r="F355" i="16"/>
  <c r="J351" i="16"/>
  <c r="H349" i="16"/>
  <c r="F347" i="16"/>
  <c r="J356" i="16"/>
  <c r="H354" i="16"/>
  <c r="F352" i="16"/>
  <c r="J348" i="16"/>
  <c r="H346" i="16"/>
  <c r="F344" i="16"/>
  <c r="J353" i="16"/>
  <c r="H351" i="16"/>
  <c r="F349" i="16"/>
  <c r="J345" i="16"/>
  <c r="H356" i="16"/>
  <c r="F354" i="16"/>
  <c r="J350" i="16"/>
  <c r="H348" i="16"/>
  <c r="F346" i="16"/>
  <c r="J355" i="16"/>
  <c r="H353" i="16"/>
  <c r="F351" i="16"/>
  <c r="J347" i="16"/>
  <c r="H345" i="16"/>
  <c r="H355" i="16"/>
  <c r="F353" i="16"/>
  <c r="J349" i="16"/>
  <c r="H347" i="16"/>
  <c r="F345" i="16"/>
  <c r="J352" i="16"/>
  <c r="F229" i="15"/>
  <c r="H231" i="15"/>
  <c r="J233" i="15"/>
  <c r="F237" i="15"/>
  <c r="H239" i="15"/>
  <c r="J241" i="15"/>
  <c r="H251" i="15"/>
  <c r="J253" i="15"/>
  <c r="F257" i="15"/>
  <c r="H259" i="15"/>
  <c r="J261" i="15"/>
  <c r="F298" i="15"/>
  <c r="H300" i="15"/>
  <c r="J302" i="15"/>
  <c r="F306" i="15"/>
  <c r="F320" i="15"/>
  <c r="H322" i="15"/>
  <c r="J324" i="15"/>
  <c r="F328" i="15"/>
  <c r="H330" i="15"/>
  <c r="F370" i="15"/>
  <c r="H372" i="15"/>
  <c r="J374" i="15"/>
  <c r="F378" i="15"/>
  <c r="H380" i="15"/>
  <c r="J382" i="15"/>
  <c r="H397" i="15"/>
  <c r="J399" i="15"/>
  <c r="F403" i="15"/>
  <c r="H405" i="15"/>
  <c r="J407" i="15"/>
  <c r="H422" i="15"/>
  <c r="J424" i="15"/>
  <c r="F428" i="15"/>
  <c r="H430" i="15"/>
  <c r="J432" i="15"/>
  <c r="J449" i="15"/>
  <c r="F453" i="15"/>
  <c r="H455" i="15"/>
  <c r="J457" i="15"/>
  <c r="L470" i="15"/>
  <c r="F501" i="15"/>
  <c r="H503" i="15"/>
  <c r="J505" i="15"/>
  <c r="F509" i="15"/>
  <c r="H522" i="15"/>
  <c r="J524" i="15"/>
  <c r="F528" i="15"/>
  <c r="H530" i="15"/>
  <c r="J532" i="15"/>
  <c r="H544" i="15"/>
  <c r="J546" i="15"/>
  <c r="F550" i="15"/>
  <c r="H552" i="15"/>
  <c r="J554" i="15"/>
  <c r="J568" i="15"/>
  <c r="F572" i="15"/>
  <c r="H574" i="15"/>
  <c r="J576" i="15"/>
  <c r="L589" i="15"/>
  <c r="F616" i="15"/>
  <c r="H618" i="15"/>
  <c r="J620" i="15"/>
  <c r="F624" i="15"/>
  <c r="L659" i="15"/>
  <c r="F687" i="15"/>
  <c r="H689" i="15"/>
  <c r="J691" i="15"/>
  <c r="F695" i="15"/>
  <c r="J54" i="16"/>
  <c r="F58" i="16"/>
  <c r="J62" i="16"/>
  <c r="H76" i="16"/>
  <c r="J78" i="16"/>
  <c r="F82" i="16"/>
  <c r="H84" i="16"/>
  <c r="J86" i="16"/>
  <c r="F119" i="16"/>
  <c r="H121" i="16"/>
  <c r="J123" i="16"/>
  <c r="F127" i="16"/>
  <c r="H129" i="16"/>
  <c r="F141" i="16"/>
  <c r="H143" i="16"/>
  <c r="J145" i="16"/>
  <c r="F149" i="16"/>
  <c r="H151" i="16"/>
  <c r="J153" i="16"/>
  <c r="F164" i="16"/>
  <c r="H166" i="16"/>
  <c r="J168" i="16"/>
  <c r="F172" i="16"/>
  <c r="H174" i="16"/>
  <c r="F185" i="16"/>
  <c r="H187" i="16"/>
  <c r="J189" i="16"/>
  <c r="F193" i="16"/>
  <c r="H195" i="16"/>
  <c r="J197" i="16"/>
  <c r="F208" i="16"/>
  <c r="H210" i="16"/>
  <c r="J212" i="16"/>
  <c r="F216" i="16"/>
  <c r="H218" i="16"/>
  <c r="H230" i="16"/>
  <c r="J232" i="16"/>
  <c r="F239" i="16"/>
  <c r="J283" i="16"/>
  <c r="M294" i="16"/>
  <c r="L294" i="16"/>
  <c r="F300" i="16"/>
  <c r="H344" i="16"/>
  <c r="F350" i="16"/>
  <c r="J693" i="16"/>
  <c r="H691" i="16"/>
  <c r="F689" i="16"/>
  <c r="J685" i="16"/>
  <c r="H696" i="16"/>
  <c r="F694" i="16"/>
  <c r="J690" i="16"/>
  <c r="H688" i="16"/>
  <c r="F686" i="16"/>
  <c r="J695" i="16"/>
  <c r="H693" i="16"/>
  <c r="F691" i="16"/>
  <c r="J687" i="16"/>
  <c r="H685" i="16"/>
  <c r="F696" i="16"/>
  <c r="J692" i="16"/>
  <c r="H690" i="16"/>
  <c r="F688" i="16"/>
  <c r="J684" i="16"/>
  <c r="H695" i="16"/>
  <c r="F693" i="16"/>
  <c r="J689" i="16"/>
  <c r="H687" i="16"/>
  <c r="F685" i="16"/>
  <c r="F695" i="16"/>
  <c r="J691" i="16"/>
  <c r="H689" i="16"/>
  <c r="F687" i="16"/>
  <c r="J696" i="16"/>
  <c r="H694" i="16"/>
  <c r="F692" i="16"/>
  <c r="J688" i="16"/>
  <c r="H686" i="16"/>
  <c r="F684" i="16"/>
  <c r="H295" i="15"/>
  <c r="J297" i="15"/>
  <c r="F301" i="15"/>
  <c r="H303" i="15"/>
  <c r="J305" i="15"/>
  <c r="J319" i="15"/>
  <c r="F323" i="15"/>
  <c r="H325" i="15"/>
  <c r="J327" i="15"/>
  <c r="L343" i="15"/>
  <c r="F398" i="15"/>
  <c r="H400" i="15"/>
  <c r="J402" i="15"/>
  <c r="F406" i="15"/>
  <c r="H408" i="15"/>
  <c r="F448" i="15"/>
  <c r="H450" i="15"/>
  <c r="J452" i="15"/>
  <c r="F456" i="15"/>
  <c r="H458" i="15"/>
  <c r="J460" i="15"/>
  <c r="H498" i="15"/>
  <c r="J500" i="15"/>
  <c r="F504" i="15"/>
  <c r="H506" i="15"/>
  <c r="J508" i="15"/>
  <c r="F523" i="15"/>
  <c r="H525" i="15"/>
  <c r="J527" i="15"/>
  <c r="F531" i="15"/>
  <c r="H533" i="15"/>
  <c r="F567" i="15"/>
  <c r="H569" i="15"/>
  <c r="J571" i="15"/>
  <c r="F575" i="15"/>
  <c r="H577" i="15"/>
  <c r="J579" i="15"/>
  <c r="H613" i="15"/>
  <c r="J615" i="15"/>
  <c r="F619" i="15"/>
  <c r="H621" i="15"/>
  <c r="J623" i="15"/>
  <c r="H684" i="15"/>
  <c r="J686" i="15"/>
  <c r="F690" i="15"/>
  <c r="H692" i="15"/>
  <c r="J694" i="15"/>
  <c r="F53" i="16"/>
  <c r="J57" i="16"/>
  <c r="F61" i="16"/>
  <c r="J65" i="16"/>
  <c r="F77" i="16"/>
  <c r="J81" i="16"/>
  <c r="F85" i="16"/>
  <c r="L96" i="16"/>
  <c r="F130" i="16"/>
  <c r="J148" i="16"/>
  <c r="F152" i="16"/>
  <c r="L162" i="16"/>
  <c r="J163" i="16"/>
  <c r="F167" i="16"/>
  <c r="H169" i="16"/>
  <c r="J171" i="16"/>
  <c r="F175" i="16"/>
  <c r="J192" i="16"/>
  <c r="F196" i="16"/>
  <c r="L206" i="16"/>
  <c r="F211" i="16"/>
  <c r="H213" i="16"/>
  <c r="J215" i="16"/>
  <c r="F219" i="16"/>
  <c r="F231" i="16"/>
  <c r="J235" i="16"/>
  <c r="H241" i="16"/>
  <c r="J296" i="16"/>
  <c r="H302" i="16"/>
  <c r="J344" i="16"/>
  <c r="H350" i="16"/>
  <c r="F356" i="16"/>
  <c r="M369" i="16"/>
  <c r="L369" i="16"/>
  <c r="J622" i="16"/>
  <c r="H620" i="16"/>
  <c r="F618" i="16"/>
  <c r="J614" i="16"/>
  <c r="H625" i="16"/>
  <c r="F623" i="16"/>
  <c r="J619" i="16"/>
  <c r="H617" i="16"/>
  <c r="F615" i="16"/>
  <c r="J624" i="16"/>
  <c r="H622" i="16"/>
  <c r="F620" i="16"/>
  <c r="J616" i="16"/>
  <c r="H614" i="16"/>
  <c r="F625" i="16"/>
  <c r="J621" i="16"/>
  <c r="H619" i="16"/>
  <c r="F617" i="16"/>
  <c r="J613" i="16"/>
  <c r="H624" i="16"/>
  <c r="F622" i="16"/>
  <c r="J618" i="16"/>
  <c r="H616" i="16"/>
  <c r="F614" i="16"/>
  <c r="F624" i="16"/>
  <c r="J620" i="16"/>
  <c r="H618" i="16"/>
  <c r="F616" i="16"/>
  <c r="J625" i="16"/>
  <c r="H623" i="16"/>
  <c r="F621" i="16"/>
  <c r="J617" i="16"/>
  <c r="H615" i="16"/>
  <c r="F613" i="16"/>
  <c r="F690" i="16"/>
  <c r="J81" i="17"/>
  <c r="H229" i="15"/>
  <c r="J231" i="15"/>
  <c r="F235" i="15"/>
  <c r="H237" i="15"/>
  <c r="J239" i="15"/>
  <c r="F255" i="15"/>
  <c r="H257" i="15"/>
  <c r="J259" i="15"/>
  <c r="F263" i="15"/>
  <c r="F296" i="15"/>
  <c r="H298" i="15"/>
  <c r="J300" i="15"/>
  <c r="F304" i="15"/>
  <c r="H306" i="15"/>
  <c r="F318" i="15"/>
  <c r="H320" i="15"/>
  <c r="J322" i="15"/>
  <c r="F326" i="15"/>
  <c r="H328" i="15"/>
  <c r="H370" i="15"/>
  <c r="J372" i="15"/>
  <c r="F376" i="15"/>
  <c r="H378" i="15"/>
  <c r="J380" i="15"/>
  <c r="J397" i="15"/>
  <c r="F401" i="15"/>
  <c r="H403" i="15"/>
  <c r="J405" i="15"/>
  <c r="J422" i="15"/>
  <c r="F426" i="15"/>
  <c r="H428" i="15"/>
  <c r="J430" i="15"/>
  <c r="F434" i="15"/>
  <c r="F451" i="15"/>
  <c r="H453" i="15"/>
  <c r="J455" i="15"/>
  <c r="F459" i="15"/>
  <c r="F499" i="15"/>
  <c r="H501" i="15"/>
  <c r="J503" i="15"/>
  <c r="F507" i="15"/>
  <c r="H509" i="15"/>
  <c r="J522" i="15"/>
  <c r="F526" i="15"/>
  <c r="H528" i="15"/>
  <c r="J530" i="15"/>
  <c r="J544" i="15"/>
  <c r="F548" i="15"/>
  <c r="H550" i="15"/>
  <c r="J552" i="15"/>
  <c r="F556" i="15"/>
  <c r="F570" i="15"/>
  <c r="H572" i="15"/>
  <c r="J574" i="15"/>
  <c r="F578" i="15"/>
  <c r="F614" i="15"/>
  <c r="H616" i="15"/>
  <c r="J618" i="15"/>
  <c r="F622" i="15"/>
  <c r="H624" i="15"/>
  <c r="F685" i="15"/>
  <c r="H687" i="15"/>
  <c r="J689" i="15"/>
  <c r="F693" i="15"/>
  <c r="H695" i="15"/>
  <c r="F52" i="16"/>
  <c r="F56" i="16"/>
  <c r="J60" i="16"/>
  <c r="J76" i="16"/>
  <c r="F80" i="16"/>
  <c r="H119" i="16"/>
  <c r="J121" i="16"/>
  <c r="F125" i="16"/>
  <c r="H127" i="16"/>
  <c r="J129" i="16"/>
  <c r="H141" i="16"/>
  <c r="J143" i="16"/>
  <c r="F147" i="16"/>
  <c r="H149" i="16"/>
  <c r="J151" i="16"/>
  <c r="H164" i="16"/>
  <c r="J166" i="16"/>
  <c r="F170" i="16"/>
  <c r="H172" i="16"/>
  <c r="J174" i="16"/>
  <c r="H185" i="16"/>
  <c r="J187" i="16"/>
  <c r="F191" i="16"/>
  <c r="H193" i="16"/>
  <c r="J195" i="16"/>
  <c r="H208" i="16"/>
  <c r="J210" i="16"/>
  <c r="F214" i="16"/>
  <c r="H216" i="16"/>
  <c r="J218" i="16"/>
  <c r="J230" i="16"/>
  <c r="F274" i="16"/>
  <c r="H613" i="16"/>
  <c r="F619" i="16"/>
  <c r="H215" i="17"/>
  <c r="H448" i="15"/>
  <c r="J450" i="15"/>
  <c r="F454" i="15"/>
  <c r="H456" i="15"/>
  <c r="J458" i="15"/>
  <c r="H567" i="15"/>
  <c r="J569" i="15"/>
  <c r="F573" i="15"/>
  <c r="H575" i="15"/>
  <c r="J577" i="15"/>
  <c r="J55" i="16"/>
  <c r="J63" i="16"/>
  <c r="F75" i="16"/>
  <c r="F165" i="16"/>
  <c r="H167" i="16"/>
  <c r="J169" i="16"/>
  <c r="F173" i="16"/>
  <c r="F209" i="16"/>
  <c r="H211" i="16"/>
  <c r="J213" i="16"/>
  <c r="F217" i="16"/>
  <c r="M250" i="16"/>
  <c r="L250" i="16"/>
  <c r="H307" i="16"/>
  <c r="F305" i="16"/>
  <c r="J301" i="16"/>
  <c r="H299" i="16"/>
  <c r="F297" i="16"/>
  <c r="J306" i="16"/>
  <c r="H304" i="16"/>
  <c r="F302" i="16"/>
  <c r="J298" i="16"/>
  <c r="H296" i="16"/>
  <c r="F307" i="16"/>
  <c r="J303" i="16"/>
  <c r="H301" i="16"/>
  <c r="F299" i="16"/>
  <c r="J295" i="16"/>
  <c r="H306" i="16"/>
  <c r="F304" i="16"/>
  <c r="J300" i="16"/>
  <c r="H298" i="16"/>
  <c r="F296" i="16"/>
  <c r="F306" i="16"/>
  <c r="J302" i="16"/>
  <c r="H300" i="16"/>
  <c r="F298" i="16"/>
  <c r="F348" i="16"/>
  <c r="J59" i="17"/>
  <c r="H65" i="17"/>
  <c r="F79" i="17"/>
  <c r="H240" i="17"/>
  <c r="F238" i="17"/>
  <c r="J234" i="17"/>
  <c r="H232" i="17"/>
  <c r="F230" i="17"/>
  <c r="F240" i="17"/>
  <c r="J236" i="17"/>
  <c r="H234" i="17"/>
  <c r="F232" i="17"/>
  <c r="L230" i="17"/>
  <c r="M230" i="17" s="1"/>
  <c r="J241" i="17"/>
  <c r="H239" i="17"/>
  <c r="F237" i="17"/>
  <c r="J233" i="17"/>
  <c r="H231" i="17"/>
  <c r="F229" i="17"/>
  <c r="J238" i="17"/>
  <c r="H236" i="17"/>
  <c r="F234" i="17"/>
  <c r="L232" i="17"/>
  <c r="M232" i="17" s="1"/>
  <c r="J230" i="17"/>
  <c r="H241" i="17"/>
  <c r="F239" i="17"/>
  <c r="J235" i="17"/>
  <c r="H233" i="17"/>
  <c r="F231" i="17"/>
  <c r="J240" i="17"/>
  <c r="H238" i="17"/>
  <c r="F236" i="17"/>
  <c r="J232" i="17"/>
  <c r="H230" i="17"/>
  <c r="F320" i="16"/>
  <c r="H322" i="16"/>
  <c r="J324" i="16"/>
  <c r="F328" i="16"/>
  <c r="H330" i="16"/>
  <c r="F370" i="16"/>
  <c r="H372" i="16"/>
  <c r="J374" i="16"/>
  <c r="F378" i="16"/>
  <c r="H380" i="16"/>
  <c r="J382" i="16"/>
  <c r="H397" i="16"/>
  <c r="J399" i="16"/>
  <c r="F403" i="16"/>
  <c r="H405" i="16"/>
  <c r="J407" i="16"/>
  <c r="H422" i="16"/>
  <c r="J424" i="16"/>
  <c r="F428" i="16"/>
  <c r="H430" i="16"/>
  <c r="J432" i="16"/>
  <c r="J449" i="16"/>
  <c r="F453" i="16"/>
  <c r="H455" i="16"/>
  <c r="J457" i="16"/>
  <c r="J471" i="16"/>
  <c r="F475" i="16"/>
  <c r="H477" i="16"/>
  <c r="J479" i="16"/>
  <c r="F483" i="16"/>
  <c r="H522" i="16"/>
  <c r="J524" i="16"/>
  <c r="F528" i="16"/>
  <c r="H530" i="16"/>
  <c r="J532" i="16"/>
  <c r="H544" i="16"/>
  <c r="J546" i="16"/>
  <c r="F550" i="16"/>
  <c r="H552" i="16"/>
  <c r="J554" i="16"/>
  <c r="J568" i="16"/>
  <c r="F572" i="16"/>
  <c r="H574" i="16"/>
  <c r="J576" i="16"/>
  <c r="J590" i="16"/>
  <c r="F594" i="16"/>
  <c r="H596" i="16"/>
  <c r="J598" i="16"/>
  <c r="F602" i="16"/>
  <c r="J660" i="16"/>
  <c r="F664" i="16"/>
  <c r="H666" i="16"/>
  <c r="J668" i="16"/>
  <c r="F672" i="16"/>
  <c r="J54" i="17"/>
  <c r="F58" i="17"/>
  <c r="H60" i="17"/>
  <c r="J62" i="17"/>
  <c r="M74" i="17"/>
  <c r="H76" i="17"/>
  <c r="F82" i="17"/>
  <c r="H84" i="17"/>
  <c r="H87" i="17"/>
  <c r="J231" i="17"/>
  <c r="H237" i="17"/>
  <c r="J330" i="17"/>
  <c r="F318" i="16"/>
  <c r="H320" i="16"/>
  <c r="J322" i="16"/>
  <c r="F326" i="16"/>
  <c r="H328" i="16"/>
  <c r="J330" i="16"/>
  <c r="H370" i="16"/>
  <c r="J372" i="16"/>
  <c r="F376" i="16"/>
  <c r="H378" i="16"/>
  <c r="J380" i="16"/>
  <c r="J397" i="16"/>
  <c r="F401" i="16"/>
  <c r="H403" i="16"/>
  <c r="J405" i="16"/>
  <c r="J422" i="16"/>
  <c r="F426" i="16"/>
  <c r="H428" i="16"/>
  <c r="J430" i="16"/>
  <c r="F434" i="16"/>
  <c r="F451" i="16"/>
  <c r="H453" i="16"/>
  <c r="J455" i="16"/>
  <c r="F459" i="16"/>
  <c r="F473" i="16"/>
  <c r="H475" i="16"/>
  <c r="J477" i="16"/>
  <c r="F481" i="16"/>
  <c r="H483" i="16"/>
  <c r="J522" i="16"/>
  <c r="F526" i="16"/>
  <c r="H528" i="16"/>
  <c r="J530" i="16"/>
  <c r="L543" i="16"/>
  <c r="J544" i="16"/>
  <c r="F548" i="16"/>
  <c r="H550" i="16"/>
  <c r="J552" i="16"/>
  <c r="F556" i="16"/>
  <c r="F570" i="16"/>
  <c r="H572" i="16"/>
  <c r="J574" i="16"/>
  <c r="F578" i="16"/>
  <c r="F592" i="16"/>
  <c r="H594" i="16"/>
  <c r="J596" i="16"/>
  <c r="F600" i="16"/>
  <c r="H602" i="16"/>
  <c r="F662" i="16"/>
  <c r="H664" i="16"/>
  <c r="J666" i="16"/>
  <c r="F670" i="16"/>
  <c r="H672" i="16"/>
  <c r="H58" i="17"/>
  <c r="J60" i="17"/>
  <c r="L78" i="17"/>
  <c r="M78" i="17" s="1"/>
  <c r="F80" i="17"/>
  <c r="M96" i="17"/>
  <c r="L96" i="17"/>
  <c r="M162" i="17"/>
  <c r="L162" i="17"/>
  <c r="H229" i="17"/>
  <c r="F235" i="17"/>
  <c r="J322" i="17"/>
  <c r="H328" i="17"/>
  <c r="F321" i="16"/>
  <c r="H323" i="16"/>
  <c r="J325" i="16"/>
  <c r="F329" i="16"/>
  <c r="F371" i="16"/>
  <c r="H373" i="16"/>
  <c r="J375" i="16"/>
  <c r="F379" i="16"/>
  <c r="H381" i="16"/>
  <c r="F396" i="16"/>
  <c r="H398" i="16"/>
  <c r="J400" i="16"/>
  <c r="F404" i="16"/>
  <c r="H406" i="16"/>
  <c r="J408" i="16"/>
  <c r="H423" i="16"/>
  <c r="J425" i="16"/>
  <c r="F429" i="16"/>
  <c r="H431" i="16"/>
  <c r="J433" i="16"/>
  <c r="H448" i="16"/>
  <c r="J450" i="16"/>
  <c r="F454" i="16"/>
  <c r="H456" i="16"/>
  <c r="J458" i="16"/>
  <c r="J472" i="16"/>
  <c r="F476" i="16"/>
  <c r="H478" i="16"/>
  <c r="J480" i="16"/>
  <c r="L497" i="16"/>
  <c r="F521" i="16"/>
  <c r="H523" i="16"/>
  <c r="J525" i="16"/>
  <c r="F529" i="16"/>
  <c r="H531" i="16"/>
  <c r="J533" i="16"/>
  <c r="H545" i="16"/>
  <c r="J547" i="16"/>
  <c r="F551" i="16"/>
  <c r="H553" i="16"/>
  <c r="J555" i="16"/>
  <c r="H567" i="16"/>
  <c r="J569" i="16"/>
  <c r="F573" i="16"/>
  <c r="H575" i="16"/>
  <c r="J577" i="16"/>
  <c r="J591" i="16"/>
  <c r="F595" i="16"/>
  <c r="H597" i="16"/>
  <c r="J599" i="16"/>
  <c r="L612" i="16"/>
  <c r="J661" i="16"/>
  <c r="F665" i="16"/>
  <c r="H667" i="16"/>
  <c r="J669" i="16"/>
  <c r="L683" i="16"/>
  <c r="H52" i="17"/>
  <c r="H53" i="17"/>
  <c r="J55" i="17"/>
  <c r="F59" i="17"/>
  <c r="H61" i="17"/>
  <c r="J63" i="17"/>
  <c r="F75" i="17"/>
  <c r="H77" i="17"/>
  <c r="F83" i="17"/>
  <c r="H85" i="17"/>
  <c r="J172" i="17"/>
  <c r="H235" i="17"/>
  <c r="F241" i="17"/>
  <c r="H318" i="16"/>
  <c r="J320" i="16"/>
  <c r="F324" i="16"/>
  <c r="H326" i="16"/>
  <c r="J328" i="16"/>
  <c r="J370" i="16"/>
  <c r="F374" i="16"/>
  <c r="H376" i="16"/>
  <c r="J378" i="16"/>
  <c r="F382" i="16"/>
  <c r="F399" i="16"/>
  <c r="H401" i="16"/>
  <c r="J403" i="16"/>
  <c r="F407" i="16"/>
  <c r="F424" i="16"/>
  <c r="H426" i="16"/>
  <c r="J428" i="16"/>
  <c r="F432" i="16"/>
  <c r="H434" i="16"/>
  <c r="F449" i="16"/>
  <c r="H451" i="16"/>
  <c r="J453" i="16"/>
  <c r="F457" i="16"/>
  <c r="H459" i="16"/>
  <c r="F471" i="16"/>
  <c r="H473" i="16"/>
  <c r="J475" i="16"/>
  <c r="F479" i="16"/>
  <c r="H481" i="16"/>
  <c r="J483" i="16"/>
  <c r="F524" i="16"/>
  <c r="H526" i="16"/>
  <c r="J528" i="16"/>
  <c r="F532" i="16"/>
  <c r="F546" i="16"/>
  <c r="H548" i="16"/>
  <c r="J550" i="16"/>
  <c r="F554" i="16"/>
  <c r="H556" i="16"/>
  <c r="F568" i="16"/>
  <c r="H570" i="16"/>
  <c r="J572" i="16"/>
  <c r="F576" i="16"/>
  <c r="H578" i="16"/>
  <c r="F590" i="16"/>
  <c r="H592" i="16"/>
  <c r="J594" i="16"/>
  <c r="F598" i="16"/>
  <c r="H600" i="16"/>
  <c r="J602" i="16"/>
  <c r="F660" i="16"/>
  <c r="H662" i="16"/>
  <c r="J664" i="16"/>
  <c r="F668" i="16"/>
  <c r="H670" i="16"/>
  <c r="J672" i="16"/>
  <c r="J52" i="17"/>
  <c r="F54" i="17"/>
  <c r="H56" i="17"/>
  <c r="J58" i="17"/>
  <c r="F62" i="17"/>
  <c r="H64" i="17"/>
  <c r="F74" i="17"/>
  <c r="L76" i="17"/>
  <c r="M76" i="17" s="1"/>
  <c r="F78" i="17"/>
  <c r="H80" i="17"/>
  <c r="F86" i="17"/>
  <c r="F329" i="17"/>
  <c r="J325" i="17"/>
  <c r="H323" i="17"/>
  <c r="F321" i="17"/>
  <c r="L319" i="17"/>
  <c r="M319" i="17" s="1"/>
  <c r="J327" i="17"/>
  <c r="H325" i="17"/>
  <c r="F323" i="17"/>
  <c r="L321" i="17"/>
  <c r="M321" i="17" s="1"/>
  <c r="J319" i="17"/>
  <c r="H330" i="17"/>
  <c r="F328" i="17"/>
  <c r="J324" i="17"/>
  <c r="H322" i="17"/>
  <c r="F320" i="17"/>
  <c r="J329" i="17"/>
  <c r="H327" i="17"/>
  <c r="F325" i="17"/>
  <c r="J321" i="17"/>
  <c r="H319" i="17"/>
  <c r="F330" i="17"/>
  <c r="J326" i="17"/>
  <c r="H324" i="17"/>
  <c r="F322" i="17"/>
  <c r="L320" i="17"/>
  <c r="M320" i="17" s="1"/>
  <c r="J318" i="17"/>
  <c r="H329" i="17"/>
  <c r="F327" i="17"/>
  <c r="J323" i="17"/>
  <c r="H321" i="17"/>
  <c r="F319" i="17"/>
  <c r="H320" i="17"/>
  <c r="F326" i="17"/>
  <c r="F319" i="16"/>
  <c r="H321" i="16"/>
  <c r="J323" i="16"/>
  <c r="F327" i="16"/>
  <c r="H329" i="16"/>
  <c r="H371" i="16"/>
  <c r="J373" i="16"/>
  <c r="F377" i="16"/>
  <c r="H379" i="16"/>
  <c r="H396" i="16"/>
  <c r="J398" i="16"/>
  <c r="F402" i="16"/>
  <c r="H404" i="16"/>
  <c r="J406" i="16"/>
  <c r="J423" i="16"/>
  <c r="F427" i="16"/>
  <c r="H429" i="16"/>
  <c r="J431" i="16"/>
  <c r="J448" i="16"/>
  <c r="F452" i="16"/>
  <c r="H454" i="16"/>
  <c r="J456" i="16"/>
  <c r="F460" i="16"/>
  <c r="F474" i="16"/>
  <c r="H476" i="16"/>
  <c r="J478" i="16"/>
  <c r="F482" i="16"/>
  <c r="H521" i="16"/>
  <c r="J523" i="16"/>
  <c r="F527" i="16"/>
  <c r="H529" i="16"/>
  <c r="J531" i="16"/>
  <c r="J545" i="16"/>
  <c r="F549" i="16"/>
  <c r="H551" i="16"/>
  <c r="J553" i="16"/>
  <c r="J567" i="16"/>
  <c r="F571" i="16"/>
  <c r="H573" i="16"/>
  <c r="J575" i="16"/>
  <c r="F579" i="16"/>
  <c r="F593" i="16"/>
  <c r="H595" i="16"/>
  <c r="J597" i="16"/>
  <c r="F601" i="16"/>
  <c r="F663" i="16"/>
  <c r="H665" i="16"/>
  <c r="J667" i="16"/>
  <c r="F671" i="16"/>
  <c r="L52" i="17"/>
  <c r="J53" i="17"/>
  <c r="F57" i="17"/>
  <c r="H59" i="17"/>
  <c r="J61" i="17"/>
  <c r="H74" i="17"/>
  <c r="H75" i="17"/>
  <c r="F81" i="17"/>
  <c r="H175" i="17"/>
  <c r="F173" i="17"/>
  <c r="J169" i="17"/>
  <c r="H167" i="17"/>
  <c r="F165" i="17"/>
  <c r="J174" i="17"/>
  <c r="H172" i="17"/>
  <c r="F170" i="17"/>
  <c r="J166" i="17"/>
  <c r="H164" i="17"/>
  <c r="F175" i="17"/>
  <c r="J171" i="17"/>
  <c r="H169" i="17"/>
  <c r="F167" i="17"/>
  <c r="L165" i="17"/>
  <c r="M165" i="17" s="1"/>
  <c r="J163" i="17"/>
  <c r="H174" i="17"/>
  <c r="F172" i="17"/>
  <c r="J168" i="17"/>
  <c r="H166" i="17"/>
  <c r="F164" i="17"/>
  <c r="H168" i="17"/>
  <c r="F174" i="17"/>
  <c r="F233" i="17"/>
  <c r="J320" i="17"/>
  <c r="H326" i="17"/>
  <c r="H381" i="17"/>
  <c r="F379" i="17"/>
  <c r="J375" i="17"/>
  <c r="H373" i="17"/>
  <c r="F371" i="17"/>
  <c r="F381" i="17"/>
  <c r="J377" i="17"/>
  <c r="H375" i="17"/>
  <c r="F373" i="17"/>
  <c r="L371" i="17"/>
  <c r="M371" i="17" s="1"/>
  <c r="J382" i="17"/>
  <c r="H380" i="17"/>
  <c r="F378" i="17"/>
  <c r="J374" i="17"/>
  <c r="H372" i="17"/>
  <c r="F370" i="17"/>
  <c r="J379" i="17"/>
  <c r="H377" i="17"/>
  <c r="F375" i="17"/>
  <c r="L373" i="17"/>
  <c r="M373" i="17" s="1"/>
  <c r="J371" i="17"/>
  <c r="H382" i="17"/>
  <c r="F380" i="17"/>
  <c r="J376" i="17"/>
  <c r="H374" i="17"/>
  <c r="F372" i="17"/>
  <c r="J381" i="17"/>
  <c r="H379" i="17"/>
  <c r="F377" i="17"/>
  <c r="J373" i="17"/>
  <c r="H371" i="17"/>
  <c r="H471" i="16"/>
  <c r="J473" i="16"/>
  <c r="F477" i="16"/>
  <c r="H479" i="16"/>
  <c r="J481" i="16"/>
  <c r="H590" i="16"/>
  <c r="J592" i="16"/>
  <c r="F596" i="16"/>
  <c r="H598" i="16"/>
  <c r="J600" i="16"/>
  <c r="H660" i="16"/>
  <c r="J662" i="16"/>
  <c r="F666" i="16"/>
  <c r="H668" i="16"/>
  <c r="J670" i="16"/>
  <c r="H54" i="17"/>
  <c r="J56" i="17"/>
  <c r="F76" i="17"/>
  <c r="M206" i="17"/>
  <c r="L206" i="17"/>
  <c r="J239" i="17"/>
  <c r="F119" i="17"/>
  <c r="H121" i="17"/>
  <c r="J123" i="17"/>
  <c r="F127" i="17"/>
  <c r="H129" i="17"/>
  <c r="F141" i="17"/>
  <c r="H143" i="17"/>
  <c r="J145" i="17"/>
  <c r="F149" i="17"/>
  <c r="H151" i="17"/>
  <c r="J153" i="17"/>
  <c r="F185" i="17"/>
  <c r="H187" i="17"/>
  <c r="J189" i="17"/>
  <c r="F193" i="17"/>
  <c r="H195" i="17"/>
  <c r="J197" i="17"/>
  <c r="F253" i="17"/>
  <c r="H255" i="17"/>
  <c r="J257" i="17"/>
  <c r="F261" i="17"/>
  <c r="H263" i="17"/>
  <c r="L274" i="17"/>
  <c r="M274" i="17" s="1"/>
  <c r="F276" i="17"/>
  <c r="H278" i="17"/>
  <c r="J280" i="17"/>
  <c r="F284" i="17"/>
  <c r="F297" i="17"/>
  <c r="H299" i="17"/>
  <c r="J301" i="17"/>
  <c r="F305" i="17"/>
  <c r="H307" i="17"/>
  <c r="H346" i="17"/>
  <c r="J348" i="17"/>
  <c r="F352" i="17"/>
  <c r="H354" i="17"/>
  <c r="J356" i="17"/>
  <c r="H396" i="17"/>
  <c r="J398" i="17"/>
  <c r="F402" i="17"/>
  <c r="H404" i="17"/>
  <c r="J406" i="17"/>
  <c r="J423" i="17"/>
  <c r="L425" i="17"/>
  <c r="M425" i="17" s="1"/>
  <c r="F427" i="17"/>
  <c r="H429" i="17"/>
  <c r="J431" i="17"/>
  <c r="L447" i="17"/>
  <c r="J448" i="17"/>
  <c r="L450" i="17"/>
  <c r="M450" i="17" s="1"/>
  <c r="F452" i="17"/>
  <c r="H454" i="17"/>
  <c r="J456" i="17"/>
  <c r="F460" i="17"/>
  <c r="L472" i="17"/>
  <c r="M472" i="17" s="1"/>
  <c r="F474" i="17"/>
  <c r="H476" i="17"/>
  <c r="J478" i="17"/>
  <c r="F482" i="17"/>
  <c r="F500" i="17"/>
  <c r="H502" i="17"/>
  <c r="J504" i="17"/>
  <c r="F508" i="17"/>
  <c r="H510" i="17"/>
  <c r="H521" i="17"/>
  <c r="J523" i="17"/>
  <c r="F527" i="17"/>
  <c r="H529" i="17"/>
  <c r="J531" i="17"/>
  <c r="J545" i="17"/>
  <c r="L547" i="17"/>
  <c r="M547" i="17" s="1"/>
  <c r="F549" i="17"/>
  <c r="H551" i="17"/>
  <c r="J553" i="17"/>
  <c r="L566" i="17"/>
  <c r="J567" i="17"/>
  <c r="L569" i="17"/>
  <c r="M569" i="17" s="1"/>
  <c r="F571" i="17"/>
  <c r="H573" i="17"/>
  <c r="J575" i="17"/>
  <c r="F579" i="17"/>
  <c r="L591" i="17"/>
  <c r="M591" i="17" s="1"/>
  <c r="F593" i="17"/>
  <c r="H595" i="17"/>
  <c r="J597" i="17"/>
  <c r="F601" i="17"/>
  <c r="F615" i="17"/>
  <c r="H617" i="17"/>
  <c r="J619" i="17"/>
  <c r="F623" i="17"/>
  <c r="H625" i="17"/>
  <c r="L661" i="17"/>
  <c r="M661" i="17" s="1"/>
  <c r="F663" i="17"/>
  <c r="H665" i="17"/>
  <c r="J667" i="17"/>
  <c r="F671" i="17"/>
  <c r="F686" i="17"/>
  <c r="H688" i="17"/>
  <c r="J690" i="17"/>
  <c r="F694" i="17"/>
  <c r="H696" i="17"/>
  <c r="AC6" i="18"/>
  <c r="AC39" i="18"/>
  <c r="L120" i="17"/>
  <c r="M120" i="17" s="1"/>
  <c r="F122" i="17"/>
  <c r="H124" i="17"/>
  <c r="J126" i="17"/>
  <c r="F130" i="17"/>
  <c r="L142" i="17"/>
  <c r="M142" i="17" s="1"/>
  <c r="F144" i="17"/>
  <c r="H146" i="17"/>
  <c r="J148" i="17"/>
  <c r="F152" i="17"/>
  <c r="L186" i="17"/>
  <c r="M186" i="17" s="1"/>
  <c r="F188" i="17"/>
  <c r="H190" i="17"/>
  <c r="J192" i="17"/>
  <c r="F196" i="17"/>
  <c r="J252" i="17"/>
  <c r="L254" i="17"/>
  <c r="M254" i="17" s="1"/>
  <c r="F256" i="17"/>
  <c r="H258" i="17"/>
  <c r="J260" i="17"/>
  <c r="H273" i="17"/>
  <c r="J275" i="17"/>
  <c r="F279" i="17"/>
  <c r="H281" i="17"/>
  <c r="J283" i="17"/>
  <c r="J296" i="17"/>
  <c r="L298" i="17"/>
  <c r="M298" i="17" s="1"/>
  <c r="F300" i="17"/>
  <c r="H302" i="17"/>
  <c r="J304" i="17"/>
  <c r="L317" i="17"/>
  <c r="L345" i="17"/>
  <c r="M345" i="17" s="1"/>
  <c r="F347" i="17"/>
  <c r="H349" i="17"/>
  <c r="J351" i="17"/>
  <c r="F355" i="17"/>
  <c r="F397" i="17"/>
  <c r="H399" i="17"/>
  <c r="J401" i="17"/>
  <c r="F405" i="17"/>
  <c r="H407" i="17"/>
  <c r="F422" i="17"/>
  <c r="H424" i="17"/>
  <c r="J426" i="17"/>
  <c r="F430" i="17"/>
  <c r="H432" i="17"/>
  <c r="J434" i="17"/>
  <c r="H449" i="17"/>
  <c r="J451" i="17"/>
  <c r="F455" i="17"/>
  <c r="H457" i="17"/>
  <c r="J459" i="17"/>
  <c r="H471" i="17"/>
  <c r="J473" i="17"/>
  <c r="F477" i="17"/>
  <c r="H479" i="17"/>
  <c r="J481" i="17"/>
  <c r="J499" i="17"/>
  <c r="L501" i="17"/>
  <c r="M501" i="17" s="1"/>
  <c r="F503" i="17"/>
  <c r="H505" i="17"/>
  <c r="J507" i="17"/>
  <c r="F522" i="17"/>
  <c r="H524" i="17"/>
  <c r="J526" i="17"/>
  <c r="F530" i="17"/>
  <c r="H532" i="17"/>
  <c r="F544" i="17"/>
  <c r="H546" i="17"/>
  <c r="J548" i="17"/>
  <c r="F552" i="17"/>
  <c r="H554" i="17"/>
  <c r="J556" i="17"/>
  <c r="H568" i="17"/>
  <c r="J570" i="17"/>
  <c r="F574" i="17"/>
  <c r="H576" i="17"/>
  <c r="J578" i="17"/>
  <c r="H590" i="17"/>
  <c r="J592" i="17"/>
  <c r="F596" i="17"/>
  <c r="H598" i="17"/>
  <c r="J600" i="17"/>
  <c r="J614" i="17"/>
  <c r="L616" i="17"/>
  <c r="M616" i="17" s="1"/>
  <c r="F618" i="17"/>
  <c r="H620" i="17"/>
  <c r="J622" i="17"/>
  <c r="H660" i="17"/>
  <c r="J662" i="17"/>
  <c r="F666" i="17"/>
  <c r="H668" i="17"/>
  <c r="J670" i="17"/>
  <c r="J685" i="17"/>
  <c r="L687" i="17"/>
  <c r="M687" i="17" s="1"/>
  <c r="F689" i="17"/>
  <c r="H691" i="17"/>
  <c r="J693" i="17"/>
  <c r="J39" i="19"/>
  <c r="I39" i="19"/>
  <c r="H39" i="19"/>
  <c r="G39" i="19"/>
  <c r="H119" i="17"/>
  <c r="J121" i="17"/>
  <c r="F125" i="17"/>
  <c r="H127" i="17"/>
  <c r="J129" i="17"/>
  <c r="H141" i="17"/>
  <c r="J143" i="17"/>
  <c r="F147" i="17"/>
  <c r="H149" i="17"/>
  <c r="J151" i="17"/>
  <c r="H185" i="17"/>
  <c r="J187" i="17"/>
  <c r="F191" i="17"/>
  <c r="H193" i="17"/>
  <c r="J195" i="17"/>
  <c r="F251" i="17"/>
  <c r="H253" i="17"/>
  <c r="J255" i="17"/>
  <c r="F259" i="17"/>
  <c r="H261" i="17"/>
  <c r="J263" i="17"/>
  <c r="F274" i="17"/>
  <c r="H276" i="17"/>
  <c r="J278" i="17"/>
  <c r="F282" i="17"/>
  <c r="H284" i="17"/>
  <c r="F295" i="17"/>
  <c r="H297" i="17"/>
  <c r="J299" i="17"/>
  <c r="F303" i="17"/>
  <c r="H305" i="17"/>
  <c r="J307" i="17"/>
  <c r="H344" i="17"/>
  <c r="J346" i="17"/>
  <c r="F350" i="17"/>
  <c r="H352" i="17"/>
  <c r="J354" i="17"/>
  <c r="L395" i="17"/>
  <c r="J396" i="17"/>
  <c r="L398" i="17"/>
  <c r="M398" i="17" s="1"/>
  <c r="F400" i="17"/>
  <c r="H402" i="17"/>
  <c r="J404" i="17"/>
  <c r="F408" i="17"/>
  <c r="L423" i="17"/>
  <c r="M423" i="17" s="1"/>
  <c r="F425" i="17"/>
  <c r="H427" i="17"/>
  <c r="J429" i="17"/>
  <c r="F433" i="17"/>
  <c r="F450" i="17"/>
  <c r="H452" i="17"/>
  <c r="J454" i="17"/>
  <c r="F458" i="17"/>
  <c r="H460" i="17"/>
  <c r="F472" i="17"/>
  <c r="H474" i="17"/>
  <c r="J476" i="17"/>
  <c r="F480" i="17"/>
  <c r="H482" i="17"/>
  <c r="F498" i="17"/>
  <c r="H500" i="17"/>
  <c r="J502" i="17"/>
  <c r="F506" i="17"/>
  <c r="H508" i="17"/>
  <c r="J510" i="17"/>
  <c r="L520" i="17"/>
  <c r="J521" i="17"/>
  <c r="L523" i="17"/>
  <c r="M523" i="17" s="1"/>
  <c r="F525" i="17"/>
  <c r="H527" i="17"/>
  <c r="J529" i="17"/>
  <c r="F533" i="17"/>
  <c r="L545" i="17"/>
  <c r="M545" i="17" s="1"/>
  <c r="F547" i="17"/>
  <c r="H549" i="17"/>
  <c r="J551" i="17"/>
  <c r="F555" i="17"/>
  <c r="F569" i="17"/>
  <c r="H571" i="17"/>
  <c r="J573" i="17"/>
  <c r="F577" i="17"/>
  <c r="H579" i="17"/>
  <c r="F591" i="17"/>
  <c r="H593" i="17"/>
  <c r="J595" i="17"/>
  <c r="F599" i="17"/>
  <c r="H601" i="17"/>
  <c r="F613" i="17"/>
  <c r="H615" i="17"/>
  <c r="J617" i="17"/>
  <c r="F621" i="17"/>
  <c r="H623" i="17"/>
  <c r="J625" i="17"/>
  <c r="F661" i="17"/>
  <c r="H663" i="17"/>
  <c r="J665" i="17"/>
  <c r="F669" i="17"/>
  <c r="H671" i="17"/>
  <c r="F684" i="17"/>
  <c r="H686" i="17"/>
  <c r="J688" i="17"/>
  <c r="F692" i="17"/>
  <c r="H694" i="17"/>
  <c r="J696" i="17"/>
  <c r="K6" i="20"/>
  <c r="J6" i="20"/>
  <c r="I6" i="20"/>
  <c r="H6" i="20"/>
  <c r="F120" i="17"/>
  <c r="H122" i="17"/>
  <c r="J124" i="17"/>
  <c r="F128" i="17"/>
  <c r="H130" i="17"/>
  <c r="F142" i="17"/>
  <c r="H144" i="17"/>
  <c r="J146" i="17"/>
  <c r="F150" i="17"/>
  <c r="H152" i="17"/>
  <c r="F186" i="17"/>
  <c r="H188" i="17"/>
  <c r="J190" i="17"/>
  <c r="F194" i="17"/>
  <c r="H196" i="17"/>
  <c r="L252" i="17"/>
  <c r="M252" i="17" s="1"/>
  <c r="F254" i="17"/>
  <c r="H256" i="17"/>
  <c r="J258" i="17"/>
  <c r="F262" i="17"/>
  <c r="L272" i="17"/>
  <c r="J273" i="17"/>
  <c r="L275" i="17"/>
  <c r="M275" i="17" s="1"/>
  <c r="F277" i="17"/>
  <c r="H279" i="17"/>
  <c r="J281" i="17"/>
  <c r="F285" i="17"/>
  <c r="L296" i="17"/>
  <c r="M296" i="17" s="1"/>
  <c r="F298" i="17"/>
  <c r="H300" i="17"/>
  <c r="J302" i="17"/>
  <c r="F306" i="17"/>
  <c r="F345" i="17"/>
  <c r="H347" i="17"/>
  <c r="J349" i="17"/>
  <c r="F353" i="17"/>
  <c r="H355" i="17"/>
  <c r="H397" i="17"/>
  <c r="J399" i="17"/>
  <c r="F403" i="17"/>
  <c r="H405" i="17"/>
  <c r="H422" i="17"/>
  <c r="J424" i="17"/>
  <c r="F428" i="17"/>
  <c r="H430" i="17"/>
  <c r="J432" i="17"/>
  <c r="J449" i="17"/>
  <c r="L451" i="17"/>
  <c r="M451" i="17" s="1"/>
  <c r="F453" i="17"/>
  <c r="H455" i="17"/>
  <c r="J457" i="17"/>
  <c r="L470" i="17"/>
  <c r="J471" i="17"/>
  <c r="L473" i="17"/>
  <c r="M473" i="17" s="1"/>
  <c r="F475" i="17"/>
  <c r="H477" i="17"/>
  <c r="J479" i="17"/>
  <c r="F483" i="17"/>
  <c r="L499" i="17"/>
  <c r="M499" i="17" s="1"/>
  <c r="F501" i="17"/>
  <c r="H503" i="17"/>
  <c r="J505" i="17"/>
  <c r="F509" i="17"/>
  <c r="J524" i="17"/>
  <c r="F528" i="17"/>
  <c r="H530" i="17"/>
  <c r="H544" i="17"/>
  <c r="J546" i="17"/>
  <c r="F550" i="17"/>
  <c r="H552" i="17"/>
  <c r="J554" i="17"/>
  <c r="J568" i="17"/>
  <c r="L570" i="17"/>
  <c r="M570" i="17" s="1"/>
  <c r="F572" i="17"/>
  <c r="H574" i="17"/>
  <c r="J576" i="17"/>
  <c r="L589" i="17"/>
  <c r="J590" i="17"/>
  <c r="L592" i="17"/>
  <c r="M592" i="17" s="1"/>
  <c r="F594" i="17"/>
  <c r="H596" i="17"/>
  <c r="J598" i="17"/>
  <c r="F602" i="17"/>
  <c r="L614" i="17"/>
  <c r="M614" i="17" s="1"/>
  <c r="F616" i="17"/>
  <c r="H618" i="17"/>
  <c r="J620" i="17"/>
  <c r="F624" i="17"/>
  <c r="L659" i="17"/>
  <c r="J660" i="17"/>
  <c r="L662" i="17"/>
  <c r="M662" i="17" s="1"/>
  <c r="F664" i="17"/>
  <c r="H666" i="17"/>
  <c r="J668" i="17"/>
  <c r="F672" i="17"/>
  <c r="L685" i="17"/>
  <c r="M685" i="17" s="1"/>
  <c r="F687" i="17"/>
  <c r="H689" i="17"/>
  <c r="J691" i="17"/>
  <c r="F695" i="17"/>
  <c r="H251" i="17"/>
  <c r="J253" i="17"/>
  <c r="F257" i="17"/>
  <c r="H259" i="17"/>
  <c r="J261" i="17"/>
  <c r="H295" i="17"/>
  <c r="J297" i="17"/>
  <c r="F301" i="17"/>
  <c r="H303" i="17"/>
  <c r="J305" i="17"/>
  <c r="F448" i="17"/>
  <c r="H450" i="17"/>
  <c r="J452" i="17"/>
  <c r="F456" i="17"/>
  <c r="H458" i="17"/>
  <c r="J460" i="17"/>
  <c r="H498" i="17"/>
  <c r="J500" i="17"/>
  <c r="F504" i="17"/>
  <c r="H506" i="17"/>
  <c r="J508" i="17"/>
  <c r="F567" i="17"/>
  <c r="H569" i="17"/>
  <c r="J571" i="17"/>
  <c r="F575" i="17"/>
  <c r="H577" i="17"/>
  <c r="J579" i="17"/>
  <c r="H613" i="17"/>
  <c r="J615" i="17"/>
  <c r="F619" i="17"/>
  <c r="H621" i="17"/>
  <c r="J623" i="17"/>
  <c r="H684" i="17"/>
  <c r="J686" i="17"/>
  <c r="F690" i="17"/>
  <c r="H692" i="17"/>
  <c r="J694" i="17"/>
  <c r="AG6" i="21"/>
  <c r="AE6" i="21"/>
  <c r="AD6" i="21"/>
  <c r="AC6" i="21"/>
  <c r="AB6" i="21"/>
  <c r="AA6" i="21"/>
  <c r="R39" i="19"/>
  <c r="Q39" i="19"/>
  <c r="P39" i="19"/>
  <c r="O39" i="19"/>
  <c r="AC39" i="21"/>
  <c r="AA39" i="21"/>
  <c r="L253" i="17"/>
  <c r="M253" i="17" s="1"/>
  <c r="F255" i="17"/>
  <c r="H257" i="17"/>
  <c r="J259" i="17"/>
  <c r="F263" i="17"/>
  <c r="L297" i="17"/>
  <c r="M297" i="17" s="1"/>
  <c r="F299" i="17"/>
  <c r="H301" i="17"/>
  <c r="J303" i="17"/>
  <c r="F307" i="17"/>
  <c r="H448" i="17"/>
  <c r="J450" i="17"/>
  <c r="F454" i="17"/>
  <c r="H456" i="17"/>
  <c r="J458" i="17"/>
  <c r="L500" i="17"/>
  <c r="M500" i="17" s="1"/>
  <c r="F502" i="17"/>
  <c r="H504" i="17"/>
  <c r="J506" i="17"/>
  <c r="F510" i="17"/>
  <c r="H567" i="17"/>
  <c r="J569" i="17"/>
  <c r="F573" i="17"/>
  <c r="H575" i="17"/>
  <c r="J577" i="17"/>
  <c r="J613" i="17"/>
  <c r="L615" i="17"/>
  <c r="M615" i="17" s="1"/>
  <c r="F617" i="17"/>
  <c r="H619" i="17"/>
  <c r="J621" i="17"/>
  <c r="F625" i="17"/>
  <c r="J684" i="17"/>
  <c r="L686" i="17"/>
  <c r="M686" i="17" s="1"/>
  <c r="F688" i="17"/>
  <c r="H690" i="17"/>
  <c r="J692" i="17"/>
  <c r="F696" i="17"/>
  <c r="AA6" i="19"/>
  <c r="AF6" i="20"/>
  <c r="AF10" i="21"/>
  <c r="X36" i="21"/>
  <c r="AF18" i="21"/>
  <c r="AF26" i="21"/>
  <c r="AF34" i="21"/>
  <c r="J39" i="21"/>
  <c r="R39" i="21"/>
  <c r="O69" i="21"/>
  <c r="W69" i="21"/>
  <c r="AB6" i="19"/>
  <c r="Q6" i="20"/>
  <c r="Y36" i="21"/>
  <c r="AF17" i="21"/>
  <c r="AF25" i="21"/>
  <c r="AF33" i="21"/>
  <c r="S39" i="21"/>
  <c r="X69" i="21"/>
  <c r="AC6" i="19"/>
  <c r="Y39" i="19"/>
  <c r="R6" i="20"/>
  <c r="I39" i="20"/>
  <c r="Q39" i="20"/>
  <c r="AF16" i="21"/>
  <c r="AF24" i="21"/>
  <c r="AF32" i="21"/>
  <c r="T39" i="21"/>
  <c r="R6" i="22"/>
  <c r="AD6" i="19"/>
  <c r="Z39" i="19"/>
  <c r="S6" i="20"/>
  <c r="AA6" i="20"/>
  <c r="J39" i="20"/>
  <c r="R39" i="20"/>
  <c r="AF7" i="21"/>
  <c r="C36" i="21"/>
  <c r="AF15" i="21"/>
  <c r="AF23" i="21"/>
  <c r="AF31" i="21"/>
  <c r="AA39" i="19"/>
  <c r="S39" i="20"/>
  <c r="D36" i="21"/>
  <c r="L36" i="21"/>
  <c r="AF14" i="21"/>
  <c r="AF22" i="21"/>
  <c r="AF30" i="21"/>
  <c r="AD39" i="21"/>
  <c r="AF40" i="21"/>
  <c r="C69" i="21"/>
  <c r="I39" i="22"/>
  <c r="AF39" i="22"/>
  <c r="AE39" i="22"/>
  <c r="AD39" i="22"/>
  <c r="AC39" i="22"/>
  <c r="AB39" i="22"/>
  <c r="AB39" i="19"/>
  <c r="E36" i="21"/>
  <c r="M36" i="21"/>
  <c r="U36" i="21"/>
  <c r="AF13" i="21"/>
  <c r="AF21" i="21"/>
  <c r="AF29" i="21"/>
  <c r="D69" i="21"/>
  <c r="L69" i="21"/>
  <c r="K6" i="23"/>
  <c r="J6" i="23"/>
  <c r="I6" i="23"/>
  <c r="H6" i="23"/>
  <c r="AB6" i="23"/>
  <c r="AF6" i="23"/>
  <c r="I6" i="21"/>
  <c r="AF20" i="21"/>
  <c r="AC6" i="22"/>
  <c r="T39" i="22"/>
  <c r="AD6" i="22"/>
  <c r="T39" i="24"/>
  <c r="S39" i="24"/>
  <c r="R39" i="24"/>
  <c r="Q39" i="24"/>
  <c r="R6" i="23"/>
  <c r="AA6" i="23"/>
  <c r="AB39" i="23"/>
  <c r="AD39" i="23"/>
  <c r="H6" i="24"/>
  <c r="AE39" i="23"/>
  <c r="I6" i="24"/>
  <c r="Q6" i="24"/>
  <c r="AB39" i="24"/>
  <c r="J6" i="24"/>
  <c r="R6" i="24"/>
  <c r="S6" i="24"/>
  <c r="AA6" i="24"/>
  <c r="K7" i="25"/>
  <c r="J7" i="25"/>
  <c r="I7" i="25"/>
  <c r="H7" i="25"/>
  <c r="Q7" i="25"/>
  <c r="R7" i="25"/>
  <c r="Z7" i="25"/>
  <c r="S7" i="25"/>
  <c r="AA7" i="25"/>
  <c r="AI7" i="25"/>
  <c r="AB7" i="25"/>
  <c r="AJ7" i="25"/>
  <c r="AR7" i="25"/>
  <c r="O36" i="26"/>
  <c r="O39" i="26"/>
  <c r="O69" i="26"/>
  <c r="E39" i="27"/>
  <c r="E69" i="27"/>
  <c r="AA6" i="26"/>
  <c r="F39" i="26"/>
  <c r="E36" i="27"/>
  <c r="Q6" i="26"/>
  <c r="AB6" i="26"/>
  <c r="G39" i="26"/>
  <c r="X69" i="26"/>
  <c r="R6" i="26"/>
  <c r="AC6" i="26"/>
  <c r="F36" i="26"/>
  <c r="P39" i="26"/>
  <c r="X39" i="26"/>
  <c r="E40" i="27"/>
  <c r="H6" i="26"/>
  <c r="S6" i="26"/>
  <c r="Y39" i="26"/>
  <c r="I6" i="26"/>
  <c r="T6" i="26"/>
  <c r="X36" i="26"/>
  <c r="Z39" i="27"/>
  <c r="D129" i="29"/>
  <c r="O123" i="29"/>
  <c r="AB39" i="27"/>
  <c r="H5" i="29"/>
  <c r="G5" i="29"/>
  <c r="I5" i="29"/>
  <c r="J5" i="30"/>
  <c r="I5" i="30"/>
  <c r="D52" i="32"/>
  <c r="M5" i="29"/>
  <c r="L5" i="29"/>
  <c r="K5" i="29"/>
  <c r="M5" i="30"/>
  <c r="L5" i="30"/>
  <c r="N5" i="30"/>
  <c r="P5" i="29"/>
  <c r="O5" i="29"/>
  <c r="T5" i="29"/>
  <c r="Q5" i="29"/>
  <c r="T5" i="30"/>
  <c r="R5" i="30"/>
  <c r="Q5" i="30"/>
  <c r="J304" i="32"/>
  <c r="H302" i="32"/>
  <c r="F300" i="32"/>
  <c r="J296" i="32"/>
  <c r="H307" i="32"/>
  <c r="F305" i="32"/>
  <c r="J301" i="32"/>
  <c r="H299" i="32"/>
  <c r="F297" i="32"/>
  <c r="J306" i="32"/>
  <c r="H304" i="32"/>
  <c r="F302" i="32"/>
  <c r="J298" i="32"/>
  <c r="H296" i="32"/>
  <c r="F307" i="32"/>
  <c r="J303" i="32"/>
  <c r="H306" i="32"/>
  <c r="F304" i="32"/>
  <c r="F306" i="32"/>
  <c r="J302" i="32"/>
  <c r="H300" i="32"/>
  <c r="F298" i="32"/>
  <c r="J307" i="32"/>
  <c r="H305" i="32"/>
  <c r="F303" i="32"/>
  <c r="J299" i="32"/>
  <c r="H297" i="32"/>
  <c r="F295" i="32"/>
  <c r="H301" i="32"/>
  <c r="J295" i="32"/>
  <c r="H303" i="32"/>
  <c r="F299" i="32"/>
  <c r="J297" i="32"/>
  <c r="F301" i="32"/>
  <c r="H295" i="32"/>
  <c r="H298" i="32"/>
  <c r="J305" i="32"/>
  <c r="F296" i="32"/>
  <c r="R5" i="29"/>
  <c r="P5" i="30"/>
  <c r="N135" i="30"/>
  <c r="J5" i="31"/>
  <c r="R5" i="31"/>
  <c r="H58" i="32"/>
  <c r="J60" i="32"/>
  <c r="J81" i="32"/>
  <c r="H87" i="32"/>
  <c r="F166" i="32"/>
  <c r="H168" i="32"/>
  <c r="J170" i="32"/>
  <c r="F174" i="32"/>
  <c r="H186" i="32"/>
  <c r="J188" i="32"/>
  <c r="F192" i="32"/>
  <c r="H194" i="32"/>
  <c r="J196" i="32"/>
  <c r="J405" i="32"/>
  <c r="H403" i="32"/>
  <c r="F401" i="32"/>
  <c r="J397" i="32"/>
  <c r="H408" i="32"/>
  <c r="F406" i="32"/>
  <c r="J402" i="32"/>
  <c r="H400" i="32"/>
  <c r="F398" i="32"/>
  <c r="J407" i="32"/>
  <c r="H405" i="32"/>
  <c r="F403" i="32"/>
  <c r="J399" i="32"/>
  <c r="H397" i="32"/>
  <c r="F408" i="32"/>
  <c r="J404" i="32"/>
  <c r="H402" i="32"/>
  <c r="F400" i="32"/>
  <c r="J396" i="32"/>
  <c r="H407" i="32"/>
  <c r="F405" i="32"/>
  <c r="J401" i="32"/>
  <c r="H399" i="32"/>
  <c r="F397" i="32"/>
  <c r="F407" i="32"/>
  <c r="J403" i="32"/>
  <c r="H401" i="32"/>
  <c r="F399" i="32"/>
  <c r="J408" i="32"/>
  <c r="H406" i="32"/>
  <c r="F404" i="32"/>
  <c r="J400" i="32"/>
  <c r="H398" i="32"/>
  <c r="F396" i="32"/>
  <c r="J406" i="32"/>
  <c r="J507" i="32"/>
  <c r="H505" i="32"/>
  <c r="F503" i="32"/>
  <c r="J499" i="32"/>
  <c r="H510" i="32"/>
  <c r="F508" i="32"/>
  <c r="J504" i="32"/>
  <c r="H502" i="32"/>
  <c r="F500" i="32"/>
  <c r="J509" i="32"/>
  <c r="H507" i="32"/>
  <c r="F505" i="32"/>
  <c r="J501" i="32"/>
  <c r="H499" i="32"/>
  <c r="F510" i="32"/>
  <c r="J506" i="32"/>
  <c r="H504" i="32"/>
  <c r="F502" i="32"/>
  <c r="H509" i="32"/>
  <c r="F507" i="32"/>
  <c r="J503" i="32"/>
  <c r="H501" i="32"/>
  <c r="F499" i="32"/>
  <c r="F509" i="32"/>
  <c r="J505" i="32"/>
  <c r="H503" i="32"/>
  <c r="F501" i="32"/>
  <c r="J510" i="32"/>
  <c r="H508" i="32"/>
  <c r="F506" i="32"/>
  <c r="J502" i="32"/>
  <c r="H500" i="32"/>
  <c r="F498" i="32"/>
  <c r="J508" i="32"/>
  <c r="H163" i="32"/>
  <c r="J165" i="32"/>
  <c r="F169" i="32"/>
  <c r="H171" i="32"/>
  <c r="J173" i="32"/>
  <c r="I135" i="30"/>
  <c r="D146" i="30"/>
  <c r="M5" i="31"/>
  <c r="I138" i="31"/>
  <c r="J53" i="32"/>
  <c r="F57" i="32"/>
  <c r="H59" i="32"/>
  <c r="J61" i="32"/>
  <c r="F65" i="32"/>
  <c r="F74" i="32"/>
  <c r="F78" i="32"/>
  <c r="H80" i="32"/>
  <c r="J82" i="32"/>
  <c r="F86" i="32"/>
  <c r="H119" i="32"/>
  <c r="J121" i="32"/>
  <c r="F125" i="32"/>
  <c r="H127" i="32"/>
  <c r="J129" i="32"/>
  <c r="H141" i="32"/>
  <c r="J143" i="32"/>
  <c r="F147" i="32"/>
  <c r="H149" i="32"/>
  <c r="J151" i="32"/>
  <c r="J163" i="32"/>
  <c r="F167" i="32"/>
  <c r="H169" i="32"/>
  <c r="J171" i="32"/>
  <c r="F175" i="32"/>
  <c r="F185" i="32"/>
  <c r="H187" i="32"/>
  <c r="J189" i="32"/>
  <c r="F193" i="32"/>
  <c r="H195" i="32"/>
  <c r="J197" i="32"/>
  <c r="J219" i="32"/>
  <c r="H217" i="32"/>
  <c r="F215" i="32"/>
  <c r="J211" i="32"/>
  <c r="H209" i="32"/>
  <c r="F207" i="32"/>
  <c r="J216" i="32"/>
  <c r="H214" i="32"/>
  <c r="F212" i="32"/>
  <c r="J208" i="32"/>
  <c r="H219" i="32"/>
  <c r="F217" i="32"/>
  <c r="J213" i="32"/>
  <c r="H211" i="32"/>
  <c r="F209" i="32"/>
  <c r="J217" i="32"/>
  <c r="H215" i="32"/>
  <c r="F213" i="32"/>
  <c r="J209" i="32"/>
  <c r="F218" i="32"/>
  <c r="J214" i="32"/>
  <c r="H212" i="32"/>
  <c r="F210" i="32"/>
  <c r="J210" i="32"/>
  <c r="H216" i="32"/>
  <c r="H54" i="32"/>
  <c r="J56" i="32"/>
  <c r="H62" i="32"/>
  <c r="J64" i="32"/>
  <c r="J77" i="32"/>
  <c r="J85" i="32"/>
  <c r="H164" i="32"/>
  <c r="J166" i="32"/>
  <c r="F170" i="32"/>
  <c r="H172" i="32"/>
  <c r="J174" i="32"/>
  <c r="F188" i="32"/>
  <c r="H190" i="32"/>
  <c r="J192" i="32"/>
  <c r="F196" i="32"/>
  <c r="J353" i="32"/>
  <c r="H351" i="32"/>
  <c r="F349" i="32"/>
  <c r="J345" i="32"/>
  <c r="H356" i="32"/>
  <c r="F354" i="32"/>
  <c r="J350" i="32"/>
  <c r="H348" i="32"/>
  <c r="F346" i="32"/>
  <c r="J355" i="32"/>
  <c r="H353" i="32"/>
  <c r="F351" i="32"/>
  <c r="J347" i="32"/>
  <c r="H345" i="32"/>
  <c r="F356" i="32"/>
  <c r="J352" i="32"/>
  <c r="H350" i="32"/>
  <c r="F348" i="32"/>
  <c r="J344" i="32"/>
  <c r="H355" i="32"/>
  <c r="F353" i="32"/>
  <c r="J349" i="32"/>
  <c r="H347" i="32"/>
  <c r="F345" i="32"/>
  <c r="F355" i="32"/>
  <c r="J351" i="32"/>
  <c r="H349" i="32"/>
  <c r="F347" i="32"/>
  <c r="J356" i="32"/>
  <c r="H354" i="32"/>
  <c r="F352" i="32"/>
  <c r="J348" i="32"/>
  <c r="H346" i="32"/>
  <c r="F344" i="32"/>
  <c r="J354" i="32"/>
  <c r="J457" i="32"/>
  <c r="H455" i="32"/>
  <c r="F453" i="32"/>
  <c r="J449" i="32"/>
  <c r="H460" i="32"/>
  <c r="F458" i="32"/>
  <c r="J454" i="32"/>
  <c r="H452" i="32"/>
  <c r="F450" i="32"/>
  <c r="J459" i="32"/>
  <c r="H457" i="32"/>
  <c r="F455" i="32"/>
  <c r="J451" i="32"/>
  <c r="H449" i="32"/>
  <c r="F460" i="32"/>
  <c r="J456" i="32"/>
  <c r="H454" i="32"/>
  <c r="F452" i="32"/>
  <c r="J448" i="32"/>
  <c r="H459" i="32"/>
  <c r="F457" i="32"/>
  <c r="J453" i="32"/>
  <c r="H451" i="32"/>
  <c r="F449" i="32"/>
  <c r="F459" i="32"/>
  <c r="J455" i="32"/>
  <c r="H453" i="32"/>
  <c r="F451" i="32"/>
  <c r="J460" i="32"/>
  <c r="H458" i="32"/>
  <c r="F456" i="32"/>
  <c r="J452" i="32"/>
  <c r="H450" i="32"/>
  <c r="F448" i="32"/>
  <c r="J458" i="32"/>
  <c r="J59" i="32"/>
  <c r="H65" i="32"/>
  <c r="F165" i="32"/>
  <c r="H167" i="32"/>
  <c r="J169" i="32"/>
  <c r="F173" i="32"/>
  <c r="H175" i="32"/>
  <c r="H185" i="32"/>
  <c r="J187" i="32"/>
  <c r="F191" i="32"/>
  <c r="H193" i="32"/>
  <c r="J195" i="32"/>
  <c r="J500" i="32"/>
  <c r="H506" i="32"/>
  <c r="M123" i="29"/>
  <c r="L135" i="30"/>
  <c r="H5" i="31"/>
  <c r="P5" i="31"/>
  <c r="L138" i="31"/>
  <c r="J54" i="32"/>
  <c r="H60" i="32"/>
  <c r="J62" i="32"/>
  <c r="J75" i="32"/>
  <c r="F79" i="32"/>
  <c r="J83" i="32"/>
  <c r="J164" i="32"/>
  <c r="F168" i="32"/>
  <c r="H170" i="32"/>
  <c r="J172" i="32"/>
  <c r="F186" i="32"/>
  <c r="H188" i="32"/>
  <c r="J190" i="32"/>
  <c r="F194" i="32"/>
  <c r="H196" i="32"/>
  <c r="H448" i="32"/>
  <c r="F454" i="32"/>
  <c r="N123" i="29"/>
  <c r="M135" i="30"/>
  <c r="F53" i="32"/>
  <c r="H55" i="32"/>
  <c r="J57" i="32"/>
  <c r="H76" i="32"/>
  <c r="J78" i="32"/>
  <c r="F121" i="32"/>
  <c r="H123" i="32"/>
  <c r="J125" i="32"/>
  <c r="F129" i="32"/>
  <c r="F143" i="32"/>
  <c r="H145" i="32"/>
  <c r="J147" i="32"/>
  <c r="F151" i="32"/>
  <c r="F163" i="32"/>
  <c r="H165" i="32"/>
  <c r="J167" i="32"/>
  <c r="F171" i="32"/>
  <c r="H173" i="32"/>
  <c r="F189" i="32"/>
  <c r="H191" i="32"/>
  <c r="J193" i="32"/>
  <c r="F197" i="32"/>
  <c r="F208" i="32"/>
  <c r="J215" i="32"/>
  <c r="H229" i="32"/>
  <c r="J231" i="32"/>
  <c r="F235" i="32"/>
  <c r="H237" i="32"/>
  <c r="J239" i="32"/>
  <c r="H251" i="32"/>
  <c r="J253" i="32"/>
  <c r="F257" i="32"/>
  <c r="H259" i="32"/>
  <c r="J261" i="32"/>
  <c r="J273" i="32"/>
  <c r="F277" i="32"/>
  <c r="H279" i="32"/>
  <c r="J281" i="32"/>
  <c r="F285" i="32"/>
  <c r="J318" i="32"/>
  <c r="F322" i="32"/>
  <c r="H324" i="32"/>
  <c r="J326" i="32"/>
  <c r="F330" i="32"/>
  <c r="J370" i="32"/>
  <c r="F374" i="32"/>
  <c r="H376" i="32"/>
  <c r="J378" i="32"/>
  <c r="F382" i="32"/>
  <c r="J422" i="32"/>
  <c r="F426" i="32"/>
  <c r="H428" i="32"/>
  <c r="J430" i="32"/>
  <c r="F434" i="32"/>
  <c r="J471" i="32"/>
  <c r="F475" i="32"/>
  <c r="H477" i="32"/>
  <c r="J479" i="32"/>
  <c r="F483" i="32"/>
  <c r="F522" i="32"/>
  <c r="H524" i="32"/>
  <c r="J526" i="32"/>
  <c r="F530" i="32"/>
  <c r="H532" i="32"/>
  <c r="J545" i="32"/>
  <c r="F549" i="32"/>
  <c r="H551" i="32"/>
  <c r="J553" i="32"/>
  <c r="F568" i="32"/>
  <c r="J579" i="32"/>
  <c r="J593" i="32"/>
  <c r="H599" i="32"/>
  <c r="F140" i="33"/>
  <c r="H140" i="33"/>
  <c r="F230" i="32"/>
  <c r="H232" i="32"/>
  <c r="J234" i="32"/>
  <c r="F238" i="32"/>
  <c r="H240" i="32"/>
  <c r="F252" i="32"/>
  <c r="H254" i="32"/>
  <c r="J256" i="32"/>
  <c r="F260" i="32"/>
  <c r="H262" i="32"/>
  <c r="H274" i="32"/>
  <c r="J276" i="32"/>
  <c r="F280" i="32"/>
  <c r="H282" i="32"/>
  <c r="J284" i="32"/>
  <c r="H319" i="32"/>
  <c r="J321" i="32"/>
  <c r="F325" i="32"/>
  <c r="H327" i="32"/>
  <c r="J329" i="32"/>
  <c r="H371" i="32"/>
  <c r="J373" i="32"/>
  <c r="F377" i="32"/>
  <c r="H379" i="32"/>
  <c r="J381" i="32"/>
  <c r="H423" i="32"/>
  <c r="J425" i="32"/>
  <c r="F429" i="32"/>
  <c r="H431" i="32"/>
  <c r="J433" i="32"/>
  <c r="J474" i="32"/>
  <c r="F478" i="32"/>
  <c r="H480" i="32"/>
  <c r="J482" i="32"/>
  <c r="J521" i="32"/>
  <c r="F525" i="32"/>
  <c r="H527" i="32"/>
  <c r="J529" i="32"/>
  <c r="F533" i="32"/>
  <c r="F544" i="32"/>
  <c r="H546" i="32"/>
  <c r="J548" i="32"/>
  <c r="F552" i="32"/>
  <c r="H554" i="32"/>
  <c r="J556" i="32"/>
  <c r="J567" i="32"/>
  <c r="F578" i="32"/>
  <c r="J592" i="32"/>
  <c r="H598" i="32"/>
  <c r="M96" i="33"/>
  <c r="H544" i="32"/>
  <c r="J546" i="32"/>
  <c r="F550" i="32"/>
  <c r="H552" i="32"/>
  <c r="J554" i="32"/>
  <c r="F601" i="32"/>
  <c r="J597" i="32"/>
  <c r="H595" i="32"/>
  <c r="F593" i="32"/>
  <c r="J602" i="32"/>
  <c r="H600" i="32"/>
  <c r="F598" i="32"/>
  <c r="J594" i="32"/>
  <c r="H592" i="32"/>
  <c r="F590" i="32"/>
  <c r="J599" i="32"/>
  <c r="H597" i="32"/>
  <c r="F595" i="32"/>
  <c r="J591" i="32"/>
  <c r="H602" i="32"/>
  <c r="F600" i="32"/>
  <c r="J596" i="32"/>
  <c r="H594" i="32"/>
  <c r="F592" i="32"/>
  <c r="F594" i="32"/>
  <c r="J598" i="32"/>
  <c r="M118" i="33"/>
  <c r="D118" i="33"/>
  <c r="F545" i="32"/>
  <c r="H547" i="32"/>
  <c r="J549" i="32"/>
  <c r="F553" i="32"/>
  <c r="H555" i="32"/>
  <c r="H577" i="32"/>
  <c r="H591" i="32"/>
  <c r="F597" i="32"/>
  <c r="J601" i="32"/>
  <c r="J230" i="32"/>
  <c r="F234" i="32"/>
  <c r="H236" i="32"/>
  <c r="J238" i="32"/>
  <c r="J252" i="32"/>
  <c r="F256" i="32"/>
  <c r="H258" i="32"/>
  <c r="J260" i="32"/>
  <c r="F276" i="32"/>
  <c r="H278" i="32"/>
  <c r="J280" i="32"/>
  <c r="F284" i="32"/>
  <c r="F321" i="32"/>
  <c r="H323" i="32"/>
  <c r="J325" i="32"/>
  <c r="F329" i="32"/>
  <c r="F373" i="32"/>
  <c r="H375" i="32"/>
  <c r="J377" i="32"/>
  <c r="F381" i="32"/>
  <c r="F425" i="32"/>
  <c r="H427" i="32"/>
  <c r="J429" i="32"/>
  <c r="F433" i="32"/>
  <c r="F474" i="32"/>
  <c r="H476" i="32"/>
  <c r="J478" i="32"/>
  <c r="F482" i="32"/>
  <c r="F521" i="32"/>
  <c r="H523" i="32"/>
  <c r="J525" i="32"/>
  <c r="F529" i="32"/>
  <c r="H531" i="32"/>
  <c r="J533" i="32"/>
  <c r="J544" i="32"/>
  <c r="F548" i="32"/>
  <c r="H550" i="32"/>
  <c r="J552" i="32"/>
  <c r="F556" i="32"/>
  <c r="F567" i="32"/>
  <c r="J570" i="32"/>
  <c r="H572" i="32"/>
  <c r="H574" i="32"/>
  <c r="H590" i="32"/>
  <c r="F596" i="32"/>
  <c r="J600" i="32"/>
  <c r="D8" i="33"/>
  <c r="M8" i="33"/>
  <c r="F229" i="32"/>
  <c r="H231" i="32"/>
  <c r="J233" i="32"/>
  <c r="F237" i="32"/>
  <c r="H239" i="32"/>
  <c r="J241" i="32"/>
  <c r="F251" i="32"/>
  <c r="H253" i="32"/>
  <c r="J255" i="32"/>
  <c r="F259" i="32"/>
  <c r="H261" i="32"/>
  <c r="J263" i="32"/>
  <c r="H273" i="32"/>
  <c r="J275" i="32"/>
  <c r="F279" i="32"/>
  <c r="H281" i="32"/>
  <c r="J283" i="32"/>
  <c r="H318" i="32"/>
  <c r="J320" i="32"/>
  <c r="F324" i="32"/>
  <c r="H326" i="32"/>
  <c r="J328" i="32"/>
  <c r="H370" i="32"/>
  <c r="J372" i="32"/>
  <c r="F376" i="32"/>
  <c r="H378" i="32"/>
  <c r="J380" i="32"/>
  <c r="H422" i="32"/>
  <c r="J424" i="32"/>
  <c r="F428" i="32"/>
  <c r="H430" i="32"/>
  <c r="J432" i="32"/>
  <c r="H471" i="32"/>
  <c r="J473" i="32"/>
  <c r="F477" i="32"/>
  <c r="H479" i="32"/>
  <c r="J481" i="32"/>
  <c r="F524" i="32"/>
  <c r="H526" i="32"/>
  <c r="J528" i="32"/>
  <c r="F532" i="32"/>
  <c r="H545" i="32"/>
  <c r="J547" i="32"/>
  <c r="F551" i="32"/>
  <c r="H553" i="32"/>
  <c r="J555" i="32"/>
  <c r="J569" i="32"/>
  <c r="J571" i="32"/>
  <c r="J573" i="32"/>
  <c r="H575" i="32"/>
  <c r="J576" i="32"/>
  <c r="H593" i="32"/>
  <c r="F599" i="32"/>
  <c r="F232" i="32"/>
  <c r="H234" i="32"/>
  <c r="J236" i="32"/>
  <c r="F254" i="32"/>
  <c r="H256" i="32"/>
  <c r="J258" i="32"/>
  <c r="F274" i="32"/>
  <c r="H276" i="32"/>
  <c r="J278" i="32"/>
  <c r="F282" i="32"/>
  <c r="H284" i="32"/>
  <c r="F319" i="32"/>
  <c r="H321" i="32"/>
  <c r="J323" i="32"/>
  <c r="F327" i="32"/>
  <c r="H329" i="32"/>
  <c r="F371" i="32"/>
  <c r="H373" i="32"/>
  <c r="J375" i="32"/>
  <c r="F379" i="32"/>
  <c r="H381" i="32"/>
  <c r="F423" i="32"/>
  <c r="H425" i="32"/>
  <c r="J427" i="32"/>
  <c r="F431" i="32"/>
  <c r="H433" i="32"/>
  <c r="H474" i="32"/>
  <c r="J476" i="32"/>
  <c r="F480" i="32"/>
  <c r="H482" i="32"/>
  <c r="H521" i="32"/>
  <c r="J523" i="32"/>
  <c r="F527" i="32"/>
  <c r="H529" i="32"/>
  <c r="J531" i="32"/>
  <c r="F546" i="32"/>
  <c r="H548" i="32"/>
  <c r="J550" i="32"/>
  <c r="F554" i="32"/>
  <c r="J578" i="32"/>
  <c r="H576" i="32"/>
  <c r="F579" i="32"/>
  <c r="J575" i="32"/>
  <c r="H573" i="32"/>
  <c r="F571" i="32"/>
  <c r="H578" i="32"/>
  <c r="F576" i="32"/>
  <c r="J572" i="32"/>
  <c r="H570" i="32"/>
  <c r="J577" i="32"/>
  <c r="H567" i="32"/>
  <c r="J574" i="32"/>
  <c r="J590" i="32"/>
  <c r="H596" i="32"/>
  <c r="F602" i="32"/>
  <c r="T6" i="34"/>
  <c r="S6" i="34"/>
  <c r="R6" i="34"/>
  <c r="Q6" i="34"/>
  <c r="H662" i="32"/>
  <c r="J664" i="32"/>
  <c r="F668" i="32"/>
  <c r="H670" i="32"/>
  <c r="J672" i="32"/>
  <c r="J60" i="33"/>
  <c r="J82" i="33"/>
  <c r="J108" i="33"/>
  <c r="F118" i="33"/>
  <c r="J129" i="33"/>
  <c r="J206" i="33"/>
  <c r="H206" i="33"/>
  <c r="J257" i="33"/>
  <c r="H660" i="32"/>
  <c r="J662" i="32"/>
  <c r="F666" i="32"/>
  <c r="H668" i="32"/>
  <c r="J670" i="32"/>
  <c r="J58" i="33"/>
  <c r="J80" i="33"/>
  <c r="J102" i="33"/>
  <c r="H613" i="32"/>
  <c r="J615" i="32"/>
  <c r="F619" i="32"/>
  <c r="H621" i="32"/>
  <c r="J623" i="32"/>
  <c r="F661" i="32"/>
  <c r="H663" i="32"/>
  <c r="J665" i="32"/>
  <c r="F669" i="32"/>
  <c r="H671" i="32"/>
  <c r="H691" i="32"/>
  <c r="J693" i="32"/>
  <c r="J39" i="33"/>
  <c r="J53" i="33"/>
  <c r="J61" i="33"/>
  <c r="J75" i="33"/>
  <c r="J83" i="33"/>
  <c r="J103" i="33"/>
  <c r="J235" i="33"/>
  <c r="F614" i="32"/>
  <c r="H616" i="32"/>
  <c r="J618" i="32"/>
  <c r="F622" i="32"/>
  <c r="H624" i="32"/>
  <c r="J660" i="32"/>
  <c r="F664" i="32"/>
  <c r="H666" i="32"/>
  <c r="J668" i="32"/>
  <c r="F672" i="32"/>
  <c r="F684" i="32"/>
  <c r="H686" i="32"/>
  <c r="J688" i="32"/>
  <c r="F692" i="32"/>
  <c r="H694" i="32"/>
  <c r="J696" i="32"/>
  <c r="M30" i="33"/>
  <c r="J42" i="33"/>
  <c r="J56" i="33"/>
  <c r="J64" i="33"/>
  <c r="J78" i="33"/>
  <c r="J86" i="33"/>
  <c r="J99" i="33"/>
  <c r="J151" i="33"/>
  <c r="J168" i="33"/>
  <c r="J613" i="32"/>
  <c r="F617" i="32"/>
  <c r="H619" i="32"/>
  <c r="J621" i="32"/>
  <c r="F625" i="32"/>
  <c r="H661" i="32"/>
  <c r="J663" i="32"/>
  <c r="F667" i="32"/>
  <c r="H669" i="32"/>
  <c r="J671" i="32"/>
  <c r="F687" i="32"/>
  <c r="H689" i="32"/>
  <c r="J691" i="32"/>
  <c r="F695" i="32"/>
  <c r="J256" i="33"/>
  <c r="J261" i="33"/>
  <c r="J253" i="33"/>
  <c r="J241" i="33"/>
  <c r="J258" i="33"/>
  <c r="J262" i="33"/>
  <c r="J254" i="33"/>
  <c r="J252" i="33"/>
  <c r="J238" i="33"/>
  <c r="J232" i="33"/>
  <c r="J217" i="33"/>
  <c r="J209" i="33"/>
  <c r="J197" i="33"/>
  <c r="J189" i="33"/>
  <c r="J167" i="33"/>
  <c r="J148" i="33"/>
  <c r="J128" i="33"/>
  <c r="J120" i="33"/>
  <c r="J107" i="33"/>
  <c r="J239" i="33"/>
  <c r="J214" i="33"/>
  <c r="J194" i="33"/>
  <c r="J186" i="33"/>
  <c r="J172" i="33"/>
  <c r="J164" i="33"/>
  <c r="J145" i="33"/>
  <c r="J125" i="33"/>
  <c r="J104" i="33"/>
  <c r="J259" i="33"/>
  <c r="J240" i="33"/>
  <c r="J237" i="33"/>
  <c r="J234" i="33"/>
  <c r="J219" i="33"/>
  <c r="J211" i="33"/>
  <c r="J191" i="33"/>
  <c r="J169" i="33"/>
  <c r="J150" i="33"/>
  <c r="J142" i="33"/>
  <c r="J130" i="33"/>
  <c r="J122" i="33"/>
  <c r="J101" i="33"/>
  <c r="J263" i="33"/>
  <c r="J231" i="33"/>
  <c r="J216" i="33"/>
  <c r="J208" i="33"/>
  <c r="J196" i="33"/>
  <c r="J188" i="33"/>
  <c r="J174" i="33"/>
  <c r="J166" i="33"/>
  <c r="J147" i="33"/>
  <c r="J127" i="33"/>
  <c r="J106" i="33"/>
  <c r="J260" i="33"/>
  <c r="J236" i="33"/>
  <c r="J213" i="33"/>
  <c r="J193" i="33"/>
  <c r="J171" i="33"/>
  <c r="J163" i="33"/>
  <c r="J152" i="33"/>
  <c r="J144" i="33"/>
  <c r="J230" i="33"/>
  <c r="J215" i="33"/>
  <c r="J195" i="33"/>
  <c r="J187" i="33"/>
  <c r="J173" i="33"/>
  <c r="J165" i="33"/>
  <c r="J146" i="33"/>
  <c r="J126" i="33"/>
  <c r="J37" i="33"/>
  <c r="J59" i="33"/>
  <c r="J81" i="33"/>
  <c r="J131" i="33"/>
  <c r="D162" i="33"/>
  <c r="M162" i="33"/>
  <c r="J218" i="33"/>
  <c r="L228" i="33"/>
  <c r="J228" i="33"/>
  <c r="J255" i="33"/>
  <c r="H614" i="32"/>
  <c r="J616" i="32"/>
  <c r="F620" i="32"/>
  <c r="H622" i="32"/>
  <c r="F662" i="32"/>
  <c r="H664" i="32"/>
  <c r="J666" i="32"/>
  <c r="F670" i="32"/>
  <c r="H684" i="32"/>
  <c r="J686" i="32"/>
  <c r="F690" i="32"/>
  <c r="H692" i="32"/>
  <c r="J694" i="32"/>
  <c r="J32" i="33"/>
  <c r="J40" i="33"/>
  <c r="J54" i="33"/>
  <c r="J62" i="33"/>
  <c r="J76" i="33"/>
  <c r="J84" i="33"/>
  <c r="J97" i="33"/>
  <c r="J124" i="33"/>
  <c r="J143" i="33"/>
  <c r="M184" i="33"/>
  <c r="J192" i="33"/>
  <c r="J233" i="33"/>
  <c r="H250" i="33"/>
  <c r="K6" i="34"/>
  <c r="J6" i="34"/>
  <c r="H6" i="34"/>
  <c r="L250" i="33"/>
  <c r="I6" i="34"/>
  <c r="K39" i="34"/>
  <c r="J39" i="34"/>
  <c r="I39" i="34"/>
  <c r="H39" i="34"/>
  <c r="AD6" i="34"/>
  <c r="E36" i="35"/>
  <c r="U36" i="35"/>
  <c r="Q39" i="34"/>
  <c r="AA6" i="34"/>
  <c r="R39" i="34"/>
  <c r="R6" i="35"/>
  <c r="M36" i="35"/>
  <c r="AF10" i="35"/>
  <c r="X36" i="35"/>
  <c r="AF18" i="35"/>
  <c r="D8" i="36"/>
  <c r="F8" i="36"/>
  <c r="AF17" i="35"/>
  <c r="AF25" i="35"/>
  <c r="V69" i="35"/>
  <c r="C36" i="35"/>
  <c r="AF15" i="35"/>
  <c r="N69" i="35"/>
  <c r="AF33" i="35"/>
  <c r="AF34" i="35"/>
  <c r="AF26" i="35"/>
  <c r="AF35" i="35"/>
  <c r="AF27" i="35"/>
  <c r="AF28" i="35"/>
  <c r="AF20" i="35"/>
  <c r="AF31" i="35"/>
  <c r="AF23" i="35"/>
  <c r="AF32" i="35"/>
  <c r="D36" i="35"/>
  <c r="L36" i="35"/>
  <c r="AF14" i="35"/>
  <c r="AF21" i="35"/>
  <c r="H6" i="35"/>
  <c r="AF6" i="35"/>
  <c r="AF13" i="35"/>
  <c r="AF29" i="35"/>
  <c r="I6" i="35"/>
  <c r="Q6" i="35"/>
  <c r="AG6" i="35"/>
  <c r="F36" i="35"/>
  <c r="N36" i="35"/>
  <c r="V36" i="35"/>
  <c r="AF12" i="35"/>
  <c r="AF24" i="35"/>
  <c r="J6" i="35"/>
  <c r="O36" i="35"/>
  <c r="AF19" i="35"/>
  <c r="AF22" i="35"/>
  <c r="F69" i="35"/>
  <c r="AB39" i="35"/>
  <c r="AF42" i="35"/>
  <c r="Y69" i="35"/>
  <c r="AF50" i="35"/>
  <c r="AF60" i="35"/>
  <c r="J74" i="36"/>
  <c r="L74" i="36"/>
  <c r="H120" i="36"/>
  <c r="AC39" i="35"/>
  <c r="AF41" i="35"/>
  <c r="AF49" i="35"/>
  <c r="AF63" i="35"/>
  <c r="AF55" i="35"/>
  <c r="AF64" i="35"/>
  <c r="AF56" i="35"/>
  <c r="AF65" i="35"/>
  <c r="AF67" i="35"/>
  <c r="AF59" i="35"/>
  <c r="AF62" i="35"/>
  <c r="D69" i="35"/>
  <c r="L69" i="35"/>
  <c r="AF47" i="35"/>
  <c r="AF61" i="35"/>
  <c r="H39" i="35"/>
  <c r="AF39" i="35"/>
  <c r="E69" i="35"/>
  <c r="M69" i="35"/>
  <c r="U69" i="35"/>
  <c r="AF46" i="35"/>
  <c r="AF54" i="35"/>
  <c r="I39" i="35"/>
  <c r="Q39" i="35"/>
  <c r="AF45" i="35"/>
  <c r="AF53" i="35"/>
  <c r="AF68" i="35"/>
  <c r="H259" i="36"/>
  <c r="H251" i="36"/>
  <c r="H241" i="36"/>
  <c r="H233" i="36"/>
  <c r="H212" i="36"/>
  <c r="H190" i="36"/>
  <c r="H171" i="36"/>
  <c r="H163" i="36"/>
  <c r="H152" i="36"/>
  <c r="H144" i="36"/>
  <c r="H124" i="36"/>
  <c r="H103" i="36"/>
  <c r="H256" i="36"/>
  <c r="H238" i="36"/>
  <c r="H230" i="36"/>
  <c r="H217" i="36"/>
  <c r="H209" i="36"/>
  <c r="H195" i="36"/>
  <c r="H187" i="36"/>
  <c r="H168" i="36"/>
  <c r="H149" i="36"/>
  <c r="H141" i="36"/>
  <c r="H129" i="36"/>
  <c r="H121" i="36"/>
  <c r="H108" i="36"/>
  <c r="H100" i="36"/>
  <c r="H261" i="36"/>
  <c r="H253" i="36"/>
  <c r="H235" i="36"/>
  <c r="H214" i="36"/>
  <c r="H192" i="36"/>
  <c r="H173" i="36"/>
  <c r="H165" i="36"/>
  <c r="H146" i="36"/>
  <c r="H126" i="36"/>
  <c r="H105" i="36"/>
  <c r="H97" i="36"/>
  <c r="H258" i="36"/>
  <c r="H240" i="36"/>
  <c r="H232" i="36"/>
  <c r="H219" i="36"/>
  <c r="H211" i="36"/>
  <c r="H197" i="36"/>
  <c r="H189" i="36"/>
  <c r="H170" i="36"/>
  <c r="H151" i="36"/>
  <c r="H143" i="36"/>
  <c r="H131" i="36"/>
  <c r="H123" i="36"/>
  <c r="H102" i="36"/>
  <c r="H257" i="36"/>
  <c r="H239" i="36"/>
  <c r="H231" i="36"/>
  <c r="H218" i="36"/>
  <c r="H210" i="36"/>
  <c r="H196" i="36"/>
  <c r="H188" i="36"/>
  <c r="H169" i="36"/>
  <c r="H150" i="36"/>
  <c r="H142" i="36"/>
  <c r="H130" i="36"/>
  <c r="H122" i="36"/>
  <c r="H109" i="36"/>
  <c r="H101" i="36"/>
  <c r="H262" i="36"/>
  <c r="H254" i="36"/>
  <c r="H236" i="36"/>
  <c r="H215" i="36"/>
  <c r="H207" i="36"/>
  <c r="H193" i="36"/>
  <c r="H185" i="36"/>
  <c r="H174" i="36"/>
  <c r="H166" i="36"/>
  <c r="H147" i="36"/>
  <c r="H127" i="36"/>
  <c r="H119" i="36"/>
  <c r="H106" i="36"/>
  <c r="H98" i="36"/>
  <c r="H216" i="36"/>
  <c r="H175" i="36"/>
  <c r="H125" i="36"/>
  <c r="H86" i="36"/>
  <c r="H78" i="36"/>
  <c r="H65" i="36"/>
  <c r="H57" i="36"/>
  <c r="H39" i="36"/>
  <c r="H31" i="36"/>
  <c r="H30" i="36"/>
  <c r="H213" i="36"/>
  <c r="H172" i="36"/>
  <c r="H148" i="36"/>
  <c r="H83" i="36"/>
  <c r="H75" i="36"/>
  <c r="H62" i="36"/>
  <c r="H54" i="36"/>
  <c r="H36" i="36"/>
  <c r="H186" i="36"/>
  <c r="H145" i="36"/>
  <c r="H80" i="36"/>
  <c r="H59" i="36"/>
  <c r="H41" i="36"/>
  <c r="H33" i="36"/>
  <c r="H255" i="36"/>
  <c r="H229" i="36"/>
  <c r="H85" i="36"/>
  <c r="H77" i="36"/>
  <c r="H64" i="36"/>
  <c r="H56" i="36"/>
  <c r="H38" i="36"/>
  <c r="H252" i="36"/>
  <c r="H194" i="36"/>
  <c r="H99" i="36"/>
  <c r="H82" i="36"/>
  <c r="H61" i="36"/>
  <c r="H53" i="36"/>
  <c r="H43" i="36"/>
  <c r="H35" i="36"/>
  <c r="H263" i="36"/>
  <c r="H260" i="36"/>
  <c r="H234" i="36"/>
  <c r="H208" i="36"/>
  <c r="H167" i="36"/>
  <c r="H107" i="36"/>
  <c r="H84" i="36"/>
  <c r="H76" i="36"/>
  <c r="H63" i="36"/>
  <c r="H55" i="36"/>
  <c r="H37" i="36"/>
  <c r="H164" i="36"/>
  <c r="H128" i="36"/>
  <c r="H104" i="36"/>
  <c r="H81" i="36"/>
  <c r="H60" i="36"/>
  <c r="H42" i="36"/>
  <c r="H34" i="36"/>
  <c r="H40" i="36"/>
  <c r="H87" i="36"/>
  <c r="H191" i="36"/>
  <c r="J39" i="35"/>
  <c r="R39" i="35"/>
  <c r="O69" i="35"/>
  <c r="AF52" i="35"/>
  <c r="AF66" i="35"/>
  <c r="M8" i="36"/>
  <c r="D96" i="36"/>
  <c r="F96" i="36"/>
  <c r="K39" i="35"/>
  <c r="AA39" i="35"/>
  <c r="AF43" i="35"/>
  <c r="AF51" i="35"/>
  <c r="D30" i="37"/>
  <c r="F30" i="37"/>
  <c r="M30" i="37"/>
  <c r="J30" i="36"/>
  <c r="F32" i="36"/>
  <c r="J36" i="36"/>
  <c r="F40" i="36"/>
  <c r="J54" i="36"/>
  <c r="F58" i="36"/>
  <c r="J62" i="36"/>
  <c r="J75" i="36"/>
  <c r="F79" i="36"/>
  <c r="J83" i="36"/>
  <c r="F87" i="36"/>
  <c r="J98" i="36"/>
  <c r="J122" i="36"/>
  <c r="F146" i="36"/>
  <c r="F170" i="36"/>
  <c r="J193" i="36"/>
  <c r="J239" i="36"/>
  <c r="F257" i="36"/>
  <c r="F239" i="36"/>
  <c r="F231" i="36"/>
  <c r="F218" i="36"/>
  <c r="F210" i="36"/>
  <c r="F196" i="36"/>
  <c r="F188" i="36"/>
  <c r="F169" i="36"/>
  <c r="F150" i="36"/>
  <c r="F142" i="36"/>
  <c r="F130" i="36"/>
  <c r="F122" i="36"/>
  <c r="F109" i="36"/>
  <c r="F101" i="36"/>
  <c r="F262" i="36"/>
  <c r="F254" i="36"/>
  <c r="F236" i="36"/>
  <c r="F215" i="36"/>
  <c r="F207" i="36"/>
  <c r="F193" i="36"/>
  <c r="F185" i="36"/>
  <c r="F174" i="36"/>
  <c r="F166" i="36"/>
  <c r="F147" i="36"/>
  <c r="F127" i="36"/>
  <c r="F119" i="36"/>
  <c r="F106" i="36"/>
  <c r="F98" i="36"/>
  <c r="F259" i="36"/>
  <c r="F251" i="36"/>
  <c r="F241" i="36"/>
  <c r="F233" i="36"/>
  <c r="F212" i="36"/>
  <c r="F190" i="36"/>
  <c r="F171" i="36"/>
  <c r="F163" i="36"/>
  <c r="F152" i="36"/>
  <c r="F144" i="36"/>
  <c r="F124" i="36"/>
  <c r="F103" i="36"/>
  <c r="F256" i="36"/>
  <c r="F238" i="36"/>
  <c r="F230" i="36"/>
  <c r="F217" i="36"/>
  <c r="F209" i="36"/>
  <c r="F195" i="36"/>
  <c r="F187" i="36"/>
  <c r="F168" i="36"/>
  <c r="F149" i="36"/>
  <c r="F141" i="36"/>
  <c r="F129" i="36"/>
  <c r="F121" i="36"/>
  <c r="F108" i="36"/>
  <c r="F100" i="36"/>
  <c r="F255" i="36"/>
  <c r="F237" i="36"/>
  <c r="F229" i="36"/>
  <c r="F216" i="36"/>
  <c r="F208" i="36"/>
  <c r="F194" i="36"/>
  <c r="F186" i="36"/>
  <c r="F175" i="36"/>
  <c r="F167" i="36"/>
  <c r="F148" i="36"/>
  <c r="F128" i="36"/>
  <c r="F120" i="36"/>
  <c r="F107" i="36"/>
  <c r="F99" i="36"/>
  <c r="F263" i="36"/>
  <c r="F260" i="36"/>
  <c r="F252" i="36"/>
  <c r="F234" i="36"/>
  <c r="F213" i="36"/>
  <c r="F191" i="36"/>
  <c r="F172" i="36"/>
  <c r="F164" i="36"/>
  <c r="F153" i="36"/>
  <c r="F145" i="36"/>
  <c r="F125" i="36"/>
  <c r="F104" i="36"/>
  <c r="L30" i="36"/>
  <c r="F35" i="36"/>
  <c r="F43" i="36"/>
  <c r="F53" i="36"/>
  <c r="J57" i="36"/>
  <c r="F61" i="36"/>
  <c r="J78" i="36"/>
  <c r="F82" i="36"/>
  <c r="J86" i="36"/>
  <c r="J101" i="36"/>
  <c r="F123" i="36"/>
  <c r="F173" i="36"/>
  <c r="J196" i="36"/>
  <c r="F214" i="36"/>
  <c r="F240" i="36"/>
  <c r="J263" i="36"/>
  <c r="J261" i="36"/>
  <c r="J253" i="36"/>
  <c r="J235" i="36"/>
  <c r="J214" i="36"/>
  <c r="J192" i="36"/>
  <c r="J173" i="36"/>
  <c r="J165" i="36"/>
  <c r="J146" i="36"/>
  <c r="J126" i="36"/>
  <c r="J105" i="36"/>
  <c r="J97" i="36"/>
  <c r="J258" i="36"/>
  <c r="J240" i="36"/>
  <c r="J232" i="36"/>
  <c r="J219" i="36"/>
  <c r="J211" i="36"/>
  <c r="J197" i="36"/>
  <c r="J189" i="36"/>
  <c r="J170" i="36"/>
  <c r="J151" i="36"/>
  <c r="J143" i="36"/>
  <c r="J131" i="36"/>
  <c r="J123" i="36"/>
  <c r="J102" i="36"/>
  <c r="J255" i="36"/>
  <c r="J237" i="36"/>
  <c r="J216" i="36"/>
  <c r="J208" i="36"/>
  <c r="J194" i="36"/>
  <c r="J186" i="36"/>
  <c r="J167" i="36"/>
  <c r="J148" i="36"/>
  <c r="J128" i="36"/>
  <c r="J120" i="36"/>
  <c r="J107" i="36"/>
  <c r="J99" i="36"/>
  <c r="J260" i="36"/>
  <c r="J252" i="36"/>
  <c r="J234" i="36"/>
  <c r="J213" i="36"/>
  <c r="J191" i="36"/>
  <c r="J172" i="36"/>
  <c r="J164" i="36"/>
  <c r="J145" i="36"/>
  <c r="J125" i="36"/>
  <c r="J104" i="36"/>
  <c r="J259" i="36"/>
  <c r="J241" i="36"/>
  <c r="J233" i="36"/>
  <c r="J212" i="36"/>
  <c r="J190" i="36"/>
  <c r="J171" i="36"/>
  <c r="J163" i="36"/>
  <c r="J152" i="36"/>
  <c r="J144" i="36"/>
  <c r="J124" i="36"/>
  <c r="J103" i="36"/>
  <c r="J256" i="36"/>
  <c r="J238" i="36"/>
  <c r="J230" i="36"/>
  <c r="J217" i="36"/>
  <c r="J209" i="36"/>
  <c r="J195" i="36"/>
  <c r="J187" i="36"/>
  <c r="J168" i="36"/>
  <c r="J149" i="36"/>
  <c r="J129" i="36"/>
  <c r="J121" i="36"/>
  <c r="J108" i="36"/>
  <c r="J100" i="36"/>
  <c r="F33" i="36"/>
  <c r="J37" i="36"/>
  <c r="F41" i="36"/>
  <c r="J55" i="36"/>
  <c r="F59" i="36"/>
  <c r="J63" i="36"/>
  <c r="J76" i="36"/>
  <c r="F80" i="36"/>
  <c r="J84" i="36"/>
  <c r="F97" i="36"/>
  <c r="F105" i="36"/>
  <c r="J118" i="36"/>
  <c r="J147" i="36"/>
  <c r="L162" i="36"/>
  <c r="F165" i="36"/>
  <c r="J188" i="36"/>
  <c r="F232" i="36"/>
  <c r="F258" i="36"/>
  <c r="F36" i="36"/>
  <c r="F54" i="36"/>
  <c r="J58" i="36"/>
  <c r="F62" i="36"/>
  <c r="F75" i="36"/>
  <c r="J79" i="36"/>
  <c r="F83" i="36"/>
  <c r="J150" i="36"/>
  <c r="J174" i="36"/>
  <c r="F189" i="36"/>
  <c r="J215" i="36"/>
  <c r="F235" i="36"/>
  <c r="F261" i="36"/>
  <c r="L8" i="36"/>
  <c r="D30" i="36"/>
  <c r="F31" i="36"/>
  <c r="J35" i="36"/>
  <c r="F39" i="36"/>
  <c r="L52" i="36"/>
  <c r="J53" i="36"/>
  <c r="F57" i="36"/>
  <c r="J61" i="36"/>
  <c r="F65" i="36"/>
  <c r="F78" i="36"/>
  <c r="J82" i="36"/>
  <c r="F86" i="36"/>
  <c r="J96" i="36"/>
  <c r="J127" i="36"/>
  <c r="F151" i="36"/>
  <c r="F192" i="36"/>
  <c r="J218" i="36"/>
  <c r="H261" i="37"/>
  <c r="H257" i="37"/>
  <c r="H255" i="37"/>
  <c r="H217" i="37"/>
  <c r="H213" i="37"/>
  <c r="H209" i="37"/>
  <c r="H260" i="37"/>
  <c r="H259" i="37"/>
  <c r="H258" i="37"/>
  <c r="H254" i="37"/>
  <c r="H240" i="37"/>
  <c r="H236" i="37"/>
  <c r="H232" i="37"/>
  <c r="H193" i="37"/>
  <c r="H189" i="37"/>
  <c r="H185" i="37"/>
  <c r="H253" i="37"/>
  <c r="H252" i="37"/>
  <c r="H216" i="37"/>
  <c r="H212" i="37"/>
  <c r="H208" i="37"/>
  <c r="H262" i="37"/>
  <c r="H251" i="37"/>
  <c r="H239" i="37"/>
  <c r="H235" i="37"/>
  <c r="H231" i="37"/>
  <c r="H215" i="37"/>
  <c r="H238" i="37"/>
  <c r="H234" i="37"/>
  <c r="H230" i="37"/>
  <c r="H218" i="37"/>
  <c r="H214" i="37"/>
  <c r="H210" i="37"/>
  <c r="H196" i="37"/>
  <c r="H191" i="37"/>
  <c r="H186" i="37"/>
  <c r="H164" i="37"/>
  <c r="H129" i="37"/>
  <c r="H125" i="37"/>
  <c r="H121" i="37"/>
  <c r="H86" i="37"/>
  <c r="H233" i="37"/>
  <c r="H192" i="37"/>
  <c r="H187" i="37"/>
  <c r="H152" i="37"/>
  <c r="H148" i="37"/>
  <c r="H144" i="37"/>
  <c r="H105" i="37"/>
  <c r="H101" i="37"/>
  <c r="H97" i="37"/>
  <c r="H256" i="37"/>
  <c r="H188" i="37"/>
  <c r="H170" i="37"/>
  <c r="H169" i="37"/>
  <c r="H168" i="37"/>
  <c r="H163" i="37"/>
  <c r="H128" i="37"/>
  <c r="H124" i="37"/>
  <c r="H120" i="37"/>
  <c r="H85" i="37"/>
  <c r="H207" i="37"/>
  <c r="H171" i="37"/>
  <c r="H167" i="37"/>
  <c r="H151" i="37"/>
  <c r="H147" i="37"/>
  <c r="H143" i="37"/>
  <c r="H108" i="37"/>
  <c r="H237" i="37"/>
  <c r="H211" i="37"/>
  <c r="H174" i="37"/>
  <c r="H173" i="37"/>
  <c r="H172" i="37"/>
  <c r="H166" i="37"/>
  <c r="H127" i="37"/>
  <c r="H229" i="37"/>
  <c r="H194" i="37"/>
  <c r="H165" i="37"/>
  <c r="H130" i="37"/>
  <c r="H126" i="37"/>
  <c r="H122" i="37"/>
  <c r="H195" i="37"/>
  <c r="H190" i="37"/>
  <c r="H149" i="37"/>
  <c r="H145" i="37"/>
  <c r="H141" i="37"/>
  <c r="H106" i="37"/>
  <c r="H102" i="37"/>
  <c r="H98" i="37"/>
  <c r="H146" i="37"/>
  <c r="H104" i="37"/>
  <c r="H82" i="37"/>
  <c r="H78" i="37"/>
  <c r="H64" i="37"/>
  <c r="H60" i="37"/>
  <c r="H56" i="37"/>
  <c r="H42" i="37"/>
  <c r="H38" i="37"/>
  <c r="H34" i="37"/>
  <c r="H19" i="37"/>
  <c r="H15" i="37"/>
  <c r="H83" i="37"/>
  <c r="H123" i="37"/>
  <c r="H84" i="37"/>
  <c r="H81" i="37"/>
  <c r="H77" i="37"/>
  <c r="H63" i="37"/>
  <c r="H59" i="37"/>
  <c r="H55" i="37"/>
  <c r="H41" i="37"/>
  <c r="H37" i="37"/>
  <c r="H150" i="37"/>
  <c r="H8" i="37"/>
  <c r="H119" i="37"/>
  <c r="H99" i="37"/>
  <c r="H80" i="37"/>
  <c r="H76" i="37"/>
  <c r="H62" i="37"/>
  <c r="H58" i="37"/>
  <c r="H54" i="37"/>
  <c r="H107" i="37"/>
  <c r="H79" i="37"/>
  <c r="H75" i="37"/>
  <c r="H61" i="37"/>
  <c r="H57" i="37"/>
  <c r="H53" i="37"/>
  <c r="H39" i="37"/>
  <c r="H35" i="37"/>
  <c r="H100" i="37"/>
  <c r="H103" i="37"/>
  <c r="H33" i="37"/>
  <c r="H18" i="37"/>
  <c r="H40" i="37"/>
  <c r="H21" i="37"/>
  <c r="H12" i="37"/>
  <c r="H13" i="37"/>
  <c r="H142" i="37"/>
  <c r="H31" i="37"/>
  <c r="H16" i="37"/>
  <c r="H9" i="37"/>
  <c r="H20" i="37"/>
  <c r="H11" i="37"/>
  <c r="J8" i="37"/>
  <c r="F30" i="36"/>
  <c r="F34" i="36"/>
  <c r="J38" i="36"/>
  <c r="F42" i="36"/>
  <c r="J56" i="36"/>
  <c r="F60" i="36"/>
  <c r="J64" i="36"/>
  <c r="J77" i="36"/>
  <c r="F81" i="36"/>
  <c r="J85" i="36"/>
  <c r="L96" i="36"/>
  <c r="M96" i="36"/>
  <c r="J106" i="36"/>
  <c r="J130" i="36"/>
  <c r="J142" i="36"/>
  <c r="J166" i="36"/>
  <c r="F219" i="36"/>
  <c r="F253" i="36"/>
  <c r="H36" i="37"/>
  <c r="J33" i="36"/>
  <c r="F37" i="36"/>
  <c r="J41" i="36"/>
  <c r="F55" i="36"/>
  <c r="J59" i="36"/>
  <c r="F63" i="36"/>
  <c r="F76" i="36"/>
  <c r="J80" i="36"/>
  <c r="F84" i="36"/>
  <c r="F131" i="36"/>
  <c r="M140" i="36"/>
  <c r="L140" i="36"/>
  <c r="F143" i="36"/>
  <c r="J169" i="36"/>
  <c r="J210" i="36"/>
  <c r="J236" i="36"/>
  <c r="J262" i="36"/>
  <c r="H30" i="37"/>
  <c r="M52" i="37"/>
  <c r="F52" i="37"/>
  <c r="D52" i="37"/>
  <c r="M8" i="37"/>
  <c r="L8" i="37"/>
  <c r="D140" i="37"/>
  <c r="M140" i="37"/>
  <c r="D8" i="37"/>
  <c r="F8" i="37"/>
  <c r="J260" i="37"/>
  <c r="J256" i="37"/>
  <c r="J253" i="37"/>
  <c r="J216" i="37"/>
  <c r="J212" i="37"/>
  <c r="J208" i="37"/>
  <c r="J262" i="37"/>
  <c r="J261" i="37"/>
  <c r="J252" i="37"/>
  <c r="J251" i="37"/>
  <c r="J239" i="37"/>
  <c r="J235" i="37"/>
  <c r="J231" i="37"/>
  <c r="J196" i="37"/>
  <c r="J192" i="37"/>
  <c r="J188" i="37"/>
  <c r="J215" i="37"/>
  <c r="J211" i="37"/>
  <c r="J207" i="37"/>
  <c r="J238" i="37"/>
  <c r="J234" i="37"/>
  <c r="J230" i="37"/>
  <c r="J218" i="37"/>
  <c r="J214" i="37"/>
  <c r="J237" i="37"/>
  <c r="J233" i="37"/>
  <c r="J229" i="37"/>
  <c r="J255" i="37"/>
  <c r="J217" i="37"/>
  <c r="J213" i="37"/>
  <c r="J209" i="37"/>
  <c r="J258" i="37"/>
  <c r="J240" i="37"/>
  <c r="J169" i="37"/>
  <c r="J168" i="37"/>
  <c r="J128" i="37"/>
  <c r="J124" i="37"/>
  <c r="J120" i="37"/>
  <c r="J85" i="37"/>
  <c r="J257" i="37"/>
  <c r="J170" i="37"/>
  <c r="J167" i="37"/>
  <c r="J151" i="37"/>
  <c r="J147" i="37"/>
  <c r="J143" i="37"/>
  <c r="J108" i="37"/>
  <c r="J104" i="37"/>
  <c r="J100" i="37"/>
  <c r="J232" i="37"/>
  <c r="J173" i="37"/>
  <c r="J172" i="37"/>
  <c r="J171" i="37"/>
  <c r="J166" i="37"/>
  <c r="J127" i="37"/>
  <c r="J123" i="37"/>
  <c r="J119" i="37"/>
  <c r="J84" i="37"/>
  <c r="J193" i="37"/>
  <c r="J174" i="37"/>
  <c r="J150" i="37"/>
  <c r="J146" i="37"/>
  <c r="J142" i="37"/>
  <c r="J254" i="37"/>
  <c r="J194" i="37"/>
  <c r="J189" i="37"/>
  <c r="J165" i="37"/>
  <c r="J130" i="37"/>
  <c r="J126" i="37"/>
  <c r="J191" i="37"/>
  <c r="J186" i="37"/>
  <c r="J164" i="37"/>
  <c r="J129" i="37"/>
  <c r="J125" i="37"/>
  <c r="J121" i="37"/>
  <c r="J259" i="37"/>
  <c r="J210" i="37"/>
  <c r="J187" i="37"/>
  <c r="J152" i="37"/>
  <c r="J148" i="37"/>
  <c r="J144" i="37"/>
  <c r="J105" i="37"/>
  <c r="J101" i="37"/>
  <c r="D74" i="37"/>
  <c r="J83" i="37"/>
  <c r="J98" i="37"/>
  <c r="F147" i="37"/>
  <c r="F230" i="37"/>
  <c r="J38" i="37"/>
  <c r="F40" i="37"/>
  <c r="J42" i="37"/>
  <c r="F54" i="37"/>
  <c r="J56" i="37"/>
  <c r="F58" i="37"/>
  <c r="J60" i="37"/>
  <c r="F62" i="37"/>
  <c r="J64" i="37"/>
  <c r="F76" i="37"/>
  <c r="J78" i="37"/>
  <c r="F80" i="37"/>
  <c r="J82" i="37"/>
  <c r="M96" i="37"/>
  <c r="J141" i="37"/>
  <c r="F172" i="37"/>
  <c r="J236" i="37"/>
  <c r="J57" i="37"/>
  <c r="F59" i="37"/>
  <c r="J61" i="37"/>
  <c r="F63" i="37"/>
  <c r="J75" i="37"/>
  <c r="F77" i="37"/>
  <c r="J79" i="37"/>
  <c r="F81" i="37"/>
  <c r="F84" i="37"/>
  <c r="F97" i="37"/>
  <c r="F101" i="37"/>
  <c r="J107" i="37"/>
  <c r="J122" i="37"/>
  <c r="F143" i="37"/>
  <c r="J149" i="37"/>
  <c r="L74" i="37"/>
  <c r="F96" i="37"/>
  <c r="F109" i="37"/>
  <c r="J97" i="37"/>
  <c r="J103" i="37"/>
  <c r="F108" i="37"/>
  <c r="J162" i="37"/>
  <c r="J40" i="37"/>
  <c r="F42" i="37"/>
  <c r="J54" i="37"/>
  <c r="F56" i="37"/>
  <c r="J58" i="37"/>
  <c r="F60" i="37"/>
  <c r="J62" i="37"/>
  <c r="F64" i="37"/>
  <c r="M74" i="37"/>
  <c r="J76" i="37"/>
  <c r="F78" i="37"/>
  <c r="J80" i="37"/>
  <c r="F82" i="37"/>
  <c r="H96" i="37"/>
  <c r="H109" i="37"/>
  <c r="J99" i="37"/>
  <c r="F104" i="37"/>
  <c r="F120" i="37"/>
  <c r="F151" i="37"/>
  <c r="F262" i="37"/>
  <c r="F258" i="37"/>
  <c r="F218" i="37"/>
  <c r="F214" i="37"/>
  <c r="F210" i="37"/>
  <c r="F257" i="37"/>
  <c r="F256" i="37"/>
  <c r="F237" i="37"/>
  <c r="F233" i="37"/>
  <c r="F229" i="37"/>
  <c r="F194" i="37"/>
  <c r="F190" i="37"/>
  <c r="F186" i="37"/>
  <c r="F255" i="37"/>
  <c r="F217" i="37"/>
  <c r="F213" i="37"/>
  <c r="F209" i="37"/>
  <c r="F261" i="37"/>
  <c r="F260" i="37"/>
  <c r="F259" i="37"/>
  <c r="F254" i="37"/>
  <c r="F253" i="37"/>
  <c r="F240" i="37"/>
  <c r="F236" i="37"/>
  <c r="F232" i="37"/>
  <c r="F252" i="37"/>
  <c r="F216" i="37"/>
  <c r="F212" i="37"/>
  <c r="F251" i="37"/>
  <c r="F239" i="37"/>
  <c r="F235" i="37"/>
  <c r="F231" i="37"/>
  <c r="F215" i="37"/>
  <c r="F211" i="37"/>
  <c r="F207" i="37"/>
  <c r="F234" i="37"/>
  <c r="F208" i="37"/>
  <c r="F165" i="37"/>
  <c r="F130" i="37"/>
  <c r="F126" i="37"/>
  <c r="F122" i="37"/>
  <c r="F83" i="37"/>
  <c r="F195" i="37"/>
  <c r="F149" i="37"/>
  <c r="F145" i="37"/>
  <c r="F141" i="37"/>
  <c r="F106" i="37"/>
  <c r="F102" i="37"/>
  <c r="F98" i="37"/>
  <c r="F196" i="37"/>
  <c r="F191" i="37"/>
  <c r="F164" i="37"/>
  <c r="F129" i="37"/>
  <c r="F125" i="37"/>
  <c r="F121" i="37"/>
  <c r="F86" i="37"/>
  <c r="F238" i="37"/>
  <c r="F192" i="37"/>
  <c r="F187" i="37"/>
  <c r="F152" i="37"/>
  <c r="F148" i="37"/>
  <c r="F144" i="37"/>
  <c r="F193" i="37"/>
  <c r="F188" i="37"/>
  <c r="F171" i="37"/>
  <c r="F170" i="37"/>
  <c r="F169" i="37"/>
  <c r="F168" i="37"/>
  <c r="F167" i="37"/>
  <c r="F163" i="37"/>
  <c r="F128" i="37"/>
  <c r="F185" i="37"/>
  <c r="F174" i="37"/>
  <c r="F173" i="37"/>
  <c r="F166" i="37"/>
  <c r="F127" i="37"/>
  <c r="F123" i="37"/>
  <c r="F119" i="37"/>
  <c r="F150" i="37"/>
  <c r="F146" i="37"/>
  <c r="F142" i="37"/>
  <c r="F107" i="37"/>
  <c r="F103" i="37"/>
  <c r="F99" i="37"/>
  <c r="F100" i="37"/>
  <c r="J106" i="37"/>
  <c r="J145" i="37"/>
  <c r="J190" i="37"/>
  <c r="J18" i="37"/>
  <c r="F20" i="37"/>
  <c r="F31" i="37"/>
  <c r="J33" i="37"/>
  <c r="F35" i="37"/>
  <c r="J37" i="37"/>
  <c r="F39" i="37"/>
  <c r="J41" i="37"/>
  <c r="F53" i="37"/>
  <c r="J55" i="37"/>
  <c r="F57" i="37"/>
  <c r="J59" i="37"/>
  <c r="F61" i="37"/>
  <c r="J63" i="37"/>
  <c r="F75" i="37"/>
  <c r="J77" i="37"/>
  <c r="F79" i="37"/>
  <c r="J81" i="37"/>
  <c r="L96" i="37"/>
  <c r="J102" i="37"/>
  <c r="F124" i="37"/>
  <c r="H184" i="37"/>
  <c r="H197" i="37"/>
  <c r="F140" i="37"/>
  <c r="H153" i="37"/>
  <c r="L162" i="37"/>
  <c r="M162" i="37"/>
  <c r="F175" i="37"/>
  <c r="D228" i="37"/>
  <c r="M228" i="37"/>
  <c r="F197" i="37"/>
  <c r="J118" i="37"/>
  <c r="J184" i="37"/>
  <c r="J219" i="37"/>
  <c r="J206" i="37"/>
  <c r="L118" i="37"/>
  <c r="L184" i="37"/>
  <c r="M206" i="37"/>
  <c r="L206" i="37"/>
  <c r="F228" i="37"/>
  <c r="M118" i="37"/>
  <c r="M184" i="37"/>
  <c r="L250" i="37"/>
  <c r="P7" i="38"/>
  <c r="O7" i="38"/>
  <c r="Z28" i="38"/>
  <c r="H263" i="37"/>
  <c r="H7" i="38"/>
  <c r="P8" i="38"/>
  <c r="P11" i="38"/>
  <c r="J263" i="37"/>
  <c r="I7" i="38"/>
  <c r="H39" i="39"/>
  <c r="P9" i="38"/>
  <c r="P16" i="38"/>
  <c r="P14" i="38"/>
  <c r="P12" i="38"/>
  <c r="P10" i="38"/>
  <c r="P15" i="38"/>
  <c r="P17" i="38"/>
  <c r="H261" i="39"/>
  <c r="H253" i="39"/>
  <c r="H238" i="39"/>
  <c r="H230" i="39"/>
  <c r="H214" i="39"/>
  <c r="H189" i="39"/>
  <c r="H170" i="39"/>
  <c r="H260" i="39"/>
  <c r="H252" i="39"/>
  <c r="H237" i="39"/>
  <c r="H213" i="39"/>
  <c r="H196" i="39"/>
  <c r="H188" i="39"/>
  <c r="H169" i="39"/>
  <c r="H259" i="39"/>
  <c r="H251" i="39"/>
  <c r="H236" i="39"/>
  <c r="H212" i="39"/>
  <c r="H195" i="39"/>
  <c r="H187" i="39"/>
  <c r="H168" i="39"/>
  <c r="H151" i="39"/>
  <c r="H257" i="39"/>
  <c r="H234" i="39"/>
  <c r="H218" i="39"/>
  <c r="H210" i="39"/>
  <c r="H193" i="39"/>
  <c r="H174" i="39"/>
  <c r="H166" i="39"/>
  <c r="H149" i="39"/>
  <c r="H256" i="39"/>
  <c r="H233" i="39"/>
  <c r="H217" i="39"/>
  <c r="H209" i="39"/>
  <c r="H192" i="39"/>
  <c r="H173" i="39"/>
  <c r="H165" i="39"/>
  <c r="H262" i="39"/>
  <c r="H254" i="39"/>
  <c r="H239" i="39"/>
  <c r="H231" i="39"/>
  <c r="H215" i="39"/>
  <c r="H190" i="39"/>
  <c r="H171" i="39"/>
  <c r="H186" i="39"/>
  <c r="H163" i="39"/>
  <c r="H152" i="39"/>
  <c r="H146" i="39"/>
  <c r="H126" i="39"/>
  <c r="H107" i="39"/>
  <c r="H99" i="39"/>
  <c r="H80" i="39"/>
  <c r="H61" i="39"/>
  <c r="H172" i="39"/>
  <c r="H150" i="39"/>
  <c r="H147" i="39"/>
  <c r="H125" i="39"/>
  <c r="H106" i="39"/>
  <c r="H98" i="39"/>
  <c r="H79" i="39"/>
  <c r="H60" i="39"/>
  <c r="H240" i="39"/>
  <c r="H216" i="39"/>
  <c r="H124" i="39"/>
  <c r="H105" i="39"/>
  <c r="H97" i="39"/>
  <c r="H86" i="39"/>
  <c r="H78" i="39"/>
  <c r="H59" i="39"/>
  <c r="H164" i="39"/>
  <c r="H148" i="39"/>
  <c r="H123" i="39"/>
  <c r="H104" i="39"/>
  <c r="H85" i="39"/>
  <c r="H77" i="39"/>
  <c r="H58" i="39"/>
  <c r="H258" i="39"/>
  <c r="H194" i="39"/>
  <c r="H144" i="39"/>
  <c r="H143" i="39"/>
  <c r="H128" i="39"/>
  <c r="H120" i="39"/>
  <c r="H101" i="39"/>
  <c r="H82" i="39"/>
  <c r="H63" i="39"/>
  <c r="H55" i="39"/>
  <c r="H145" i="39"/>
  <c r="H142" i="39"/>
  <c r="H127" i="39"/>
  <c r="H108" i="39"/>
  <c r="H100" i="39"/>
  <c r="H81" i="39"/>
  <c r="H62" i="39"/>
  <c r="H121" i="39"/>
  <c r="H76" i="39"/>
  <c r="H54" i="39"/>
  <c r="H43" i="39"/>
  <c r="H35" i="39"/>
  <c r="H211" i="39"/>
  <c r="H103" i="39"/>
  <c r="H83" i="39"/>
  <c r="H53" i="39"/>
  <c r="H42" i="39"/>
  <c r="H34" i="39"/>
  <c r="H208" i="39"/>
  <c r="H167" i="39"/>
  <c r="H41" i="39"/>
  <c r="H33" i="39"/>
  <c r="H235" i="39"/>
  <c r="H130" i="39"/>
  <c r="H75" i="39"/>
  <c r="H40" i="39"/>
  <c r="H32" i="39"/>
  <c r="H129" i="39"/>
  <c r="H84" i="39"/>
  <c r="H37" i="39"/>
  <c r="H255" i="39"/>
  <c r="H56" i="39"/>
  <c r="H36" i="39"/>
  <c r="H232" i="39"/>
  <c r="H191" i="39"/>
  <c r="H122" i="39"/>
  <c r="H31" i="39"/>
  <c r="H38" i="39"/>
  <c r="H64" i="39"/>
  <c r="H102" i="39"/>
  <c r="AD28" i="38"/>
  <c r="AC28" i="38"/>
  <c r="AB28" i="38"/>
  <c r="AA28" i="38"/>
  <c r="AN7" i="38"/>
  <c r="AE7" i="38"/>
  <c r="AO7" i="38"/>
  <c r="R28" i="38"/>
  <c r="Q28" i="38"/>
  <c r="Y7" i="38"/>
  <c r="AQ7" i="38"/>
  <c r="AY7" i="38"/>
  <c r="AR7" i="38"/>
  <c r="AZ7" i="38"/>
  <c r="I28" i="38"/>
  <c r="H28" i="38"/>
  <c r="BL30" i="28" l="1"/>
  <c r="BL14" i="28"/>
  <c r="BL32" i="28"/>
  <c r="AT22" i="28"/>
  <c r="AT31" i="28"/>
  <c r="AT32" i="28"/>
  <c r="BC17" i="28"/>
  <c r="S14" i="28"/>
  <c r="AT29" i="28"/>
  <c r="BL15" i="28"/>
  <c r="AT24" i="28"/>
  <c r="AK32" i="28"/>
  <c r="BL19" i="28"/>
  <c r="AT20" i="28"/>
  <c r="J9" i="28"/>
  <c r="BL24" i="28"/>
  <c r="AT14" i="28"/>
  <c r="AT23" i="28"/>
  <c r="BL9" i="28"/>
  <c r="AT16" i="28"/>
  <c r="BC9" i="28"/>
  <c r="AT27" i="28"/>
  <c r="AT9" i="28"/>
  <c r="S34" i="28"/>
  <c r="BL31" i="28"/>
  <c r="AT34" i="28"/>
  <c r="AT36" i="28"/>
  <c r="BL22" i="28"/>
  <c r="AT21" i="28"/>
  <c r="BL16" i="28"/>
  <c r="BL25" i="28"/>
  <c r="AT15" i="28"/>
  <c r="BL35" i="28"/>
  <c r="AT26" i="28"/>
  <c r="S19" i="27"/>
  <c r="S24" i="27"/>
  <c r="S8" i="27"/>
  <c r="S29" i="27"/>
  <c r="J34" i="27"/>
  <c r="AB30" i="27"/>
  <c r="AB32" i="27"/>
  <c r="S56" i="27"/>
  <c r="J32" i="27"/>
  <c r="AB31" i="27"/>
  <c r="S30" i="27"/>
  <c r="J11" i="27"/>
  <c r="J30" i="27"/>
  <c r="S11" i="27"/>
  <c r="S16" i="27"/>
  <c r="AB18" i="27"/>
  <c r="S10" i="27"/>
  <c r="AB9" i="27"/>
  <c r="AB33" i="27"/>
  <c r="S22" i="27"/>
  <c r="J22" i="27"/>
  <c r="J27" i="27"/>
  <c r="J24" i="27"/>
  <c r="AB15" i="27"/>
  <c r="J15" i="27"/>
  <c r="S31" i="27"/>
  <c r="S33" i="27"/>
  <c r="S35" i="27"/>
  <c r="S27" i="27"/>
  <c r="J21" i="27"/>
  <c r="S20" i="27"/>
  <c r="J17" i="27"/>
  <c r="S13" i="27"/>
  <c r="AB34" i="27"/>
  <c r="S34" i="27"/>
  <c r="S32" i="27"/>
  <c r="S26" i="27"/>
  <c r="AB25" i="27"/>
  <c r="J15" i="25"/>
  <c r="J10" i="25"/>
  <c r="J12" i="25"/>
  <c r="BL18" i="25"/>
  <c r="BC11" i="25"/>
  <c r="J59" i="24"/>
  <c r="J68" i="24"/>
  <c r="J65" i="24"/>
  <c r="S8" i="24"/>
  <c r="J50" i="24"/>
  <c r="J53" i="24"/>
  <c r="J47" i="24"/>
  <c r="S41" i="24"/>
  <c r="J51" i="24"/>
  <c r="J64" i="24"/>
  <c r="J60" i="24"/>
  <c r="J57" i="24"/>
  <c r="J62" i="24"/>
  <c r="J54" i="24"/>
  <c r="J66" i="24"/>
  <c r="J55" i="24"/>
  <c r="J67" i="24"/>
  <c r="J44" i="24"/>
  <c r="J49" i="24"/>
  <c r="J56" i="24"/>
  <c r="J61" i="24"/>
  <c r="J52" i="24"/>
  <c r="J44" i="23"/>
  <c r="AE13" i="23"/>
  <c r="J45" i="23"/>
  <c r="J54" i="23"/>
  <c r="J63" i="23"/>
  <c r="S49" i="23"/>
  <c r="S60" i="23"/>
  <c r="AE32" i="23"/>
  <c r="AE8" i="23"/>
  <c r="AE20" i="23"/>
  <c r="AE21" i="23"/>
  <c r="J62" i="23"/>
  <c r="AE16" i="23"/>
  <c r="J57" i="23"/>
  <c r="AE27" i="23"/>
  <c r="J59" i="23"/>
  <c r="S68" i="23"/>
  <c r="J60" i="23"/>
  <c r="J61" i="23"/>
  <c r="AE14" i="23"/>
  <c r="J48" i="23"/>
  <c r="AE15" i="23"/>
  <c r="J55" i="23"/>
  <c r="S9" i="23"/>
  <c r="AE23" i="22"/>
  <c r="J8" i="22"/>
  <c r="J43" i="22"/>
  <c r="AE14" i="22"/>
  <c r="AE22" i="22"/>
  <c r="AE32" i="22"/>
  <c r="S11" i="22"/>
  <c r="AE31" i="22"/>
  <c r="AE8" i="22"/>
  <c r="AE52" i="22"/>
  <c r="S50" i="22"/>
  <c r="S25" i="22"/>
  <c r="J16" i="22"/>
  <c r="AE30" i="22"/>
  <c r="AE41" i="22"/>
  <c r="AE42" i="22"/>
  <c r="AE10" i="22"/>
  <c r="S59" i="22"/>
  <c r="J44" i="22"/>
  <c r="J42" i="22"/>
  <c r="AE15" i="22"/>
  <c r="AE17" i="22"/>
  <c r="S36" i="28"/>
  <c r="K145" i="30"/>
  <c r="AB59" i="27"/>
  <c r="S54" i="27"/>
  <c r="AB43" i="27"/>
  <c r="S29" i="28"/>
  <c r="BL26" i="28"/>
  <c r="J20" i="28"/>
  <c r="S13" i="28"/>
  <c r="S67" i="27"/>
  <c r="J62" i="27"/>
  <c r="AB56" i="27"/>
  <c r="S51" i="27"/>
  <c r="J46" i="27"/>
  <c r="AB66" i="27"/>
  <c r="S61" i="27"/>
  <c r="J56" i="27"/>
  <c r="AB50" i="27"/>
  <c r="S45" i="27"/>
  <c r="AB33" i="28"/>
  <c r="J31" i="28"/>
  <c r="AK26" i="28"/>
  <c r="S24" i="28"/>
  <c r="BL21" i="28"/>
  <c r="BC18" i="28"/>
  <c r="AB17" i="28"/>
  <c r="J15" i="28"/>
  <c r="J35" i="28"/>
  <c r="AT25" i="28"/>
  <c r="J67" i="27"/>
  <c r="J8" i="27"/>
  <c r="S31" i="25"/>
  <c r="S23" i="27"/>
  <c r="AB20" i="27"/>
  <c r="J33" i="25"/>
  <c r="J26" i="25"/>
  <c r="S28" i="25"/>
  <c r="J16" i="25"/>
  <c r="J28" i="25"/>
  <c r="BL9" i="25"/>
  <c r="AB60" i="24"/>
  <c r="S25" i="25"/>
  <c r="AK9" i="25"/>
  <c r="AB59" i="24"/>
  <c r="AB49" i="24"/>
  <c r="J10" i="23"/>
  <c r="S16" i="25"/>
  <c r="AE65" i="23"/>
  <c r="AE50" i="23"/>
  <c r="J29" i="23"/>
  <c r="AE59" i="23"/>
  <c r="AE34" i="23"/>
  <c r="J66" i="23"/>
  <c r="S51" i="23"/>
  <c r="J32" i="23"/>
  <c r="S17" i="23"/>
  <c r="AB10" i="24"/>
  <c r="J17" i="23"/>
  <c r="AE43" i="22"/>
  <c r="J24" i="24"/>
  <c r="S8" i="22"/>
  <c r="AB44" i="24"/>
  <c r="AE45" i="22"/>
  <c r="J17" i="22"/>
  <c r="J51" i="22"/>
  <c r="J18" i="22"/>
  <c r="J10" i="22"/>
  <c r="AB65" i="27"/>
  <c r="AB49" i="27"/>
  <c r="S27" i="28"/>
  <c r="J18" i="28"/>
  <c r="K137" i="30"/>
  <c r="BL10" i="28"/>
  <c r="J36" i="28"/>
  <c r="J30" i="28"/>
  <c r="S23" i="28"/>
  <c r="BL20" i="28"/>
  <c r="J14" i="28"/>
  <c r="AK10" i="28"/>
  <c r="AB19" i="27"/>
  <c r="J28" i="27"/>
  <c r="AB22" i="27"/>
  <c r="S17" i="27"/>
  <c r="J12" i="27"/>
  <c r="S36" i="25"/>
  <c r="S30" i="25"/>
  <c r="J10" i="27"/>
  <c r="S22" i="28"/>
  <c r="J26" i="27"/>
  <c r="S18" i="25"/>
  <c r="BC9" i="25"/>
  <c r="AB65" i="24"/>
  <c r="S22" i="25"/>
  <c r="BL19" i="25"/>
  <c r="J13" i="25"/>
  <c r="BC10" i="25"/>
  <c r="J18" i="23"/>
  <c r="J11" i="23"/>
  <c r="AB51" i="24"/>
  <c r="S46" i="24"/>
  <c r="J28" i="23"/>
  <c r="BL13" i="25"/>
  <c r="J22" i="23"/>
  <c r="AE9" i="23"/>
  <c r="BC20" i="25"/>
  <c r="S54" i="24"/>
  <c r="J48" i="24"/>
  <c r="AB42" i="24"/>
  <c r="S66" i="23"/>
  <c r="AE44" i="23"/>
  <c r="J41" i="23"/>
  <c r="AE35" i="23"/>
  <c r="J8" i="23"/>
  <c r="AE12" i="23"/>
  <c r="AE50" i="22"/>
  <c r="J33" i="23"/>
  <c r="S41" i="22"/>
  <c r="AE25" i="22"/>
  <c r="S18" i="23"/>
  <c r="AE60" i="22"/>
  <c r="S58" i="22"/>
  <c r="AE18" i="22"/>
  <c r="S16" i="22"/>
  <c r="S67" i="22"/>
  <c r="J50" i="22"/>
  <c r="S33" i="22"/>
  <c r="AE11" i="22"/>
  <c r="S34" i="23"/>
  <c r="S35" i="22"/>
  <c r="AE47" i="22"/>
  <c r="S44" i="22"/>
  <c r="AB18" i="24"/>
  <c r="S18" i="22"/>
  <c r="AB46" i="24"/>
  <c r="AB68" i="27"/>
  <c r="AB52" i="27"/>
  <c r="S26" i="28"/>
  <c r="S11" i="28"/>
  <c r="AB62" i="27"/>
  <c r="AB46" i="27"/>
  <c r="J27" i="28"/>
  <c r="S20" i="28"/>
  <c r="K138" i="30"/>
  <c r="S66" i="27"/>
  <c r="J61" i="27"/>
  <c r="AB55" i="27"/>
  <c r="S50" i="27"/>
  <c r="J45" i="27"/>
  <c r="J34" i="28"/>
  <c r="S48" i="27"/>
  <c r="AB24" i="27"/>
  <c r="AB13" i="27"/>
  <c r="AT33" i="28"/>
  <c r="AB15" i="28"/>
  <c r="J43" i="27"/>
  <c r="S9" i="25"/>
  <c r="AB53" i="24"/>
  <c r="J9" i="25"/>
  <c r="J18" i="25"/>
  <c r="S20" i="25"/>
  <c r="BL23" i="25"/>
  <c r="BL24" i="25"/>
  <c r="AB62" i="24"/>
  <c r="S15" i="27"/>
  <c r="J22" i="25"/>
  <c r="BC19" i="25"/>
  <c r="S15" i="25"/>
  <c r="BL12" i="25"/>
  <c r="AE41" i="23"/>
  <c r="AB48" i="24"/>
  <c r="S43" i="24"/>
  <c r="AE58" i="23"/>
  <c r="BC12" i="25"/>
  <c r="AE67" i="23"/>
  <c r="AE52" i="23"/>
  <c r="AE10" i="23"/>
  <c r="AT19" i="25"/>
  <c r="S67" i="24"/>
  <c r="AB47" i="24"/>
  <c r="S42" i="24"/>
  <c r="AB21" i="24"/>
  <c r="S59" i="23"/>
  <c r="AE45" i="23"/>
  <c r="J42" i="23"/>
  <c r="S25" i="23"/>
  <c r="J9" i="23"/>
  <c r="AK18" i="25"/>
  <c r="AE51" i="22"/>
  <c r="AE54" i="23"/>
  <c r="AE53" i="22"/>
  <c r="AE19" i="22"/>
  <c r="S61" i="22"/>
  <c r="S34" i="22"/>
  <c r="AE29" i="22"/>
  <c r="AF36" i="21"/>
  <c r="K144" i="30"/>
  <c r="K140" i="30"/>
  <c r="J11" i="28"/>
  <c r="AK34" i="28"/>
  <c r="AT11" i="28"/>
  <c r="BC16" i="28"/>
  <c r="J51" i="27"/>
  <c r="BC24" i="28"/>
  <c r="AB8" i="27"/>
  <c r="AB26" i="27"/>
  <c r="S21" i="27"/>
  <c r="AB10" i="27"/>
  <c r="AB23" i="28"/>
  <c r="AB61" i="27"/>
  <c r="AB23" i="27"/>
  <c r="S18" i="27"/>
  <c r="J13" i="27"/>
  <c r="S30" i="28"/>
  <c r="BL11" i="28"/>
  <c r="AB29" i="27"/>
  <c r="J29" i="27"/>
  <c r="S28" i="27"/>
  <c r="J23" i="27"/>
  <c r="AB17" i="27"/>
  <c r="S12" i="27"/>
  <c r="J29" i="28"/>
  <c r="AB58" i="24"/>
  <c r="S11" i="25"/>
  <c r="AB55" i="24"/>
  <c r="J11" i="25"/>
  <c r="J20" i="25"/>
  <c r="S13" i="25"/>
  <c r="AT10" i="25"/>
  <c r="J26" i="23"/>
  <c r="J19" i="23"/>
  <c r="AB56" i="24"/>
  <c r="S48" i="24"/>
  <c r="J43" i="24"/>
  <c r="J30" i="23"/>
  <c r="AE17" i="23"/>
  <c r="J15" i="23"/>
  <c r="AB34" i="24"/>
  <c r="J25" i="23"/>
  <c r="AE58" i="22"/>
  <c r="AE24" i="22"/>
  <c r="AB64" i="24"/>
  <c r="AB26" i="24"/>
  <c r="S10" i="23"/>
  <c r="AE33" i="22"/>
  <c r="S66" i="22"/>
  <c r="J41" i="22"/>
  <c r="AE26" i="22"/>
  <c r="AE62" i="23"/>
  <c r="S26" i="23"/>
  <c r="J58" i="22"/>
  <c r="S43" i="22"/>
  <c r="S53" i="22"/>
  <c r="S68" i="22"/>
  <c r="AE13" i="22"/>
  <c r="J60" i="22"/>
  <c r="AE21" i="22"/>
  <c r="AE55" i="22"/>
  <c r="AE62" i="22"/>
  <c r="S52" i="22"/>
  <c r="AB52" i="24"/>
  <c r="S10" i="28"/>
  <c r="AB67" i="27"/>
  <c r="S62" i="27"/>
  <c r="AB51" i="27"/>
  <c r="S46" i="27"/>
  <c r="J28" i="28"/>
  <c r="S21" i="28"/>
  <c r="BL18" i="28"/>
  <c r="J12" i="28"/>
  <c r="AB64" i="27"/>
  <c r="S59" i="27"/>
  <c r="J54" i="27"/>
  <c r="AB48" i="27"/>
  <c r="S43" i="27"/>
  <c r="J64" i="27"/>
  <c r="AB58" i="27"/>
  <c r="S53" i="27"/>
  <c r="J48" i="27"/>
  <c r="AB42" i="27"/>
  <c r="S32" i="28"/>
  <c r="BL29" i="28"/>
  <c r="BC26" i="28"/>
  <c r="J23" i="28"/>
  <c r="AK18" i="28"/>
  <c r="S16" i="28"/>
  <c r="BL13" i="28"/>
  <c r="AK16" i="28"/>
  <c r="AB45" i="27"/>
  <c r="S32" i="25"/>
  <c r="J13" i="28"/>
  <c r="S34" i="25"/>
  <c r="S27" i="25"/>
  <c r="J18" i="27"/>
  <c r="S17" i="25"/>
  <c r="AB68" i="24"/>
  <c r="J25" i="25"/>
  <c r="AB67" i="24"/>
  <c r="S52" i="24"/>
  <c r="AE66" i="23"/>
  <c r="J13" i="23"/>
  <c r="AE43" i="23"/>
  <c r="AE60" i="23"/>
  <c r="S42" i="23"/>
  <c r="AE18" i="23"/>
  <c r="S67" i="23"/>
  <c r="AE53" i="23"/>
  <c r="J50" i="23"/>
  <c r="S33" i="23"/>
  <c r="J16" i="23"/>
  <c r="AE11" i="23"/>
  <c r="J43" i="23"/>
  <c r="AE59" i="22"/>
  <c r="S47" i="24"/>
  <c r="J67" i="23"/>
  <c r="AE68" i="22"/>
  <c r="AE61" i="22"/>
  <c r="AE27" i="22"/>
  <c r="S9" i="22"/>
  <c r="S26" i="22"/>
  <c r="S60" i="22"/>
  <c r="S27" i="22"/>
  <c r="AE20" i="22"/>
  <c r="AE54" i="22"/>
  <c r="S21" i="25"/>
  <c r="AB45" i="24"/>
  <c r="S9" i="28"/>
  <c r="AB57" i="27"/>
  <c r="J26" i="28"/>
  <c r="S19" i="28"/>
  <c r="J41" i="27"/>
  <c r="S35" i="28"/>
  <c r="S31" i="28"/>
  <c r="BL28" i="28"/>
  <c r="J22" i="28"/>
  <c r="AK17" i="28"/>
  <c r="S15" i="28"/>
  <c r="BL12" i="28"/>
  <c r="BC10" i="28"/>
  <c r="AB27" i="27"/>
  <c r="AB11" i="27"/>
  <c r="AB53" i="27"/>
  <c r="S25" i="27"/>
  <c r="J20" i="27"/>
  <c r="AB14" i="27"/>
  <c r="AB12" i="27"/>
  <c r="J59" i="27"/>
  <c r="AB31" i="28"/>
  <c r="S24" i="25"/>
  <c r="S26" i="25"/>
  <c r="J17" i="25"/>
  <c r="AB57" i="24"/>
  <c r="BC24" i="25"/>
  <c r="J21" i="25"/>
  <c r="S14" i="25"/>
  <c r="BL11" i="25"/>
  <c r="AB41" i="24"/>
  <c r="J34" i="23"/>
  <c r="AT25" i="25"/>
  <c r="J27" i="23"/>
  <c r="AB43" i="24"/>
  <c r="J12" i="23"/>
  <c r="J23" i="25"/>
  <c r="S41" i="23"/>
  <c r="AE25" i="23"/>
  <c r="AT11" i="25"/>
  <c r="AB50" i="24"/>
  <c r="S45" i="24"/>
  <c r="S50" i="23"/>
  <c r="J23" i="23"/>
  <c r="AE19" i="23"/>
  <c r="AE66" i="22"/>
  <c r="AE46" i="23"/>
  <c r="AE67" i="22"/>
  <c r="AE9" i="22"/>
  <c r="AE28" i="23"/>
  <c r="AE44" i="22"/>
  <c r="AE34" i="22"/>
  <c r="S21" i="24"/>
  <c r="J66" i="22"/>
  <c r="S51" i="22"/>
  <c r="J42" i="24"/>
  <c r="AE12" i="22"/>
  <c r="J26" i="22"/>
  <c r="J33" i="22"/>
  <c r="J34" i="22"/>
  <c r="J68" i="22"/>
  <c r="J9" i="22"/>
  <c r="AB60" i="27"/>
  <c r="AB44" i="27"/>
  <c r="S18" i="28"/>
  <c r="AB41" i="27"/>
  <c r="J10" i="28"/>
  <c r="AB54" i="27"/>
  <c r="S28" i="28"/>
  <c r="BL34" i="28"/>
  <c r="AT19" i="28"/>
  <c r="AB63" i="27"/>
  <c r="S58" i="27"/>
  <c r="S42" i="27"/>
  <c r="BL27" i="28"/>
  <c r="AB16" i="27"/>
  <c r="AB21" i="27"/>
  <c r="AB61" i="24"/>
  <c r="S29" i="25"/>
  <c r="S10" i="25"/>
  <c r="S19" i="25"/>
  <c r="J19" i="25"/>
  <c r="S12" i="25"/>
  <c r="J24" i="25"/>
  <c r="AT9" i="25"/>
  <c r="BL20" i="25"/>
  <c r="AE57" i="23"/>
  <c r="S51" i="24"/>
  <c r="J46" i="24"/>
  <c r="AE42" i="23"/>
  <c r="J21" i="23"/>
  <c r="AE51" i="23"/>
  <c r="AB8" i="24"/>
  <c r="AE68" i="23"/>
  <c r="AB29" i="24"/>
  <c r="S43" i="23"/>
  <c r="AE35" i="22"/>
  <c r="J52" i="22"/>
  <c r="I29" i="38"/>
  <c r="H29" i="38"/>
  <c r="I38" i="38"/>
  <c r="H38" i="38"/>
  <c r="I37" i="38"/>
  <c r="H37" i="38"/>
  <c r="I36" i="38"/>
  <c r="H36" i="38"/>
  <c r="I35" i="38"/>
  <c r="H35" i="38"/>
  <c r="I34" i="38"/>
  <c r="H34" i="38"/>
  <c r="I33" i="38"/>
  <c r="H33" i="38"/>
  <c r="H32" i="38"/>
  <c r="I32" i="38"/>
  <c r="AR15" i="38"/>
  <c r="AQ15" i="38"/>
  <c r="AP15" i="38"/>
  <c r="AO15" i="38"/>
  <c r="AN15" i="38"/>
  <c r="AR13" i="38"/>
  <c r="AQ13" i="38"/>
  <c r="AP13" i="38"/>
  <c r="AO13" i="38"/>
  <c r="AN13" i="38"/>
  <c r="AR11" i="38"/>
  <c r="AQ11" i="38"/>
  <c r="AP11" i="38"/>
  <c r="AO11" i="38"/>
  <c r="AN11" i="38"/>
  <c r="AD30" i="38"/>
  <c r="AD31" i="38"/>
  <c r="AR9" i="38"/>
  <c r="AR8" i="38"/>
  <c r="AQ8" i="38"/>
  <c r="AP8" i="38"/>
  <c r="AO8" i="38"/>
  <c r="AR10" i="38"/>
  <c r="AN8" i="38"/>
  <c r="K119" i="39"/>
  <c r="J119" i="39"/>
  <c r="Y16" i="38"/>
  <c r="X16" i="38"/>
  <c r="BA15" i="38"/>
  <c r="AZ15" i="38"/>
  <c r="I15" i="38"/>
  <c r="H15" i="38"/>
  <c r="Y14" i="38"/>
  <c r="X14" i="38"/>
  <c r="BA13" i="38"/>
  <c r="AZ13" i="38"/>
  <c r="I13" i="38"/>
  <c r="H13" i="38"/>
  <c r="Y12" i="38"/>
  <c r="X12" i="38"/>
  <c r="BA11" i="38"/>
  <c r="AZ11" i="38"/>
  <c r="I11" i="38"/>
  <c r="H11" i="38"/>
  <c r="BA8" i="38"/>
  <c r="AZ8" i="38"/>
  <c r="I8" i="38"/>
  <c r="H8" i="38"/>
  <c r="Q32" i="38"/>
  <c r="R32" i="38"/>
  <c r="Q33" i="38"/>
  <c r="R33" i="38"/>
  <c r="Q34" i="38"/>
  <c r="R34" i="38"/>
  <c r="Q35" i="38"/>
  <c r="R35" i="38"/>
  <c r="Q36" i="38"/>
  <c r="R36" i="38"/>
  <c r="Q37" i="38"/>
  <c r="R37" i="38"/>
  <c r="Q38" i="38"/>
  <c r="R38" i="38"/>
  <c r="AF14" i="38"/>
  <c r="AE14" i="38"/>
  <c r="AF12" i="38"/>
  <c r="AE12" i="38"/>
  <c r="AF10" i="38"/>
  <c r="AE10" i="38"/>
  <c r="AR17" i="38"/>
  <c r="AQ17" i="38"/>
  <c r="AP17" i="38"/>
  <c r="AO17" i="38"/>
  <c r="AN17" i="38"/>
  <c r="AQ14" i="38"/>
  <c r="AP14" i="38"/>
  <c r="AO14" i="38"/>
  <c r="AN14" i="38"/>
  <c r="AR14" i="38"/>
  <c r="AQ12" i="38"/>
  <c r="AP12" i="38"/>
  <c r="AO12" i="38"/>
  <c r="AN12" i="38"/>
  <c r="AR12" i="38"/>
  <c r="K142" i="39"/>
  <c r="J142" i="39"/>
  <c r="AF9" i="38"/>
  <c r="AE9" i="38"/>
  <c r="J34" i="39"/>
  <c r="K34" i="39"/>
  <c r="J53" i="39"/>
  <c r="K53" i="39"/>
  <c r="K54" i="39"/>
  <c r="J54" i="39"/>
  <c r="K31" i="39"/>
  <c r="J31" i="39"/>
  <c r="K143" i="39"/>
  <c r="J143" i="39"/>
  <c r="J32" i="39"/>
  <c r="K32" i="39"/>
  <c r="K120" i="39"/>
  <c r="J120" i="39"/>
  <c r="K33" i="39"/>
  <c r="J33" i="39"/>
  <c r="K55" i="39"/>
  <c r="J55" i="39"/>
  <c r="K100" i="39"/>
  <c r="J100" i="39"/>
  <c r="K144" i="39"/>
  <c r="J144" i="39"/>
  <c r="J98" i="39"/>
  <c r="K98" i="39"/>
  <c r="K99" i="39"/>
  <c r="J99" i="39"/>
  <c r="K141" i="39"/>
  <c r="J141" i="39"/>
  <c r="K56" i="39"/>
  <c r="J56" i="39"/>
  <c r="K75" i="39"/>
  <c r="J75" i="39"/>
  <c r="K121" i="39"/>
  <c r="J121" i="39"/>
  <c r="K76" i="39"/>
  <c r="J76" i="39"/>
  <c r="K122" i="39"/>
  <c r="J122" i="39"/>
  <c r="J77" i="39"/>
  <c r="K77" i="39"/>
  <c r="K209" i="39"/>
  <c r="J209" i="39"/>
  <c r="K253" i="39"/>
  <c r="J253" i="39"/>
  <c r="K78" i="39"/>
  <c r="J78" i="39"/>
  <c r="K97" i="39"/>
  <c r="J97" i="39"/>
  <c r="K165" i="39"/>
  <c r="J165" i="39"/>
  <c r="K230" i="39"/>
  <c r="J230" i="39"/>
  <c r="K188" i="39"/>
  <c r="J188" i="39"/>
  <c r="K229" i="39"/>
  <c r="J229" i="39"/>
  <c r="K252" i="39"/>
  <c r="J252" i="39"/>
  <c r="J163" i="39"/>
  <c r="K163" i="39"/>
  <c r="J207" i="39"/>
  <c r="K207" i="39"/>
  <c r="J231" i="39"/>
  <c r="K231" i="39"/>
  <c r="J254" i="39"/>
  <c r="K254" i="39"/>
  <c r="K164" i="39"/>
  <c r="J164" i="39"/>
  <c r="K208" i="39"/>
  <c r="J208" i="39"/>
  <c r="K232" i="39"/>
  <c r="J232" i="39"/>
  <c r="K166" i="39"/>
  <c r="J166" i="39"/>
  <c r="K185" i="39"/>
  <c r="J185" i="39"/>
  <c r="K210" i="39"/>
  <c r="J210" i="39"/>
  <c r="J186" i="39"/>
  <c r="K186" i="39"/>
  <c r="J187" i="39"/>
  <c r="K187" i="39"/>
  <c r="J251" i="39"/>
  <c r="K251" i="39"/>
  <c r="Z32" i="38"/>
  <c r="AA32" i="38"/>
  <c r="AD32" i="38"/>
  <c r="AC32" i="38"/>
  <c r="AB32" i="38"/>
  <c r="Z33" i="38"/>
  <c r="AA33" i="38"/>
  <c r="AC33" i="38"/>
  <c r="AB33" i="38"/>
  <c r="AD33" i="38"/>
  <c r="Z34" i="38"/>
  <c r="AA34" i="38"/>
  <c r="AB34" i="38"/>
  <c r="AD34" i="38"/>
  <c r="AC34" i="38"/>
  <c r="Z35" i="38"/>
  <c r="AA35" i="38"/>
  <c r="AD35" i="38"/>
  <c r="AC35" i="38"/>
  <c r="AB35" i="38"/>
  <c r="Z36" i="38"/>
  <c r="AA36" i="38"/>
  <c r="AD36" i="38"/>
  <c r="AC36" i="38"/>
  <c r="AB36" i="38"/>
  <c r="Z37" i="38"/>
  <c r="AA37" i="38"/>
  <c r="AD37" i="38"/>
  <c r="AC37" i="38"/>
  <c r="AB37" i="38"/>
  <c r="Z38" i="38"/>
  <c r="AA38" i="38"/>
  <c r="AD38" i="38"/>
  <c r="AC38" i="38"/>
  <c r="AB38" i="38"/>
  <c r="AF17" i="38"/>
  <c r="AE17" i="38"/>
  <c r="Y15" i="38"/>
  <c r="X15" i="38"/>
  <c r="BA14" i="38"/>
  <c r="AZ14" i="38"/>
  <c r="I14" i="38"/>
  <c r="H14" i="38"/>
  <c r="Y13" i="38"/>
  <c r="X13" i="38"/>
  <c r="BA12" i="38"/>
  <c r="AZ12" i="38"/>
  <c r="I12" i="38"/>
  <c r="H12" i="38"/>
  <c r="Y11" i="38"/>
  <c r="X11" i="38"/>
  <c r="Y8" i="38"/>
  <c r="X8" i="38"/>
  <c r="H119" i="39"/>
  <c r="H141" i="39"/>
  <c r="H207" i="39"/>
  <c r="H185" i="39"/>
  <c r="H229" i="39"/>
  <c r="M251" i="37"/>
  <c r="L251" i="37"/>
  <c r="L230" i="37"/>
  <c r="M230" i="37"/>
  <c r="L254" i="37"/>
  <c r="M254" i="37"/>
  <c r="M253" i="37"/>
  <c r="L253" i="37"/>
  <c r="M166" i="37"/>
  <c r="L166" i="37"/>
  <c r="M119" i="37"/>
  <c r="L119" i="37"/>
  <c r="L208" i="37"/>
  <c r="M208" i="37"/>
  <c r="M210" i="37"/>
  <c r="L210" i="37"/>
  <c r="M207" i="37"/>
  <c r="L207" i="37"/>
  <c r="L188" i="37"/>
  <c r="M188" i="37"/>
  <c r="L142" i="37"/>
  <c r="M142" i="37"/>
  <c r="M165" i="37"/>
  <c r="L165" i="37"/>
  <c r="M122" i="37"/>
  <c r="L122" i="37"/>
  <c r="M185" i="37"/>
  <c r="L185" i="37"/>
  <c r="L187" i="37"/>
  <c r="M187" i="37"/>
  <c r="M164" i="37"/>
  <c r="L164" i="37"/>
  <c r="M163" i="37"/>
  <c r="L163" i="37"/>
  <c r="M120" i="37"/>
  <c r="L120" i="37"/>
  <c r="L100" i="37"/>
  <c r="M100" i="37"/>
  <c r="L99" i="37"/>
  <c r="M99" i="37"/>
  <c r="M76" i="37"/>
  <c r="L76" i="37"/>
  <c r="M54" i="37"/>
  <c r="L54" i="37"/>
  <c r="L32" i="37"/>
  <c r="M32" i="37"/>
  <c r="J175" i="37"/>
  <c r="J53" i="37"/>
  <c r="J163" i="37"/>
  <c r="L9" i="37"/>
  <c r="M9" i="37"/>
  <c r="M230" i="36"/>
  <c r="L230" i="36"/>
  <c r="M163" i="36"/>
  <c r="L163" i="36"/>
  <c r="J119" i="36"/>
  <c r="J109" i="36"/>
  <c r="M53" i="36"/>
  <c r="L53" i="36"/>
  <c r="J207" i="36"/>
  <c r="M100" i="36"/>
  <c r="L100" i="36"/>
  <c r="L32" i="36"/>
  <c r="M32" i="36"/>
  <c r="M121" i="36"/>
  <c r="L121" i="36"/>
  <c r="M76" i="36"/>
  <c r="L76" i="36"/>
  <c r="M55" i="36"/>
  <c r="L55" i="36"/>
  <c r="J43" i="36"/>
  <c r="M209" i="36"/>
  <c r="L209" i="36"/>
  <c r="M144" i="36"/>
  <c r="L144" i="36"/>
  <c r="J87" i="36"/>
  <c r="M34" i="36"/>
  <c r="L34" i="36"/>
  <c r="L143" i="36"/>
  <c r="M143" i="36"/>
  <c r="L232" i="36"/>
  <c r="M232" i="36"/>
  <c r="M97" i="36"/>
  <c r="L97" i="36"/>
  <c r="M165" i="36"/>
  <c r="L165" i="36"/>
  <c r="L253" i="36"/>
  <c r="M253" i="36"/>
  <c r="M98" i="36"/>
  <c r="L98" i="36"/>
  <c r="M119" i="36"/>
  <c r="L119" i="36"/>
  <c r="M166" i="36"/>
  <c r="L166" i="36"/>
  <c r="M185" i="36"/>
  <c r="L185" i="36"/>
  <c r="M207" i="36"/>
  <c r="L207" i="36"/>
  <c r="M254" i="36"/>
  <c r="L254" i="36"/>
  <c r="M122" i="36"/>
  <c r="L122" i="36"/>
  <c r="M142" i="36"/>
  <c r="L142" i="36"/>
  <c r="M188" i="36"/>
  <c r="L188" i="36"/>
  <c r="M210" i="36"/>
  <c r="L210" i="36"/>
  <c r="M231" i="36"/>
  <c r="L231" i="36"/>
  <c r="L164" i="36"/>
  <c r="M164" i="36"/>
  <c r="L252" i="36"/>
  <c r="M252" i="36"/>
  <c r="M99" i="36"/>
  <c r="L99" i="36"/>
  <c r="M120" i="36"/>
  <c r="L120" i="36"/>
  <c r="M186" i="36"/>
  <c r="L186" i="36"/>
  <c r="M208" i="36"/>
  <c r="L208" i="36"/>
  <c r="M229" i="36"/>
  <c r="L229" i="36"/>
  <c r="M78" i="36"/>
  <c r="L78" i="36"/>
  <c r="M31" i="36"/>
  <c r="L31" i="36"/>
  <c r="J141" i="36"/>
  <c r="J251" i="36"/>
  <c r="J153" i="36"/>
  <c r="J175" i="36"/>
  <c r="J229" i="36"/>
  <c r="J65" i="36"/>
  <c r="M33" i="36"/>
  <c r="L33" i="36"/>
  <c r="M187" i="36"/>
  <c r="L187" i="36"/>
  <c r="L77" i="36"/>
  <c r="M77" i="36"/>
  <c r="L56" i="36"/>
  <c r="M56" i="36"/>
  <c r="K68" i="35"/>
  <c r="J68" i="35"/>
  <c r="H68" i="35"/>
  <c r="I68" i="35"/>
  <c r="S67" i="35"/>
  <c r="R67" i="35"/>
  <c r="Q67" i="35"/>
  <c r="T67" i="35"/>
  <c r="AE64" i="35"/>
  <c r="AD64" i="35"/>
  <c r="AB64" i="35"/>
  <c r="AG64" i="35"/>
  <c r="AC64" i="35"/>
  <c r="AA64" i="35"/>
  <c r="AG54" i="35"/>
  <c r="AE54" i="35"/>
  <c r="AD54" i="35"/>
  <c r="AB54" i="35"/>
  <c r="AA54" i="35"/>
  <c r="AC54" i="35"/>
  <c r="T52" i="35"/>
  <c r="R52" i="35"/>
  <c r="Q52" i="35"/>
  <c r="S52" i="35"/>
  <c r="K51" i="35"/>
  <c r="I51" i="35"/>
  <c r="H51" i="35"/>
  <c r="J51" i="35"/>
  <c r="AG46" i="35"/>
  <c r="AE46" i="35"/>
  <c r="AD46" i="35"/>
  <c r="AB46" i="35"/>
  <c r="AA46" i="35"/>
  <c r="AC46" i="35"/>
  <c r="K43" i="35"/>
  <c r="I43" i="35"/>
  <c r="H43" i="35"/>
  <c r="J43" i="35"/>
  <c r="I57" i="35"/>
  <c r="H57" i="35"/>
  <c r="J57" i="35"/>
  <c r="K57" i="35"/>
  <c r="Q53" i="35"/>
  <c r="S53" i="35"/>
  <c r="R53" i="35"/>
  <c r="T53" i="35"/>
  <c r="H52" i="35"/>
  <c r="J52" i="35"/>
  <c r="I52" i="35"/>
  <c r="K52" i="35"/>
  <c r="AA47" i="35"/>
  <c r="AG47" i="35"/>
  <c r="AE47" i="35"/>
  <c r="AC47" i="35"/>
  <c r="AB47" i="35"/>
  <c r="AD47" i="35"/>
  <c r="Q45" i="35"/>
  <c r="S45" i="35"/>
  <c r="R45" i="35"/>
  <c r="T45" i="35"/>
  <c r="W69" i="35"/>
  <c r="AF69" i="35" s="1"/>
  <c r="AF44" i="35"/>
  <c r="H44" i="35"/>
  <c r="J44" i="35"/>
  <c r="I44" i="35"/>
  <c r="G69" i="35"/>
  <c r="K44" i="35"/>
  <c r="AG65" i="35"/>
  <c r="AE65" i="35"/>
  <c r="AC65" i="35"/>
  <c r="AD65" i="35"/>
  <c r="AB65" i="35"/>
  <c r="AA65" i="35"/>
  <c r="AD62" i="35"/>
  <c r="AC62" i="35"/>
  <c r="AB62" i="35"/>
  <c r="AE62" i="35"/>
  <c r="AG62" i="35"/>
  <c r="AA62" i="35"/>
  <c r="AB60" i="35"/>
  <c r="AA60" i="35"/>
  <c r="AC60" i="35"/>
  <c r="AG60" i="35"/>
  <c r="AE60" i="35"/>
  <c r="AD60" i="35"/>
  <c r="AB68" i="35"/>
  <c r="AA68" i="35"/>
  <c r="AC68" i="35"/>
  <c r="AD68" i="35"/>
  <c r="AG68" i="35"/>
  <c r="AE68" i="35"/>
  <c r="AA59" i="35"/>
  <c r="AE59" i="35"/>
  <c r="AG59" i="35"/>
  <c r="AD59" i="35"/>
  <c r="AC59" i="35"/>
  <c r="AB59" i="35"/>
  <c r="AA67" i="35"/>
  <c r="AG67" i="35"/>
  <c r="AE67" i="35"/>
  <c r="AB67" i="35"/>
  <c r="AD67" i="35"/>
  <c r="AC67" i="35"/>
  <c r="AG58" i="35"/>
  <c r="AE58" i="35"/>
  <c r="AD58" i="35"/>
  <c r="AC58" i="35"/>
  <c r="AB58" i="35"/>
  <c r="AA58" i="35"/>
  <c r="AG66" i="35"/>
  <c r="AD66" i="35"/>
  <c r="AA66" i="35"/>
  <c r="AB66" i="35"/>
  <c r="AE66" i="35"/>
  <c r="AC66" i="35"/>
  <c r="H153" i="36"/>
  <c r="K61" i="35"/>
  <c r="I61" i="35"/>
  <c r="J61" i="35"/>
  <c r="H61" i="35"/>
  <c r="J58" i="35"/>
  <c r="I58" i="35"/>
  <c r="K58" i="35"/>
  <c r="H58" i="35"/>
  <c r="AE55" i="35"/>
  <c r="AD55" i="35"/>
  <c r="AB55" i="35"/>
  <c r="AA55" i="35"/>
  <c r="AC55" i="35"/>
  <c r="AG55" i="35"/>
  <c r="R54" i="35"/>
  <c r="Q54" i="35"/>
  <c r="T54" i="35"/>
  <c r="S54" i="35"/>
  <c r="I53" i="35"/>
  <c r="H53" i="35"/>
  <c r="K53" i="35"/>
  <c r="J53" i="35"/>
  <c r="AB48" i="35"/>
  <c r="AA48" i="35"/>
  <c r="AG48" i="35"/>
  <c r="AD48" i="35"/>
  <c r="AC48" i="35"/>
  <c r="AE48" i="35"/>
  <c r="R46" i="35"/>
  <c r="Q46" i="35"/>
  <c r="T46" i="35"/>
  <c r="S46" i="35"/>
  <c r="I45" i="35"/>
  <c r="H45" i="35"/>
  <c r="K45" i="35"/>
  <c r="J45" i="35"/>
  <c r="AE63" i="35"/>
  <c r="AD63" i="35"/>
  <c r="AC63" i="35"/>
  <c r="AA63" i="35"/>
  <c r="AG63" i="35"/>
  <c r="AB63" i="35"/>
  <c r="T62" i="35"/>
  <c r="R62" i="35"/>
  <c r="S62" i="35"/>
  <c r="Q62" i="35"/>
  <c r="K59" i="35"/>
  <c r="J59" i="35"/>
  <c r="I59" i="35"/>
  <c r="H59" i="35"/>
  <c r="R58" i="35"/>
  <c r="Q58" i="35"/>
  <c r="T58" i="35"/>
  <c r="S58" i="35"/>
  <c r="AE56" i="35"/>
  <c r="AC56" i="35"/>
  <c r="AB56" i="35"/>
  <c r="AA56" i="35"/>
  <c r="AG56" i="35"/>
  <c r="AD56" i="35"/>
  <c r="S55" i="35"/>
  <c r="R55" i="35"/>
  <c r="Q55" i="35"/>
  <c r="T55" i="35"/>
  <c r="J54" i="35"/>
  <c r="I54" i="35"/>
  <c r="H54" i="35"/>
  <c r="K54" i="35"/>
  <c r="AC49" i="35"/>
  <c r="AB49" i="35"/>
  <c r="AA49" i="35"/>
  <c r="AG49" i="35"/>
  <c r="AE49" i="35"/>
  <c r="AD49" i="35"/>
  <c r="S47" i="35"/>
  <c r="R47" i="35"/>
  <c r="Q47" i="35"/>
  <c r="T47" i="35"/>
  <c r="J46" i="35"/>
  <c r="I46" i="35"/>
  <c r="H46" i="35"/>
  <c r="K46" i="35"/>
  <c r="AC41" i="35"/>
  <c r="AB41" i="35"/>
  <c r="AA41" i="35"/>
  <c r="AG41" i="35"/>
  <c r="AE41" i="35"/>
  <c r="AD41" i="35"/>
  <c r="S63" i="35"/>
  <c r="R63" i="35"/>
  <c r="Q63" i="35"/>
  <c r="T63" i="35"/>
  <c r="T60" i="35"/>
  <c r="S60" i="35"/>
  <c r="R60" i="35"/>
  <c r="Q60" i="35"/>
  <c r="T68" i="35"/>
  <c r="S68" i="35"/>
  <c r="R68" i="35"/>
  <c r="Q68" i="35"/>
  <c r="R66" i="35"/>
  <c r="Q66" i="35"/>
  <c r="S66" i="35"/>
  <c r="T66" i="35"/>
  <c r="Q57" i="35"/>
  <c r="T57" i="35"/>
  <c r="S57" i="35"/>
  <c r="R57" i="35"/>
  <c r="Q65" i="35"/>
  <c r="R65" i="35"/>
  <c r="T65" i="35"/>
  <c r="S65" i="35"/>
  <c r="S56" i="35"/>
  <c r="R56" i="35"/>
  <c r="Q56" i="35"/>
  <c r="T56" i="35"/>
  <c r="T64" i="35"/>
  <c r="Q64" i="35"/>
  <c r="S64" i="35"/>
  <c r="R64" i="35"/>
  <c r="AG57" i="35"/>
  <c r="AD57" i="35"/>
  <c r="AC57" i="35"/>
  <c r="AB57" i="35"/>
  <c r="AA57" i="35"/>
  <c r="AE57" i="35"/>
  <c r="K55" i="35"/>
  <c r="J55" i="35"/>
  <c r="I55" i="35"/>
  <c r="H55" i="35"/>
  <c r="AD50" i="35"/>
  <c r="AC50" i="35"/>
  <c r="AB50" i="35"/>
  <c r="AA50" i="35"/>
  <c r="AE50" i="35"/>
  <c r="AG50" i="35"/>
  <c r="T48" i="35"/>
  <c r="S48" i="35"/>
  <c r="R48" i="35"/>
  <c r="Q48" i="35"/>
  <c r="K47" i="35"/>
  <c r="J47" i="35"/>
  <c r="I47" i="35"/>
  <c r="H47" i="35"/>
  <c r="J62" i="35"/>
  <c r="K62" i="35"/>
  <c r="H62" i="35"/>
  <c r="I62" i="35"/>
  <c r="K67" i="35"/>
  <c r="J67" i="35"/>
  <c r="I67" i="35"/>
  <c r="H67" i="35"/>
  <c r="I65" i="35"/>
  <c r="H65" i="35"/>
  <c r="J65" i="35"/>
  <c r="K65" i="35"/>
  <c r="H56" i="35"/>
  <c r="I56" i="35"/>
  <c r="K56" i="35"/>
  <c r="J56" i="35"/>
  <c r="H64" i="35"/>
  <c r="I64" i="35"/>
  <c r="J64" i="35"/>
  <c r="K64" i="35"/>
  <c r="K63" i="35"/>
  <c r="H63" i="35"/>
  <c r="J63" i="35"/>
  <c r="I63" i="35"/>
  <c r="T61" i="35"/>
  <c r="S61" i="35"/>
  <c r="Q61" i="35"/>
  <c r="R61" i="35"/>
  <c r="AE52" i="35"/>
  <c r="AD52" i="35"/>
  <c r="AC52" i="35"/>
  <c r="AB52" i="35"/>
  <c r="AG52" i="35"/>
  <c r="AA52" i="35"/>
  <c r="T50" i="35"/>
  <c r="S50" i="35"/>
  <c r="R50" i="35"/>
  <c r="Q50" i="35"/>
  <c r="K49" i="35"/>
  <c r="J49" i="35"/>
  <c r="I49" i="35"/>
  <c r="H49" i="35"/>
  <c r="AE44" i="35"/>
  <c r="AD44" i="35"/>
  <c r="AC44" i="35"/>
  <c r="AB44" i="35"/>
  <c r="Z69" i="35"/>
  <c r="AG44" i="35"/>
  <c r="AA44" i="35"/>
  <c r="T42" i="35"/>
  <c r="S42" i="35"/>
  <c r="R42" i="35"/>
  <c r="Q42" i="35"/>
  <c r="K41" i="35"/>
  <c r="J41" i="35"/>
  <c r="I41" i="35"/>
  <c r="H41" i="35"/>
  <c r="J66" i="35"/>
  <c r="I66" i="35"/>
  <c r="H66" i="35"/>
  <c r="K66" i="35"/>
  <c r="AG53" i="35"/>
  <c r="AE53" i="35"/>
  <c r="AD53" i="35"/>
  <c r="AC53" i="35"/>
  <c r="AA53" i="35"/>
  <c r="AB53" i="35"/>
  <c r="T51" i="35"/>
  <c r="S51" i="35"/>
  <c r="Q51" i="35"/>
  <c r="R51" i="35"/>
  <c r="K50" i="35"/>
  <c r="J50" i="35"/>
  <c r="H50" i="35"/>
  <c r="I50" i="35"/>
  <c r="K42" i="35"/>
  <c r="J42" i="35"/>
  <c r="H42" i="35"/>
  <c r="I42" i="35"/>
  <c r="AE33" i="35"/>
  <c r="AD33" i="35"/>
  <c r="AC33" i="35"/>
  <c r="AB33" i="35"/>
  <c r="AA33" i="35"/>
  <c r="AG33" i="35"/>
  <c r="AG27" i="35"/>
  <c r="AE27" i="35"/>
  <c r="AD27" i="35"/>
  <c r="AA27" i="35"/>
  <c r="AC27" i="35"/>
  <c r="AB27" i="35"/>
  <c r="I25" i="35"/>
  <c r="J25" i="35"/>
  <c r="H25" i="35"/>
  <c r="K25" i="35"/>
  <c r="K19" i="35"/>
  <c r="I19" i="35"/>
  <c r="H19" i="35"/>
  <c r="J19" i="35"/>
  <c r="AG14" i="35"/>
  <c r="AE14" i="35"/>
  <c r="AD14" i="35"/>
  <c r="AB14" i="35"/>
  <c r="AA14" i="35"/>
  <c r="AC14" i="35"/>
  <c r="T12" i="35"/>
  <c r="R12" i="35"/>
  <c r="Q12" i="35"/>
  <c r="S12" i="35"/>
  <c r="W36" i="35"/>
  <c r="AF36" i="35" s="1"/>
  <c r="AF11" i="35"/>
  <c r="G36" i="35"/>
  <c r="K11" i="35"/>
  <c r="I11" i="35"/>
  <c r="H11" i="35"/>
  <c r="J11" i="35"/>
  <c r="AG35" i="35"/>
  <c r="AE35" i="35"/>
  <c r="AD35" i="35"/>
  <c r="AC35" i="35"/>
  <c r="AA35" i="35"/>
  <c r="AB35" i="35"/>
  <c r="AE26" i="35"/>
  <c r="AD26" i="35"/>
  <c r="AC26" i="35"/>
  <c r="AG26" i="35"/>
  <c r="AB26" i="35"/>
  <c r="AA26" i="35"/>
  <c r="AE34" i="35"/>
  <c r="AD34" i="35"/>
  <c r="AC34" i="35"/>
  <c r="AB34" i="35"/>
  <c r="AG34" i="35"/>
  <c r="AA34" i="35"/>
  <c r="AD32" i="35"/>
  <c r="AC32" i="35"/>
  <c r="AB32" i="35"/>
  <c r="AA32" i="35"/>
  <c r="AE32" i="35"/>
  <c r="AG32" i="35"/>
  <c r="AB23" i="35"/>
  <c r="AE23" i="35"/>
  <c r="AD23" i="35"/>
  <c r="AC23" i="35"/>
  <c r="AA23" i="35"/>
  <c r="AG23" i="35"/>
  <c r="AC31" i="35"/>
  <c r="AB31" i="35"/>
  <c r="AA31" i="35"/>
  <c r="AG31" i="35"/>
  <c r="AE31" i="35"/>
  <c r="AD31" i="35"/>
  <c r="AB30" i="35"/>
  <c r="AA30" i="35"/>
  <c r="AG30" i="35"/>
  <c r="AD30" i="35"/>
  <c r="AC30" i="35"/>
  <c r="AE30" i="35"/>
  <c r="AC21" i="35"/>
  <c r="AB21" i="35"/>
  <c r="AA21" i="35"/>
  <c r="AE21" i="35"/>
  <c r="AD21" i="35"/>
  <c r="AG21" i="35"/>
  <c r="AA29" i="35"/>
  <c r="AG29" i="35"/>
  <c r="AC29" i="35"/>
  <c r="AB29" i="35"/>
  <c r="AE29" i="35"/>
  <c r="AD29" i="35"/>
  <c r="AG28" i="35"/>
  <c r="AE28" i="35"/>
  <c r="AB28" i="35"/>
  <c r="AD28" i="35"/>
  <c r="AC28" i="35"/>
  <c r="AA28" i="35"/>
  <c r="T31" i="35"/>
  <c r="S31" i="35"/>
  <c r="R31" i="35"/>
  <c r="Q31" i="35"/>
  <c r="R26" i="35"/>
  <c r="Q26" i="35"/>
  <c r="T26" i="35"/>
  <c r="S26" i="35"/>
  <c r="T23" i="35"/>
  <c r="R23" i="35"/>
  <c r="Q23" i="35"/>
  <c r="S23" i="35"/>
  <c r="Q13" i="35"/>
  <c r="S13" i="35"/>
  <c r="R13" i="35"/>
  <c r="T13" i="35"/>
  <c r="H12" i="35"/>
  <c r="J12" i="35"/>
  <c r="I12" i="35"/>
  <c r="K12" i="35"/>
  <c r="AA7" i="35"/>
  <c r="AG7" i="35"/>
  <c r="AE7" i="35"/>
  <c r="AC7" i="35"/>
  <c r="AB7" i="35"/>
  <c r="AD7" i="35"/>
  <c r="T25" i="35"/>
  <c r="Q25" i="35"/>
  <c r="S25" i="35"/>
  <c r="R25" i="35"/>
  <c r="K22" i="35"/>
  <c r="I22" i="35"/>
  <c r="J22" i="35"/>
  <c r="H22" i="35"/>
  <c r="I20" i="35"/>
  <c r="J20" i="35"/>
  <c r="H20" i="35"/>
  <c r="K20" i="35"/>
  <c r="AB16" i="35"/>
  <c r="AA16" i="35"/>
  <c r="AG16" i="35"/>
  <c r="AD16" i="35"/>
  <c r="AC16" i="35"/>
  <c r="AE16" i="35"/>
  <c r="R14" i="35"/>
  <c r="Q14" i="35"/>
  <c r="T14" i="35"/>
  <c r="S14" i="35"/>
  <c r="I13" i="35"/>
  <c r="H13" i="35"/>
  <c r="K13" i="35"/>
  <c r="J13" i="35"/>
  <c r="AB8" i="35"/>
  <c r="AA8" i="35"/>
  <c r="AG8" i="35"/>
  <c r="AD8" i="35"/>
  <c r="AC8" i="35"/>
  <c r="AE8" i="35"/>
  <c r="T33" i="35"/>
  <c r="S33" i="35"/>
  <c r="Q33" i="35"/>
  <c r="R33" i="35"/>
  <c r="S24" i="35"/>
  <c r="T24" i="35"/>
  <c r="R24" i="35"/>
  <c r="Q24" i="35"/>
  <c r="T32" i="35"/>
  <c r="S32" i="35"/>
  <c r="R32" i="35"/>
  <c r="Q32" i="35"/>
  <c r="T30" i="35"/>
  <c r="S30" i="35"/>
  <c r="R30" i="35"/>
  <c r="Q30" i="35"/>
  <c r="R21" i="35"/>
  <c r="S21" i="35"/>
  <c r="Q21" i="35"/>
  <c r="T21" i="35"/>
  <c r="S29" i="35"/>
  <c r="R29" i="35"/>
  <c r="Q29" i="35"/>
  <c r="T29" i="35"/>
  <c r="R28" i="35"/>
  <c r="Q28" i="35"/>
  <c r="T28" i="35"/>
  <c r="S28" i="35"/>
  <c r="Q27" i="35"/>
  <c r="S27" i="35"/>
  <c r="T27" i="35"/>
  <c r="R27" i="35"/>
  <c r="Q35" i="35"/>
  <c r="S35" i="35"/>
  <c r="R35" i="35"/>
  <c r="T35" i="35"/>
  <c r="T34" i="35"/>
  <c r="R34" i="35"/>
  <c r="Q34" i="35"/>
  <c r="S34" i="35"/>
  <c r="K24" i="35"/>
  <c r="H24" i="35"/>
  <c r="J24" i="35"/>
  <c r="I24" i="35"/>
  <c r="AC17" i="35"/>
  <c r="AB17" i="35"/>
  <c r="AA17" i="35"/>
  <c r="AG17" i="35"/>
  <c r="AE17" i="35"/>
  <c r="AD17" i="35"/>
  <c r="S15" i="35"/>
  <c r="R15" i="35"/>
  <c r="Q15" i="35"/>
  <c r="T15" i="35"/>
  <c r="J14" i="35"/>
  <c r="I14" i="35"/>
  <c r="H14" i="35"/>
  <c r="K14" i="35"/>
  <c r="AC9" i="35"/>
  <c r="AB9" i="35"/>
  <c r="AA9" i="35"/>
  <c r="AG9" i="35"/>
  <c r="AE9" i="35"/>
  <c r="AD9" i="35"/>
  <c r="K32" i="35"/>
  <c r="J32" i="35"/>
  <c r="H32" i="35"/>
  <c r="I32" i="35"/>
  <c r="J23" i="35"/>
  <c r="K23" i="35"/>
  <c r="H23" i="35"/>
  <c r="I23" i="35"/>
  <c r="K31" i="35"/>
  <c r="J31" i="35"/>
  <c r="I31" i="35"/>
  <c r="H31" i="35"/>
  <c r="J28" i="35"/>
  <c r="I28" i="35"/>
  <c r="H28" i="35"/>
  <c r="K28" i="35"/>
  <c r="I27" i="35"/>
  <c r="H27" i="35"/>
  <c r="K27" i="35"/>
  <c r="J27" i="35"/>
  <c r="I35" i="35"/>
  <c r="H35" i="35"/>
  <c r="K35" i="35"/>
  <c r="J35" i="35"/>
  <c r="J26" i="35"/>
  <c r="K26" i="35"/>
  <c r="I26" i="35"/>
  <c r="H26" i="35"/>
  <c r="H34" i="35"/>
  <c r="J34" i="35"/>
  <c r="I34" i="35"/>
  <c r="K34" i="35"/>
  <c r="K33" i="35"/>
  <c r="I33" i="35"/>
  <c r="H33" i="35"/>
  <c r="J33" i="35"/>
  <c r="AD25" i="35"/>
  <c r="AB25" i="35"/>
  <c r="AG25" i="35"/>
  <c r="AE25" i="35"/>
  <c r="AC25" i="35"/>
  <c r="AA25" i="35"/>
  <c r="S22" i="35"/>
  <c r="Q22" i="35"/>
  <c r="T22" i="35"/>
  <c r="R22" i="35"/>
  <c r="AD18" i="35"/>
  <c r="AC18" i="35"/>
  <c r="AB18" i="35"/>
  <c r="AA18" i="35"/>
  <c r="AE18" i="35"/>
  <c r="AG18" i="35"/>
  <c r="AA22" i="35"/>
  <c r="AG22" i="35"/>
  <c r="AD22" i="35"/>
  <c r="AE22" i="35"/>
  <c r="AC22" i="35"/>
  <c r="AB22" i="35"/>
  <c r="T18" i="35"/>
  <c r="S18" i="35"/>
  <c r="R18" i="35"/>
  <c r="Q18" i="35"/>
  <c r="K17" i="35"/>
  <c r="J17" i="35"/>
  <c r="I17" i="35"/>
  <c r="H17" i="35"/>
  <c r="K30" i="35"/>
  <c r="J30" i="35"/>
  <c r="I30" i="35"/>
  <c r="H30" i="35"/>
  <c r="K29" i="35"/>
  <c r="J29" i="35"/>
  <c r="I29" i="35"/>
  <c r="H29" i="35"/>
  <c r="AC24" i="35"/>
  <c r="AA24" i="35"/>
  <c r="AG24" i="35"/>
  <c r="AE24" i="35"/>
  <c r="AB24" i="35"/>
  <c r="AD24" i="35"/>
  <c r="T19" i="35"/>
  <c r="S19" i="35"/>
  <c r="Q19" i="35"/>
  <c r="R19" i="35"/>
  <c r="K18" i="35"/>
  <c r="J18" i="35"/>
  <c r="H18" i="35"/>
  <c r="I18" i="35"/>
  <c r="AG13" i="35"/>
  <c r="AE13" i="35"/>
  <c r="AD13" i="35"/>
  <c r="AC13" i="35"/>
  <c r="AA13" i="35"/>
  <c r="AB13" i="35"/>
  <c r="P36" i="35"/>
  <c r="T11" i="35"/>
  <c r="S11" i="35"/>
  <c r="Q11" i="35"/>
  <c r="R11" i="35"/>
  <c r="K10" i="35"/>
  <c r="J10" i="35"/>
  <c r="H10" i="35"/>
  <c r="I10" i="35"/>
  <c r="J207" i="33"/>
  <c r="L186" i="33"/>
  <c r="M186" i="33"/>
  <c r="M99" i="33"/>
  <c r="L99" i="33"/>
  <c r="M78" i="33"/>
  <c r="L78" i="33"/>
  <c r="M56" i="33"/>
  <c r="L56" i="33"/>
  <c r="M34" i="33"/>
  <c r="L34" i="33"/>
  <c r="L120" i="33"/>
  <c r="M120" i="33"/>
  <c r="M209" i="33"/>
  <c r="L209" i="33"/>
  <c r="M232" i="33"/>
  <c r="L232" i="33"/>
  <c r="M165" i="33"/>
  <c r="L165" i="33"/>
  <c r="M187" i="33"/>
  <c r="L187" i="33"/>
  <c r="M230" i="33"/>
  <c r="L230" i="33"/>
  <c r="M254" i="33"/>
  <c r="L254" i="33"/>
  <c r="M121" i="33"/>
  <c r="L121" i="33"/>
  <c r="M141" i="33"/>
  <c r="L141" i="33"/>
  <c r="M210" i="33"/>
  <c r="L210" i="33"/>
  <c r="M144" i="33"/>
  <c r="L144" i="33"/>
  <c r="M163" i="33"/>
  <c r="L163" i="33"/>
  <c r="M185" i="33"/>
  <c r="L185" i="33"/>
  <c r="L253" i="33"/>
  <c r="M253" i="33"/>
  <c r="L119" i="33"/>
  <c r="M119" i="33"/>
  <c r="L166" i="33"/>
  <c r="M166" i="33"/>
  <c r="L188" i="33"/>
  <c r="M188" i="33"/>
  <c r="L208" i="33"/>
  <c r="M208" i="33"/>
  <c r="L231" i="33"/>
  <c r="M231" i="33"/>
  <c r="M122" i="33"/>
  <c r="L122" i="33"/>
  <c r="M142" i="33"/>
  <c r="L142" i="33"/>
  <c r="M252" i="33"/>
  <c r="L252" i="33"/>
  <c r="M660" i="32"/>
  <c r="L660" i="32"/>
  <c r="L75" i="33"/>
  <c r="M75" i="33"/>
  <c r="L53" i="33"/>
  <c r="M53" i="33"/>
  <c r="J251" i="33"/>
  <c r="J185" i="33"/>
  <c r="J119" i="33"/>
  <c r="J109" i="33"/>
  <c r="J153" i="33"/>
  <c r="J229" i="33"/>
  <c r="J175" i="33"/>
  <c r="L685" i="32"/>
  <c r="M685" i="32"/>
  <c r="L615" i="32"/>
  <c r="M615" i="32"/>
  <c r="M662" i="32"/>
  <c r="L662" i="32"/>
  <c r="L229" i="33"/>
  <c r="M229" i="33"/>
  <c r="M98" i="33"/>
  <c r="L98" i="33"/>
  <c r="M77" i="33"/>
  <c r="L77" i="33"/>
  <c r="M55" i="33"/>
  <c r="L55" i="33"/>
  <c r="M251" i="33"/>
  <c r="L251" i="33"/>
  <c r="M97" i="33"/>
  <c r="L97" i="33"/>
  <c r="M76" i="33"/>
  <c r="L76" i="33"/>
  <c r="M570" i="32"/>
  <c r="L570" i="32"/>
  <c r="L569" i="32"/>
  <c r="M569" i="32"/>
  <c r="M544" i="32"/>
  <c r="L544" i="32"/>
  <c r="M252" i="32"/>
  <c r="L252" i="32"/>
  <c r="M230" i="32"/>
  <c r="L230" i="32"/>
  <c r="M568" i="32"/>
  <c r="L568" i="32"/>
  <c r="L522" i="32"/>
  <c r="M522" i="32"/>
  <c r="M546" i="32"/>
  <c r="L546" i="32"/>
  <c r="M472" i="32"/>
  <c r="L472" i="32"/>
  <c r="M423" i="32"/>
  <c r="L423" i="32"/>
  <c r="M371" i="32"/>
  <c r="L371" i="32"/>
  <c r="M319" i="32"/>
  <c r="L319" i="32"/>
  <c r="M274" i="32"/>
  <c r="L274" i="32"/>
  <c r="M254" i="32"/>
  <c r="L254" i="32"/>
  <c r="M232" i="32"/>
  <c r="L232" i="32"/>
  <c r="M592" i="32"/>
  <c r="L592" i="32"/>
  <c r="M590" i="32"/>
  <c r="L590" i="32"/>
  <c r="M593" i="32"/>
  <c r="L593" i="32"/>
  <c r="M591" i="32"/>
  <c r="L591" i="32"/>
  <c r="M523" i="32"/>
  <c r="L523" i="32"/>
  <c r="L547" i="32"/>
  <c r="M547" i="32"/>
  <c r="L473" i="32"/>
  <c r="M473" i="32"/>
  <c r="L424" i="32"/>
  <c r="M424" i="32"/>
  <c r="L372" i="32"/>
  <c r="M372" i="32"/>
  <c r="L320" i="32"/>
  <c r="M320" i="32"/>
  <c r="L275" i="32"/>
  <c r="M275" i="32"/>
  <c r="M209" i="32"/>
  <c r="L209" i="32"/>
  <c r="M187" i="32"/>
  <c r="L187" i="32"/>
  <c r="J185" i="32"/>
  <c r="M141" i="32"/>
  <c r="L141" i="32"/>
  <c r="M119" i="32"/>
  <c r="L119" i="32"/>
  <c r="L166" i="32"/>
  <c r="M166" i="32"/>
  <c r="L77" i="32"/>
  <c r="M77" i="32"/>
  <c r="L56" i="32"/>
  <c r="M56" i="32"/>
  <c r="O145" i="30"/>
  <c r="M145" i="30"/>
  <c r="L145" i="30"/>
  <c r="N145" i="30"/>
  <c r="G141" i="30"/>
  <c r="I141" i="30"/>
  <c r="H141" i="30"/>
  <c r="K141" i="30" s="1"/>
  <c r="O137" i="30"/>
  <c r="L137" i="30"/>
  <c r="N137" i="30"/>
  <c r="M137" i="30"/>
  <c r="G128" i="29"/>
  <c r="H128" i="29"/>
  <c r="I128" i="29"/>
  <c r="M163" i="32"/>
  <c r="L163" i="32"/>
  <c r="M449" i="32"/>
  <c r="L449" i="32"/>
  <c r="M450" i="32"/>
  <c r="L450" i="32"/>
  <c r="L448" i="32"/>
  <c r="M448" i="32"/>
  <c r="M451" i="32"/>
  <c r="L451" i="32"/>
  <c r="M345" i="32"/>
  <c r="L345" i="32"/>
  <c r="M346" i="32"/>
  <c r="L346" i="32"/>
  <c r="L344" i="32"/>
  <c r="M344" i="32"/>
  <c r="M347" i="32"/>
  <c r="L347" i="32"/>
  <c r="M186" i="32"/>
  <c r="L186" i="32"/>
  <c r="M143" i="30"/>
  <c r="L143" i="30"/>
  <c r="O143" i="30"/>
  <c r="N143" i="30"/>
  <c r="I139" i="30"/>
  <c r="H139" i="30"/>
  <c r="K139" i="30" s="1"/>
  <c r="G139" i="30"/>
  <c r="J207" i="32"/>
  <c r="M207" i="32"/>
  <c r="L207" i="32"/>
  <c r="L210" i="32"/>
  <c r="M210" i="32"/>
  <c r="M165" i="32"/>
  <c r="L165" i="32"/>
  <c r="M76" i="32"/>
  <c r="L76" i="32"/>
  <c r="M55" i="32"/>
  <c r="L55" i="32"/>
  <c r="I142" i="30"/>
  <c r="H142" i="30"/>
  <c r="K142" i="30" s="1"/>
  <c r="G142" i="30"/>
  <c r="N138" i="30"/>
  <c r="M138" i="30"/>
  <c r="L138" i="30"/>
  <c r="O138" i="30"/>
  <c r="N125" i="29"/>
  <c r="M125" i="29"/>
  <c r="K125" i="29"/>
  <c r="O125" i="29"/>
  <c r="L125" i="29"/>
  <c r="M78" i="32"/>
  <c r="L78" i="32"/>
  <c r="M499" i="32"/>
  <c r="L499" i="32"/>
  <c r="J498" i="32"/>
  <c r="M500" i="32"/>
  <c r="L500" i="32"/>
  <c r="L498" i="32"/>
  <c r="M498" i="32"/>
  <c r="M501" i="32"/>
  <c r="L501" i="32"/>
  <c r="M397" i="32"/>
  <c r="L397" i="32"/>
  <c r="M398" i="32"/>
  <c r="L398" i="32"/>
  <c r="L396" i="32"/>
  <c r="M396" i="32"/>
  <c r="M399" i="32"/>
  <c r="L399" i="32"/>
  <c r="L164" i="32"/>
  <c r="M164" i="32"/>
  <c r="L75" i="32"/>
  <c r="M75" i="32"/>
  <c r="I143" i="30"/>
  <c r="G143" i="30"/>
  <c r="H143" i="30"/>
  <c r="K143" i="30" s="1"/>
  <c r="O139" i="30"/>
  <c r="N139" i="30"/>
  <c r="M139" i="30"/>
  <c r="L139" i="30"/>
  <c r="M297" i="32"/>
  <c r="L297" i="32"/>
  <c r="M296" i="32"/>
  <c r="L296" i="32"/>
  <c r="L295" i="32"/>
  <c r="M295" i="32"/>
  <c r="M298" i="32"/>
  <c r="L298" i="32"/>
  <c r="AC58" i="26"/>
  <c r="AA58" i="26"/>
  <c r="Z58" i="26"/>
  <c r="AB58" i="26"/>
  <c r="K56" i="26"/>
  <c r="I56" i="26"/>
  <c r="H56" i="26"/>
  <c r="J56" i="26"/>
  <c r="T53" i="26"/>
  <c r="R53" i="26"/>
  <c r="Q53" i="26"/>
  <c r="S53" i="26"/>
  <c r="AC50" i="26"/>
  <c r="AA50" i="26"/>
  <c r="Z50" i="26"/>
  <c r="AB50" i="26"/>
  <c r="K48" i="26"/>
  <c r="I48" i="26"/>
  <c r="H48" i="26"/>
  <c r="J48" i="26"/>
  <c r="T45" i="26"/>
  <c r="R45" i="26"/>
  <c r="Q45" i="26"/>
  <c r="S45" i="26"/>
  <c r="AC42" i="26"/>
  <c r="AA42" i="26"/>
  <c r="Z42" i="26"/>
  <c r="AB42" i="26"/>
  <c r="K40" i="26"/>
  <c r="I40" i="26"/>
  <c r="H40" i="26"/>
  <c r="J40" i="26"/>
  <c r="T35" i="26"/>
  <c r="R35" i="26"/>
  <c r="Q35" i="26"/>
  <c r="S35" i="26"/>
  <c r="AC32" i="26"/>
  <c r="AA32" i="26"/>
  <c r="Z32" i="26"/>
  <c r="AB32" i="26"/>
  <c r="K30" i="26"/>
  <c r="I30" i="26"/>
  <c r="H30" i="26"/>
  <c r="J30" i="26"/>
  <c r="T27" i="26"/>
  <c r="R27" i="26"/>
  <c r="Q27" i="26"/>
  <c r="S27" i="26"/>
  <c r="AC24" i="26"/>
  <c r="AA24" i="26"/>
  <c r="Z24" i="26"/>
  <c r="AB24" i="26"/>
  <c r="K22" i="26"/>
  <c r="I22" i="26"/>
  <c r="H22" i="26"/>
  <c r="J22" i="26"/>
  <c r="T19" i="26"/>
  <c r="R19" i="26"/>
  <c r="Q19" i="26"/>
  <c r="S19" i="26"/>
  <c r="AC16" i="26"/>
  <c r="AA16" i="26"/>
  <c r="Z16" i="26"/>
  <c r="AB16" i="26"/>
  <c r="K14" i="26"/>
  <c r="I14" i="26"/>
  <c r="H14" i="26"/>
  <c r="J14" i="26"/>
  <c r="T11" i="26"/>
  <c r="R11" i="26"/>
  <c r="Q11" i="26"/>
  <c r="P36" i="26"/>
  <c r="S11" i="26"/>
  <c r="AC8" i="26"/>
  <c r="AA8" i="26"/>
  <c r="Z8" i="26"/>
  <c r="AB8" i="26"/>
  <c r="Q66" i="26"/>
  <c r="S66" i="26"/>
  <c r="R66" i="26"/>
  <c r="T66" i="26"/>
  <c r="Z63" i="26"/>
  <c r="AB63" i="26"/>
  <c r="AA63" i="26"/>
  <c r="AC63" i="26"/>
  <c r="H61" i="26"/>
  <c r="J61" i="26"/>
  <c r="I61" i="26"/>
  <c r="K61" i="26"/>
  <c r="Q58" i="26"/>
  <c r="S58" i="26"/>
  <c r="R58" i="26"/>
  <c r="T58" i="26"/>
  <c r="Z55" i="26"/>
  <c r="AB55" i="26"/>
  <c r="AA55" i="26"/>
  <c r="AC55" i="26"/>
  <c r="H53" i="26"/>
  <c r="J53" i="26"/>
  <c r="I53" i="26"/>
  <c r="K53" i="26"/>
  <c r="Q50" i="26"/>
  <c r="S50" i="26"/>
  <c r="R50" i="26"/>
  <c r="T50" i="26"/>
  <c r="Z47" i="26"/>
  <c r="AB47" i="26"/>
  <c r="AA47" i="26"/>
  <c r="AC47" i="26"/>
  <c r="H45" i="26"/>
  <c r="J45" i="26"/>
  <c r="I45" i="26"/>
  <c r="K45" i="26"/>
  <c r="Q42" i="26"/>
  <c r="S42" i="26"/>
  <c r="R42" i="26"/>
  <c r="T42" i="26"/>
  <c r="Z39" i="26"/>
  <c r="AB39" i="26"/>
  <c r="AA39" i="26"/>
  <c r="AC39" i="26"/>
  <c r="H35" i="26"/>
  <c r="J35" i="26"/>
  <c r="I35" i="26"/>
  <c r="K35" i="26"/>
  <c r="Q32" i="26"/>
  <c r="S32" i="26"/>
  <c r="R32" i="26"/>
  <c r="T32" i="26"/>
  <c r="Z29" i="26"/>
  <c r="AB29" i="26"/>
  <c r="AA29" i="26"/>
  <c r="AC29" i="26"/>
  <c r="H27" i="26"/>
  <c r="J27" i="26"/>
  <c r="I27" i="26"/>
  <c r="K27" i="26"/>
  <c r="Q24" i="26"/>
  <c r="S24" i="26"/>
  <c r="R24" i="26"/>
  <c r="T24" i="26"/>
  <c r="Z21" i="26"/>
  <c r="AB21" i="26"/>
  <c r="AA21" i="26"/>
  <c r="AC21" i="26"/>
  <c r="H19" i="26"/>
  <c r="J19" i="26"/>
  <c r="I19" i="26"/>
  <c r="K19" i="26"/>
  <c r="Q16" i="26"/>
  <c r="S16" i="26"/>
  <c r="R16" i="26"/>
  <c r="T16" i="26"/>
  <c r="Z13" i="26"/>
  <c r="AB13" i="26"/>
  <c r="AA13" i="26"/>
  <c r="AC13" i="26"/>
  <c r="H11" i="26"/>
  <c r="G36" i="26"/>
  <c r="J11" i="26"/>
  <c r="I11" i="26"/>
  <c r="K11" i="26"/>
  <c r="Q8" i="26"/>
  <c r="S8" i="26"/>
  <c r="R8" i="26"/>
  <c r="T8" i="26"/>
  <c r="AA68" i="26"/>
  <c r="Z68" i="26"/>
  <c r="AC68" i="26"/>
  <c r="AB68" i="26"/>
  <c r="I66" i="26"/>
  <c r="H66" i="26"/>
  <c r="K66" i="26"/>
  <c r="J66" i="26"/>
  <c r="R63" i="26"/>
  <c r="Q63" i="26"/>
  <c r="T63" i="26"/>
  <c r="S63" i="26"/>
  <c r="AA60" i="26"/>
  <c r="Z60" i="26"/>
  <c r="AC60" i="26"/>
  <c r="AB60" i="26"/>
  <c r="I58" i="26"/>
  <c r="H58" i="26"/>
  <c r="K58" i="26"/>
  <c r="J58" i="26"/>
  <c r="R55" i="26"/>
  <c r="Q55" i="26"/>
  <c r="T55" i="26"/>
  <c r="S55" i="26"/>
  <c r="AA52" i="26"/>
  <c r="Z52" i="26"/>
  <c r="AC52" i="26"/>
  <c r="AB52" i="26"/>
  <c r="I50" i="26"/>
  <c r="H50" i="26"/>
  <c r="K50" i="26"/>
  <c r="J50" i="26"/>
  <c r="R47" i="26"/>
  <c r="Q47" i="26"/>
  <c r="T47" i="26"/>
  <c r="S47" i="26"/>
  <c r="AA44" i="26"/>
  <c r="Z44" i="26"/>
  <c r="AC44" i="26"/>
  <c r="Y69" i="26"/>
  <c r="AB44" i="26"/>
  <c r="I42" i="26"/>
  <c r="H42" i="26"/>
  <c r="K42" i="26"/>
  <c r="J42" i="26"/>
  <c r="R39" i="26"/>
  <c r="Q39" i="26"/>
  <c r="T39" i="26"/>
  <c r="S39" i="26"/>
  <c r="AA34" i="26"/>
  <c r="Z34" i="26"/>
  <c r="AC34" i="26"/>
  <c r="AB34" i="26"/>
  <c r="I32" i="26"/>
  <c r="H32" i="26"/>
  <c r="K32" i="26"/>
  <c r="J32" i="26"/>
  <c r="R29" i="26"/>
  <c r="Q29" i="26"/>
  <c r="T29" i="26"/>
  <c r="S29" i="26"/>
  <c r="AA26" i="26"/>
  <c r="Z26" i="26"/>
  <c r="AC26" i="26"/>
  <c r="AB26" i="26"/>
  <c r="I24" i="26"/>
  <c r="H24" i="26"/>
  <c r="K24" i="26"/>
  <c r="J24" i="26"/>
  <c r="R21" i="26"/>
  <c r="Q21" i="26"/>
  <c r="T21" i="26"/>
  <c r="S21" i="26"/>
  <c r="AA18" i="26"/>
  <c r="Z18" i="26"/>
  <c r="AC18" i="26"/>
  <c r="AB18" i="26"/>
  <c r="I16" i="26"/>
  <c r="H16" i="26"/>
  <c r="K16" i="26"/>
  <c r="J16" i="26"/>
  <c r="R13" i="26"/>
  <c r="Q13" i="26"/>
  <c r="T13" i="26"/>
  <c r="S13" i="26"/>
  <c r="AA10" i="26"/>
  <c r="Z10" i="26"/>
  <c r="AC10" i="26"/>
  <c r="AB10" i="26"/>
  <c r="I8" i="26"/>
  <c r="H8" i="26"/>
  <c r="K8" i="26"/>
  <c r="J8" i="26"/>
  <c r="S68" i="26"/>
  <c r="R68" i="26"/>
  <c r="Q68" i="26"/>
  <c r="T68" i="26"/>
  <c r="AB65" i="26"/>
  <c r="AA65" i="26"/>
  <c r="Z65" i="26"/>
  <c r="AC65" i="26"/>
  <c r="J63" i="26"/>
  <c r="I63" i="26"/>
  <c r="H63" i="26"/>
  <c r="K63" i="26"/>
  <c r="S60" i="26"/>
  <c r="R60" i="26"/>
  <c r="Q60" i="26"/>
  <c r="T60" i="26"/>
  <c r="AB57" i="26"/>
  <c r="AA57" i="26"/>
  <c r="Z57" i="26"/>
  <c r="AC57" i="26"/>
  <c r="J55" i="26"/>
  <c r="I55" i="26"/>
  <c r="H55" i="26"/>
  <c r="K55" i="26"/>
  <c r="S52" i="26"/>
  <c r="R52" i="26"/>
  <c r="Q52" i="26"/>
  <c r="T52" i="26"/>
  <c r="AB49" i="26"/>
  <c r="AA49" i="26"/>
  <c r="Z49" i="26"/>
  <c r="AC49" i="26"/>
  <c r="J47" i="26"/>
  <c r="I47" i="26"/>
  <c r="H47" i="26"/>
  <c r="K47" i="26"/>
  <c r="P69" i="26"/>
  <c r="S44" i="26"/>
  <c r="R44" i="26"/>
  <c r="Q44" i="26"/>
  <c r="T44" i="26"/>
  <c r="AB41" i="26"/>
  <c r="AA41" i="26"/>
  <c r="Z41" i="26"/>
  <c r="AC41" i="26"/>
  <c r="J39" i="26"/>
  <c r="I39" i="26"/>
  <c r="H39" i="26"/>
  <c r="K39" i="26"/>
  <c r="S34" i="26"/>
  <c r="R34" i="26"/>
  <c r="Q34" i="26"/>
  <c r="T34" i="26"/>
  <c r="AB31" i="26"/>
  <c r="AA31" i="26"/>
  <c r="Z31" i="26"/>
  <c r="AC31" i="26"/>
  <c r="J29" i="26"/>
  <c r="I29" i="26"/>
  <c r="H29" i="26"/>
  <c r="K29" i="26"/>
  <c r="S26" i="26"/>
  <c r="R26" i="26"/>
  <c r="Q26" i="26"/>
  <c r="T26" i="26"/>
  <c r="AB23" i="26"/>
  <c r="AA23" i="26"/>
  <c r="Z23" i="26"/>
  <c r="AC23" i="26"/>
  <c r="J21" i="26"/>
  <c r="I21" i="26"/>
  <c r="H21" i="26"/>
  <c r="K21" i="26"/>
  <c r="S18" i="26"/>
  <c r="R18" i="26"/>
  <c r="Q18" i="26"/>
  <c r="T18" i="26"/>
  <c r="AB15" i="26"/>
  <c r="AA15" i="26"/>
  <c r="Z15" i="26"/>
  <c r="AC15" i="26"/>
  <c r="J13" i="26"/>
  <c r="I13" i="26"/>
  <c r="H13" i="26"/>
  <c r="K13" i="26"/>
  <c r="S10" i="26"/>
  <c r="R10" i="26"/>
  <c r="Q10" i="26"/>
  <c r="T10" i="26"/>
  <c r="AB7" i="26"/>
  <c r="AA7" i="26"/>
  <c r="Z7" i="26"/>
  <c r="AC7" i="26"/>
  <c r="K68" i="26"/>
  <c r="J68" i="26"/>
  <c r="I68" i="26"/>
  <c r="H68" i="26"/>
  <c r="T65" i="26"/>
  <c r="S65" i="26"/>
  <c r="R65" i="26"/>
  <c r="Q65" i="26"/>
  <c r="AC62" i="26"/>
  <c r="AB62" i="26"/>
  <c r="AA62" i="26"/>
  <c r="Z62" i="26"/>
  <c r="K60" i="26"/>
  <c r="J60" i="26"/>
  <c r="I60" i="26"/>
  <c r="H60" i="26"/>
  <c r="T57" i="26"/>
  <c r="S57" i="26"/>
  <c r="R57" i="26"/>
  <c r="Q57" i="26"/>
  <c r="AC54" i="26"/>
  <c r="AB54" i="26"/>
  <c r="AA54" i="26"/>
  <c r="Z54" i="26"/>
  <c r="K52" i="26"/>
  <c r="J52" i="26"/>
  <c r="I52" i="26"/>
  <c r="H52" i="26"/>
  <c r="T49" i="26"/>
  <c r="S49" i="26"/>
  <c r="R49" i="26"/>
  <c r="Q49" i="26"/>
  <c r="AC46" i="26"/>
  <c r="AB46" i="26"/>
  <c r="AA46" i="26"/>
  <c r="Z46" i="26"/>
  <c r="K44" i="26"/>
  <c r="G69" i="26"/>
  <c r="J44" i="26"/>
  <c r="I44" i="26"/>
  <c r="H44" i="26"/>
  <c r="T41" i="26"/>
  <c r="S41" i="26"/>
  <c r="R41" i="26"/>
  <c r="Q41" i="26"/>
  <c r="K34" i="26"/>
  <c r="J34" i="26"/>
  <c r="I34" i="26"/>
  <c r="H34" i="26"/>
  <c r="T31" i="26"/>
  <c r="S31" i="26"/>
  <c r="R31" i="26"/>
  <c r="Q31" i="26"/>
  <c r="AC28" i="26"/>
  <c r="AB28" i="26"/>
  <c r="AA28" i="26"/>
  <c r="Z28" i="26"/>
  <c r="K26" i="26"/>
  <c r="J26" i="26"/>
  <c r="I26" i="26"/>
  <c r="H26" i="26"/>
  <c r="T23" i="26"/>
  <c r="S23" i="26"/>
  <c r="R23" i="26"/>
  <c r="Q23" i="26"/>
  <c r="AC20" i="26"/>
  <c r="AB20" i="26"/>
  <c r="AA20" i="26"/>
  <c r="Z20" i="26"/>
  <c r="K18" i="26"/>
  <c r="J18" i="26"/>
  <c r="I18" i="26"/>
  <c r="H18" i="26"/>
  <c r="T15" i="26"/>
  <c r="S15" i="26"/>
  <c r="R15" i="26"/>
  <c r="Q15" i="26"/>
  <c r="AC12" i="26"/>
  <c r="AB12" i="26"/>
  <c r="AA12" i="26"/>
  <c r="Z12" i="26"/>
  <c r="K10" i="26"/>
  <c r="J10" i="26"/>
  <c r="I10" i="26"/>
  <c r="H10" i="26"/>
  <c r="T7" i="26"/>
  <c r="S7" i="26"/>
  <c r="R7" i="26"/>
  <c r="Q7" i="26"/>
  <c r="T67" i="26"/>
  <c r="S67" i="26"/>
  <c r="R67" i="26"/>
  <c r="Q67" i="26"/>
  <c r="AC64" i="26"/>
  <c r="AB64" i="26"/>
  <c r="AA64" i="26"/>
  <c r="Z64" i="26"/>
  <c r="K62" i="26"/>
  <c r="J62" i="26"/>
  <c r="I62" i="26"/>
  <c r="H62" i="26"/>
  <c r="T59" i="26"/>
  <c r="S59" i="26"/>
  <c r="R59" i="26"/>
  <c r="Q59" i="26"/>
  <c r="AC56" i="26"/>
  <c r="AB56" i="26"/>
  <c r="AA56" i="26"/>
  <c r="Z56" i="26"/>
  <c r="K54" i="26"/>
  <c r="J54" i="26"/>
  <c r="I54" i="26"/>
  <c r="H54" i="26"/>
  <c r="T51" i="26"/>
  <c r="S51" i="26"/>
  <c r="R51" i="26"/>
  <c r="Q51" i="26"/>
  <c r="AC48" i="26"/>
  <c r="AB48" i="26"/>
  <c r="AA48" i="26"/>
  <c r="Z48" i="26"/>
  <c r="K46" i="26"/>
  <c r="J46" i="26"/>
  <c r="I46" i="26"/>
  <c r="H46" i="26"/>
  <c r="T43" i="26"/>
  <c r="S43" i="26"/>
  <c r="R43" i="26"/>
  <c r="Q43" i="26"/>
  <c r="AC40" i="26"/>
  <c r="AB40" i="26"/>
  <c r="AA40" i="26"/>
  <c r="Z40" i="26"/>
  <c r="T33" i="26"/>
  <c r="S33" i="26"/>
  <c r="R33" i="26"/>
  <c r="Q33" i="26"/>
  <c r="AC30" i="26"/>
  <c r="AB30" i="26"/>
  <c r="AA30" i="26"/>
  <c r="Z30" i="26"/>
  <c r="K28" i="26"/>
  <c r="J28" i="26"/>
  <c r="I28" i="26"/>
  <c r="H28" i="26"/>
  <c r="T25" i="26"/>
  <c r="S25" i="26"/>
  <c r="R25" i="26"/>
  <c r="Q25" i="26"/>
  <c r="AC22" i="26"/>
  <c r="AB22" i="26"/>
  <c r="AA22" i="26"/>
  <c r="Z22" i="26"/>
  <c r="K20" i="26"/>
  <c r="J20" i="26"/>
  <c r="I20" i="26"/>
  <c r="H20" i="26"/>
  <c r="T17" i="26"/>
  <c r="S17" i="26"/>
  <c r="R17" i="26"/>
  <c r="Q17" i="26"/>
  <c r="AC14" i="26"/>
  <c r="AB14" i="26"/>
  <c r="AA14" i="26"/>
  <c r="Z14" i="26"/>
  <c r="K12" i="26"/>
  <c r="J12" i="26"/>
  <c r="I12" i="26"/>
  <c r="H12" i="26"/>
  <c r="T9" i="26"/>
  <c r="S9" i="26"/>
  <c r="R9" i="26"/>
  <c r="Q9" i="26"/>
  <c r="K67" i="26"/>
  <c r="J67" i="26"/>
  <c r="H67" i="26"/>
  <c r="I67" i="26"/>
  <c r="T64" i="26"/>
  <c r="S64" i="26"/>
  <c r="Q64" i="26"/>
  <c r="R64" i="26"/>
  <c r="AC61" i="26"/>
  <c r="AB61" i="26"/>
  <c r="Z61" i="26"/>
  <c r="AA61" i="26"/>
  <c r="K59" i="26"/>
  <c r="J59" i="26"/>
  <c r="H59" i="26"/>
  <c r="I59" i="26"/>
  <c r="T56" i="26"/>
  <c r="S56" i="26"/>
  <c r="Q56" i="26"/>
  <c r="R56" i="26"/>
  <c r="AC53" i="26"/>
  <c r="AB53" i="26"/>
  <c r="Z53" i="26"/>
  <c r="AA53" i="26"/>
  <c r="K51" i="26"/>
  <c r="J51" i="26"/>
  <c r="H51" i="26"/>
  <c r="I51" i="26"/>
  <c r="T48" i="26"/>
  <c r="S48" i="26"/>
  <c r="Q48" i="26"/>
  <c r="R48" i="26"/>
  <c r="AC45" i="26"/>
  <c r="AB45" i="26"/>
  <c r="Z45" i="26"/>
  <c r="AA45" i="26"/>
  <c r="K43" i="26"/>
  <c r="J43" i="26"/>
  <c r="H43" i="26"/>
  <c r="I43" i="26"/>
  <c r="T40" i="26"/>
  <c r="S40" i="26"/>
  <c r="Q40" i="26"/>
  <c r="R40" i="26"/>
  <c r="AC35" i="26"/>
  <c r="AB35" i="26"/>
  <c r="Z35" i="26"/>
  <c r="AA35" i="26"/>
  <c r="K33" i="26"/>
  <c r="J33" i="26"/>
  <c r="H33" i="26"/>
  <c r="I33" i="26"/>
  <c r="T30" i="26"/>
  <c r="S30" i="26"/>
  <c r="Q30" i="26"/>
  <c r="R30" i="26"/>
  <c r="AC27" i="26"/>
  <c r="AB27" i="26"/>
  <c r="Z27" i="26"/>
  <c r="AA27" i="26"/>
  <c r="K25" i="26"/>
  <c r="J25" i="26"/>
  <c r="H25" i="26"/>
  <c r="I25" i="26"/>
  <c r="T22" i="26"/>
  <c r="S22" i="26"/>
  <c r="Q22" i="26"/>
  <c r="R22" i="26"/>
  <c r="AC19" i="26"/>
  <c r="AB19" i="26"/>
  <c r="Z19" i="26"/>
  <c r="AA19" i="26"/>
  <c r="K17" i="26"/>
  <c r="J17" i="26"/>
  <c r="H17" i="26"/>
  <c r="I17" i="26"/>
  <c r="T14" i="26"/>
  <c r="S14" i="26"/>
  <c r="Q14" i="26"/>
  <c r="R14" i="26"/>
  <c r="AC11" i="26"/>
  <c r="Y36" i="26"/>
  <c r="AB11" i="26"/>
  <c r="Z11" i="26"/>
  <c r="AA11" i="26"/>
  <c r="K9" i="26"/>
  <c r="J9" i="26"/>
  <c r="H9" i="26"/>
  <c r="I9" i="26"/>
  <c r="AE58" i="21"/>
  <c r="AD58" i="21"/>
  <c r="AF58" i="21"/>
  <c r="K55" i="21"/>
  <c r="I55" i="21"/>
  <c r="J55" i="21"/>
  <c r="H55" i="21"/>
  <c r="T48" i="21"/>
  <c r="R48" i="21"/>
  <c r="S48" i="21"/>
  <c r="Q48" i="21"/>
  <c r="T47" i="21"/>
  <c r="Q47" i="21"/>
  <c r="S47" i="21"/>
  <c r="R47" i="21"/>
  <c r="S54" i="21"/>
  <c r="R54" i="21"/>
  <c r="T54" i="21"/>
  <c r="Q54" i="21"/>
  <c r="T62" i="21"/>
  <c r="S62" i="21"/>
  <c r="R62" i="21"/>
  <c r="Q62" i="21"/>
  <c r="T61" i="21"/>
  <c r="S61" i="21"/>
  <c r="R61" i="21"/>
  <c r="Q61" i="21"/>
  <c r="S52" i="21"/>
  <c r="Q52" i="21"/>
  <c r="T52" i="21"/>
  <c r="R52" i="21"/>
  <c r="S60" i="21"/>
  <c r="R60" i="21"/>
  <c r="Q60" i="21"/>
  <c r="T60" i="21"/>
  <c r="S68" i="21"/>
  <c r="R68" i="21"/>
  <c r="Q68" i="21"/>
  <c r="T68" i="21"/>
  <c r="R51" i="21"/>
  <c r="S51" i="21"/>
  <c r="Q51" i="21"/>
  <c r="T51" i="21"/>
  <c r="R59" i="21"/>
  <c r="T59" i="21"/>
  <c r="S59" i="21"/>
  <c r="Q59" i="21"/>
  <c r="R67" i="21"/>
  <c r="Q67" i="21"/>
  <c r="T67" i="21"/>
  <c r="S67" i="21"/>
  <c r="Q66" i="21"/>
  <c r="T66" i="21"/>
  <c r="S66" i="21"/>
  <c r="R66" i="21"/>
  <c r="S49" i="21"/>
  <c r="Q49" i="21"/>
  <c r="T49" i="21"/>
  <c r="R49" i="21"/>
  <c r="S57" i="21"/>
  <c r="T57" i="21"/>
  <c r="R57" i="21"/>
  <c r="Q57" i="21"/>
  <c r="T65" i="21"/>
  <c r="S65" i="21"/>
  <c r="R65" i="21"/>
  <c r="Q65" i="21"/>
  <c r="T21" i="21"/>
  <c r="S21" i="21"/>
  <c r="R21" i="21"/>
  <c r="Q21" i="21"/>
  <c r="K20" i="21"/>
  <c r="J20" i="21"/>
  <c r="I20" i="21"/>
  <c r="H20" i="21"/>
  <c r="AF65" i="21"/>
  <c r="AE65" i="21"/>
  <c r="AD65" i="21"/>
  <c r="H57" i="21"/>
  <c r="K57" i="21"/>
  <c r="I57" i="21"/>
  <c r="J57" i="21"/>
  <c r="AF42" i="21"/>
  <c r="AE42" i="21"/>
  <c r="AD42" i="21"/>
  <c r="Q40" i="21"/>
  <c r="T40" i="21"/>
  <c r="S40" i="21"/>
  <c r="R40" i="21"/>
  <c r="J53" i="21"/>
  <c r="I53" i="21"/>
  <c r="K53" i="21"/>
  <c r="H53" i="21"/>
  <c r="K61" i="21"/>
  <c r="J61" i="21"/>
  <c r="I61" i="21"/>
  <c r="H61" i="21"/>
  <c r="K60" i="21"/>
  <c r="J60" i="21"/>
  <c r="I60" i="21"/>
  <c r="H60" i="21"/>
  <c r="K68" i="21"/>
  <c r="J68" i="21"/>
  <c r="I68" i="21"/>
  <c r="H68" i="21"/>
  <c r="J51" i="21"/>
  <c r="H51" i="21"/>
  <c r="K51" i="21"/>
  <c r="I51" i="21"/>
  <c r="J59" i="21"/>
  <c r="H59" i="21"/>
  <c r="K59" i="21"/>
  <c r="I59" i="21"/>
  <c r="J67" i="21"/>
  <c r="I67" i="21"/>
  <c r="H67" i="21"/>
  <c r="K67" i="21"/>
  <c r="I50" i="21"/>
  <c r="K50" i="21"/>
  <c r="J50" i="21"/>
  <c r="H50" i="21"/>
  <c r="I58" i="21"/>
  <c r="J58" i="21"/>
  <c r="H58" i="21"/>
  <c r="K58" i="21"/>
  <c r="I66" i="21"/>
  <c r="H66" i="21"/>
  <c r="K66" i="21"/>
  <c r="J66" i="21"/>
  <c r="H65" i="21"/>
  <c r="K65" i="21"/>
  <c r="J65" i="21"/>
  <c r="I65" i="21"/>
  <c r="J48" i="21"/>
  <c r="K48" i="21"/>
  <c r="I48" i="21"/>
  <c r="H48" i="21"/>
  <c r="J56" i="21"/>
  <c r="H56" i="21"/>
  <c r="K56" i="21"/>
  <c r="I56" i="21"/>
  <c r="K64" i="21"/>
  <c r="J64" i="21"/>
  <c r="I64" i="21"/>
  <c r="H64" i="21"/>
  <c r="Q30" i="21"/>
  <c r="T30" i="21"/>
  <c r="S30" i="21"/>
  <c r="R30" i="21"/>
  <c r="H29" i="21"/>
  <c r="K29" i="21"/>
  <c r="J29" i="21"/>
  <c r="I29" i="21"/>
  <c r="Q22" i="21"/>
  <c r="T22" i="21"/>
  <c r="S22" i="21"/>
  <c r="R22" i="21"/>
  <c r="H21" i="21"/>
  <c r="K21" i="21"/>
  <c r="J21" i="21"/>
  <c r="I21" i="21"/>
  <c r="Q14" i="21"/>
  <c r="T14" i="21"/>
  <c r="S14" i="21"/>
  <c r="R14" i="21"/>
  <c r="H13" i="21"/>
  <c r="K13" i="21"/>
  <c r="J13" i="21"/>
  <c r="I13" i="21"/>
  <c r="AF66" i="21"/>
  <c r="AE66" i="21"/>
  <c r="AD66" i="21"/>
  <c r="T53" i="21"/>
  <c r="R53" i="21"/>
  <c r="Q53" i="21"/>
  <c r="S53" i="21"/>
  <c r="AD47" i="21"/>
  <c r="AE47" i="21"/>
  <c r="AF47" i="21"/>
  <c r="AF43" i="21"/>
  <c r="AE43" i="21"/>
  <c r="AD43" i="21"/>
  <c r="R41" i="21"/>
  <c r="Q41" i="21"/>
  <c r="T41" i="21"/>
  <c r="S41" i="21"/>
  <c r="R31" i="21"/>
  <c r="Q31" i="21"/>
  <c r="T31" i="21"/>
  <c r="S31" i="21"/>
  <c r="I30" i="21"/>
  <c r="H30" i="21"/>
  <c r="K30" i="21"/>
  <c r="J30" i="21"/>
  <c r="R23" i="21"/>
  <c r="Q23" i="21"/>
  <c r="T23" i="21"/>
  <c r="S23" i="21"/>
  <c r="I22" i="21"/>
  <c r="H22" i="21"/>
  <c r="K22" i="21"/>
  <c r="J22" i="21"/>
  <c r="R15" i="21"/>
  <c r="Q15" i="21"/>
  <c r="T15" i="21"/>
  <c r="S15" i="21"/>
  <c r="I14" i="21"/>
  <c r="H14" i="21"/>
  <c r="K14" i="21"/>
  <c r="J14" i="21"/>
  <c r="R7" i="21"/>
  <c r="Q7" i="21"/>
  <c r="T7" i="21"/>
  <c r="S7" i="21"/>
  <c r="T63" i="21"/>
  <c r="S63" i="21"/>
  <c r="R63" i="21"/>
  <c r="Q63" i="21"/>
  <c r="T55" i="21"/>
  <c r="S55" i="21"/>
  <c r="Q55" i="21"/>
  <c r="R55" i="21"/>
  <c r="AF49" i="21"/>
  <c r="AD49" i="21"/>
  <c r="AE49" i="21"/>
  <c r="Z69" i="21"/>
  <c r="AF44" i="21"/>
  <c r="AE44" i="21"/>
  <c r="AD44" i="21"/>
  <c r="S42" i="21"/>
  <c r="R42" i="21"/>
  <c r="Q42" i="21"/>
  <c r="T42" i="21"/>
  <c r="J41" i="21"/>
  <c r="I41" i="21"/>
  <c r="H41" i="21"/>
  <c r="K41" i="21"/>
  <c r="S32" i="21"/>
  <c r="R32" i="21"/>
  <c r="Q32" i="21"/>
  <c r="T32" i="21"/>
  <c r="J31" i="21"/>
  <c r="I31" i="21"/>
  <c r="H31" i="21"/>
  <c r="K31" i="21"/>
  <c r="S24" i="21"/>
  <c r="R24" i="21"/>
  <c r="Q24" i="21"/>
  <c r="T24" i="21"/>
  <c r="J23" i="21"/>
  <c r="I23" i="21"/>
  <c r="H23" i="21"/>
  <c r="K23" i="21"/>
  <c r="S16" i="21"/>
  <c r="R16" i="21"/>
  <c r="Q16" i="21"/>
  <c r="T16" i="21"/>
  <c r="J15" i="21"/>
  <c r="I15" i="21"/>
  <c r="H15" i="21"/>
  <c r="K15" i="21"/>
  <c r="S8" i="21"/>
  <c r="R8" i="21"/>
  <c r="Q8" i="21"/>
  <c r="T8" i="21"/>
  <c r="J7" i="21"/>
  <c r="I7" i="21"/>
  <c r="H7" i="21"/>
  <c r="K7" i="21"/>
  <c r="T64" i="21"/>
  <c r="S64" i="21"/>
  <c r="R64" i="21"/>
  <c r="Q64" i="21"/>
  <c r="T56" i="21"/>
  <c r="R56" i="21"/>
  <c r="S56" i="21"/>
  <c r="Q56" i="21"/>
  <c r="AE50" i="21"/>
  <c r="AD50" i="21"/>
  <c r="AF50" i="21"/>
  <c r="T43" i="21"/>
  <c r="S43" i="21"/>
  <c r="R43" i="21"/>
  <c r="Q43" i="21"/>
  <c r="K42" i="21"/>
  <c r="J42" i="21"/>
  <c r="I42" i="21"/>
  <c r="H42" i="21"/>
  <c r="T33" i="21"/>
  <c r="S33" i="21"/>
  <c r="R33" i="21"/>
  <c r="Q33" i="21"/>
  <c r="K32" i="21"/>
  <c r="J32" i="21"/>
  <c r="I32" i="21"/>
  <c r="H32" i="21"/>
  <c r="T25" i="21"/>
  <c r="S25" i="21"/>
  <c r="R25" i="21"/>
  <c r="Q25" i="21"/>
  <c r="K24" i="21"/>
  <c r="J24" i="21"/>
  <c r="I24" i="21"/>
  <c r="H24" i="21"/>
  <c r="T17" i="21"/>
  <c r="S17" i="21"/>
  <c r="R17" i="21"/>
  <c r="Q17" i="21"/>
  <c r="K16" i="21"/>
  <c r="J16" i="21"/>
  <c r="I16" i="21"/>
  <c r="H16" i="21"/>
  <c r="K62" i="21"/>
  <c r="J62" i="21"/>
  <c r="I62" i="21"/>
  <c r="H62" i="21"/>
  <c r="Q58" i="21"/>
  <c r="T58" i="21"/>
  <c r="S58" i="21"/>
  <c r="R58" i="21"/>
  <c r="AF52" i="21"/>
  <c r="AD52" i="21"/>
  <c r="AE52" i="21"/>
  <c r="H49" i="21"/>
  <c r="K49" i="21"/>
  <c r="J49" i="21"/>
  <c r="I49" i="21"/>
  <c r="P69" i="21"/>
  <c r="T44" i="21"/>
  <c r="S44" i="21"/>
  <c r="R44" i="21"/>
  <c r="Q44" i="21"/>
  <c r="K43" i="21"/>
  <c r="J43" i="21"/>
  <c r="I43" i="21"/>
  <c r="H43" i="21"/>
  <c r="T34" i="21"/>
  <c r="S34" i="21"/>
  <c r="R34" i="21"/>
  <c r="Q34" i="21"/>
  <c r="K33" i="21"/>
  <c r="J33" i="21"/>
  <c r="I33" i="21"/>
  <c r="H33" i="21"/>
  <c r="T26" i="21"/>
  <c r="S26" i="21"/>
  <c r="R26" i="21"/>
  <c r="Q26" i="21"/>
  <c r="K25" i="21"/>
  <c r="J25" i="21"/>
  <c r="I25" i="21"/>
  <c r="H25" i="21"/>
  <c r="T18" i="21"/>
  <c r="S18" i="21"/>
  <c r="R18" i="21"/>
  <c r="Q18" i="21"/>
  <c r="K17" i="21"/>
  <c r="J17" i="21"/>
  <c r="I17" i="21"/>
  <c r="H17" i="21"/>
  <c r="K63" i="21"/>
  <c r="J63" i="21"/>
  <c r="I63" i="21"/>
  <c r="H63" i="21"/>
  <c r="AD55" i="21"/>
  <c r="AF55" i="21"/>
  <c r="AE55" i="21"/>
  <c r="K52" i="21"/>
  <c r="I52" i="21"/>
  <c r="H52" i="21"/>
  <c r="J52" i="21"/>
  <c r="K46" i="21"/>
  <c r="J46" i="21"/>
  <c r="I46" i="21"/>
  <c r="H46" i="21"/>
  <c r="T45" i="21"/>
  <c r="R45" i="21"/>
  <c r="S45" i="21"/>
  <c r="Q45" i="21"/>
  <c r="G69" i="21"/>
  <c r="K44" i="21"/>
  <c r="J44" i="21"/>
  <c r="I44" i="21"/>
  <c r="H44" i="21"/>
  <c r="AE48" i="21"/>
  <c r="AF48" i="21"/>
  <c r="AD48" i="21"/>
  <c r="AE56" i="21"/>
  <c r="AF56" i="21"/>
  <c r="AD56" i="21"/>
  <c r="AE64" i="21"/>
  <c r="AD64" i="21"/>
  <c r="AF64" i="21"/>
  <c r="AD63" i="21"/>
  <c r="AE63" i="21"/>
  <c r="AF63" i="21"/>
  <c r="AF54" i="21"/>
  <c r="AE54" i="21"/>
  <c r="AD54" i="21"/>
  <c r="AF62" i="21"/>
  <c r="AD62" i="21"/>
  <c r="AE62" i="21"/>
  <c r="AF45" i="21"/>
  <c r="AE45" i="21"/>
  <c r="AD45" i="21"/>
  <c r="AE53" i="21"/>
  <c r="AF53" i="21"/>
  <c r="AD53" i="21"/>
  <c r="AF61" i="21"/>
  <c r="AE61" i="21"/>
  <c r="AD61" i="21"/>
  <c r="AF60" i="21"/>
  <c r="AE60" i="21"/>
  <c r="AD60" i="21"/>
  <c r="AF68" i="21"/>
  <c r="AE68" i="21"/>
  <c r="AD68" i="21"/>
  <c r="AF51" i="21"/>
  <c r="AE51" i="21"/>
  <c r="AD51" i="21"/>
  <c r="AF59" i="21"/>
  <c r="AE59" i="21"/>
  <c r="AD59" i="21"/>
  <c r="AF67" i="21"/>
  <c r="AE67" i="21"/>
  <c r="AD67" i="21"/>
  <c r="T35" i="21"/>
  <c r="S35" i="21"/>
  <c r="R35" i="21"/>
  <c r="Q35" i="21"/>
  <c r="K34" i="21"/>
  <c r="J34" i="21"/>
  <c r="I34" i="21"/>
  <c r="H34" i="21"/>
  <c r="T27" i="21"/>
  <c r="S27" i="21"/>
  <c r="R27" i="21"/>
  <c r="Q27" i="21"/>
  <c r="K26" i="21"/>
  <c r="J26" i="21"/>
  <c r="I26" i="21"/>
  <c r="H26" i="21"/>
  <c r="T19" i="21"/>
  <c r="S19" i="21"/>
  <c r="R19" i="21"/>
  <c r="Q19" i="21"/>
  <c r="K18" i="21"/>
  <c r="J18" i="21"/>
  <c r="I18" i="21"/>
  <c r="H18" i="21"/>
  <c r="T11" i="21"/>
  <c r="S11" i="21"/>
  <c r="R11" i="21"/>
  <c r="Q11" i="21"/>
  <c r="P36" i="21"/>
  <c r="K10" i="21"/>
  <c r="J10" i="21"/>
  <c r="I10" i="21"/>
  <c r="H10" i="21"/>
  <c r="J251" i="17"/>
  <c r="AC54" i="21"/>
  <c r="AA54" i="21"/>
  <c r="AG54" i="21" s="1"/>
  <c r="AB54" i="21"/>
  <c r="AC51" i="21"/>
  <c r="AB51" i="21"/>
  <c r="AA51" i="21"/>
  <c r="AG51" i="21" s="1"/>
  <c r="Y69" i="21"/>
  <c r="AC44" i="21"/>
  <c r="AB44" i="21"/>
  <c r="AA44" i="21"/>
  <c r="AG44" i="21" s="1"/>
  <c r="AC49" i="21"/>
  <c r="AA49" i="21"/>
  <c r="AG49" i="21" s="1"/>
  <c r="AB49" i="21"/>
  <c r="AB43" i="21"/>
  <c r="AA43" i="21"/>
  <c r="AG43" i="21" s="1"/>
  <c r="AC43" i="21"/>
  <c r="AC48" i="21"/>
  <c r="AB48" i="21"/>
  <c r="AA48" i="21"/>
  <c r="AG48" i="21" s="1"/>
  <c r="AA42" i="21"/>
  <c r="AG42" i="21" s="1"/>
  <c r="AC42" i="21"/>
  <c r="AB42" i="21"/>
  <c r="AC65" i="21"/>
  <c r="AB65" i="21"/>
  <c r="AA65" i="21"/>
  <c r="AG65" i="21" s="1"/>
  <c r="AC41" i="21"/>
  <c r="AB41" i="21"/>
  <c r="AA41" i="21"/>
  <c r="AG41" i="21" s="1"/>
  <c r="AC64" i="21"/>
  <c r="AB64" i="21"/>
  <c r="AA64" i="21"/>
  <c r="AG64" i="21" s="1"/>
  <c r="AC46" i="21"/>
  <c r="AA46" i="21"/>
  <c r="AG46" i="21" s="1"/>
  <c r="AB46" i="21"/>
  <c r="AC57" i="21"/>
  <c r="AA57" i="21"/>
  <c r="AG57" i="21" s="1"/>
  <c r="AB57" i="21"/>
  <c r="AB47" i="21"/>
  <c r="AA47" i="21"/>
  <c r="AG47" i="21" s="1"/>
  <c r="AC47" i="21"/>
  <c r="AB55" i="21"/>
  <c r="AA55" i="21"/>
  <c r="AG55" i="21" s="1"/>
  <c r="AC55" i="21"/>
  <c r="AC63" i="21"/>
  <c r="AB63" i="21"/>
  <c r="AA63" i="21"/>
  <c r="AG63" i="21" s="1"/>
  <c r="AC62" i="21"/>
  <c r="AB62" i="21"/>
  <c r="AA62" i="21"/>
  <c r="AG62" i="21" s="1"/>
  <c r="AB53" i="21"/>
  <c r="AC53" i="21"/>
  <c r="AA53" i="21"/>
  <c r="AG53" i="21" s="1"/>
  <c r="AB61" i="21"/>
  <c r="AA61" i="21"/>
  <c r="AG61" i="21" s="1"/>
  <c r="AC61" i="21"/>
  <c r="AA52" i="21"/>
  <c r="AG52" i="21" s="1"/>
  <c r="AC52" i="21"/>
  <c r="AB52" i="21"/>
  <c r="AA60" i="21"/>
  <c r="AG60" i="21" s="1"/>
  <c r="AB60" i="21"/>
  <c r="AC60" i="21"/>
  <c r="AA68" i="21"/>
  <c r="AG68" i="21" s="1"/>
  <c r="AC68" i="21"/>
  <c r="AB68" i="21"/>
  <c r="AC59" i="21"/>
  <c r="AB59" i="21"/>
  <c r="AA59" i="21"/>
  <c r="AG59" i="21" s="1"/>
  <c r="AC67" i="21"/>
  <c r="AB67" i="21"/>
  <c r="AA67" i="21"/>
  <c r="AG67" i="21" s="1"/>
  <c r="AB50" i="21"/>
  <c r="AC50" i="21"/>
  <c r="AA50" i="21"/>
  <c r="AG50" i="21" s="1"/>
  <c r="AB58" i="21"/>
  <c r="AC58" i="21"/>
  <c r="AA58" i="21"/>
  <c r="AG58" i="21" s="1"/>
  <c r="AC66" i="21"/>
  <c r="AB66" i="21"/>
  <c r="AA66" i="21"/>
  <c r="AG66" i="21" s="1"/>
  <c r="AG14" i="21"/>
  <c r="AE14" i="21"/>
  <c r="AD14" i="21"/>
  <c r="AC14" i="21"/>
  <c r="AB14" i="21"/>
  <c r="AA14" i="21"/>
  <c r="AE13" i="21"/>
  <c r="AD13" i="21"/>
  <c r="AC13" i="21"/>
  <c r="AB13" i="21"/>
  <c r="AA13" i="21"/>
  <c r="AG13" i="21"/>
  <c r="AE21" i="21"/>
  <c r="AD21" i="21"/>
  <c r="AC21" i="21"/>
  <c r="AB21" i="21"/>
  <c r="AA21" i="21"/>
  <c r="AG21" i="21"/>
  <c r="AE29" i="21"/>
  <c r="AD29" i="21"/>
  <c r="AC29" i="21"/>
  <c r="AB29" i="21"/>
  <c r="AA29" i="21"/>
  <c r="AG29" i="21"/>
  <c r="AE12" i="21"/>
  <c r="AD12" i="21"/>
  <c r="AC12" i="21"/>
  <c r="AB12" i="21"/>
  <c r="AA12" i="21"/>
  <c r="AG12" i="21"/>
  <c r="AE20" i="21"/>
  <c r="AD20" i="21"/>
  <c r="AC20" i="21"/>
  <c r="AB20" i="21"/>
  <c r="AA20" i="21"/>
  <c r="AG20" i="21"/>
  <c r="AE28" i="21"/>
  <c r="AD28" i="21"/>
  <c r="AC28" i="21"/>
  <c r="AB28" i="21"/>
  <c r="AA28" i="21"/>
  <c r="AG28" i="21"/>
  <c r="AD11" i="21"/>
  <c r="AC11" i="21"/>
  <c r="AB11" i="21"/>
  <c r="AA11" i="21"/>
  <c r="Z36" i="21"/>
  <c r="AG11" i="21"/>
  <c r="AE11" i="21"/>
  <c r="AD19" i="21"/>
  <c r="AC19" i="21"/>
  <c r="AB19" i="21"/>
  <c r="AA19" i="21"/>
  <c r="AG19" i="21"/>
  <c r="AE19" i="21"/>
  <c r="AD27" i="21"/>
  <c r="AC27" i="21"/>
  <c r="AB27" i="21"/>
  <c r="AA27" i="21"/>
  <c r="AG27" i="21"/>
  <c r="AE27" i="21"/>
  <c r="AD35" i="21"/>
  <c r="AC35" i="21"/>
  <c r="AB35" i="21"/>
  <c r="AA35" i="21"/>
  <c r="AG35" i="21"/>
  <c r="AE35" i="21"/>
  <c r="AC10" i="21"/>
  <c r="AB10" i="21"/>
  <c r="AA10" i="21"/>
  <c r="AG10" i="21"/>
  <c r="AE10" i="21"/>
  <c r="AD10" i="21"/>
  <c r="AC18" i="21"/>
  <c r="AB18" i="21"/>
  <c r="AA18" i="21"/>
  <c r="AG18" i="21"/>
  <c r="AE18" i="21"/>
  <c r="AD18" i="21"/>
  <c r="AC26" i="21"/>
  <c r="AB26" i="21"/>
  <c r="AA26" i="21"/>
  <c r="AG26" i="21"/>
  <c r="AE26" i="21"/>
  <c r="AD26" i="21"/>
  <c r="AC34" i="21"/>
  <c r="AB34" i="21"/>
  <c r="AA34" i="21"/>
  <c r="AG34" i="21"/>
  <c r="AE34" i="21"/>
  <c r="AD34" i="21"/>
  <c r="AB9" i="21"/>
  <c r="AA9" i="21"/>
  <c r="AG9" i="21"/>
  <c r="AE9" i="21"/>
  <c r="AD9" i="21"/>
  <c r="AC9" i="21"/>
  <c r="AB17" i="21"/>
  <c r="AA17" i="21"/>
  <c r="AG17" i="21"/>
  <c r="AE17" i="21"/>
  <c r="AD17" i="21"/>
  <c r="AC17" i="21"/>
  <c r="AB25" i="21"/>
  <c r="AA25" i="21"/>
  <c r="AG25" i="21"/>
  <c r="AE25" i="21"/>
  <c r="AD25" i="21"/>
  <c r="AC25" i="21"/>
  <c r="AB33" i="21"/>
  <c r="AA33" i="21"/>
  <c r="AG33" i="21"/>
  <c r="AE33" i="21"/>
  <c r="AD33" i="21"/>
  <c r="AC33" i="21"/>
  <c r="AA8" i="21"/>
  <c r="AG8" i="21"/>
  <c r="AE8" i="21"/>
  <c r="AD8" i="21"/>
  <c r="AC8" i="21"/>
  <c r="AB8" i="21"/>
  <c r="AA16" i="21"/>
  <c r="AG16" i="21"/>
  <c r="AE16" i="21"/>
  <c r="AD16" i="21"/>
  <c r="AC16" i="21"/>
  <c r="AB16" i="21"/>
  <c r="AA24" i="21"/>
  <c r="AG24" i="21"/>
  <c r="AE24" i="21"/>
  <c r="AD24" i="21"/>
  <c r="AC24" i="21"/>
  <c r="AB24" i="21"/>
  <c r="AA32" i="21"/>
  <c r="AG32" i="21"/>
  <c r="AE32" i="21"/>
  <c r="AD32" i="21"/>
  <c r="AC32" i="21"/>
  <c r="AB32" i="21"/>
  <c r="AG7" i="21"/>
  <c r="AE7" i="21"/>
  <c r="AD7" i="21"/>
  <c r="AC7" i="21"/>
  <c r="AB7" i="21"/>
  <c r="AA7" i="21"/>
  <c r="AG15" i="21"/>
  <c r="AE15" i="21"/>
  <c r="AD15" i="21"/>
  <c r="AC15" i="21"/>
  <c r="AB15" i="21"/>
  <c r="AA15" i="21"/>
  <c r="AG23" i="21"/>
  <c r="AE23" i="21"/>
  <c r="AD23" i="21"/>
  <c r="AC23" i="21"/>
  <c r="AB23" i="21"/>
  <c r="AA23" i="21"/>
  <c r="AG31" i="21"/>
  <c r="AE31" i="21"/>
  <c r="AD31" i="21"/>
  <c r="AC31" i="21"/>
  <c r="AB31" i="21"/>
  <c r="AA31" i="21"/>
  <c r="AG30" i="21"/>
  <c r="AE30" i="21"/>
  <c r="AD30" i="21"/>
  <c r="AC30" i="21"/>
  <c r="AB30" i="21"/>
  <c r="AA30" i="21"/>
  <c r="M567" i="17"/>
  <c r="L567" i="17"/>
  <c r="M448" i="17"/>
  <c r="L448" i="17"/>
  <c r="M684" i="17"/>
  <c r="L684" i="17"/>
  <c r="M613" i="17"/>
  <c r="L613" i="17"/>
  <c r="M498" i="17"/>
  <c r="L498" i="17"/>
  <c r="M295" i="17"/>
  <c r="L295" i="17"/>
  <c r="M251" i="17"/>
  <c r="L251" i="17"/>
  <c r="J131" i="17"/>
  <c r="M370" i="17"/>
  <c r="L370" i="17"/>
  <c r="M163" i="17"/>
  <c r="L163" i="17"/>
  <c r="L55" i="17"/>
  <c r="M55" i="17"/>
  <c r="L661" i="16"/>
  <c r="M661" i="16"/>
  <c r="L591" i="16"/>
  <c r="M591" i="16"/>
  <c r="L569" i="16"/>
  <c r="M569" i="16"/>
  <c r="L547" i="16"/>
  <c r="M547" i="16"/>
  <c r="L472" i="16"/>
  <c r="M472" i="16"/>
  <c r="L450" i="16"/>
  <c r="M450" i="16"/>
  <c r="L425" i="16"/>
  <c r="M425" i="16"/>
  <c r="L318" i="17"/>
  <c r="M318" i="17"/>
  <c r="M544" i="16"/>
  <c r="L544" i="16"/>
  <c r="M522" i="16"/>
  <c r="L522" i="16"/>
  <c r="M422" i="16"/>
  <c r="L422" i="16"/>
  <c r="M397" i="16"/>
  <c r="L397" i="16"/>
  <c r="M372" i="16"/>
  <c r="L372" i="16"/>
  <c r="J229" i="17"/>
  <c r="M663" i="16"/>
  <c r="L663" i="16"/>
  <c r="M593" i="16"/>
  <c r="L593" i="16"/>
  <c r="M474" i="16"/>
  <c r="L474" i="16"/>
  <c r="M319" i="16"/>
  <c r="L319" i="16"/>
  <c r="M660" i="16"/>
  <c r="L660" i="16"/>
  <c r="M590" i="16"/>
  <c r="L590" i="16"/>
  <c r="M568" i="16"/>
  <c r="L568" i="16"/>
  <c r="M546" i="16"/>
  <c r="L546" i="16"/>
  <c r="M524" i="16"/>
  <c r="L524" i="16"/>
  <c r="M471" i="16"/>
  <c r="L471" i="16"/>
  <c r="M449" i="16"/>
  <c r="L449" i="16"/>
  <c r="M424" i="16"/>
  <c r="L424" i="16"/>
  <c r="M399" i="16"/>
  <c r="L399" i="16"/>
  <c r="M56" i="17"/>
  <c r="L56" i="17"/>
  <c r="M662" i="16"/>
  <c r="L662" i="16"/>
  <c r="M592" i="16"/>
  <c r="L592" i="16"/>
  <c r="M570" i="16"/>
  <c r="L570" i="16"/>
  <c r="M473" i="16"/>
  <c r="L473" i="16"/>
  <c r="M451" i="16"/>
  <c r="L451" i="16"/>
  <c r="M318" i="16"/>
  <c r="L318" i="16"/>
  <c r="M229" i="17"/>
  <c r="L229" i="17"/>
  <c r="M296" i="16"/>
  <c r="L296" i="16"/>
  <c r="M297" i="16"/>
  <c r="L297" i="16"/>
  <c r="M295" i="16"/>
  <c r="L295" i="16"/>
  <c r="M207" i="16"/>
  <c r="L207" i="16"/>
  <c r="M163" i="16"/>
  <c r="L163" i="16"/>
  <c r="M298" i="16"/>
  <c r="L298" i="16"/>
  <c r="L232" i="16"/>
  <c r="M232" i="16"/>
  <c r="L78" i="16"/>
  <c r="M78" i="16"/>
  <c r="L54" i="16"/>
  <c r="M54" i="16"/>
  <c r="L568" i="15"/>
  <c r="M568" i="15"/>
  <c r="L546" i="15"/>
  <c r="M546" i="15"/>
  <c r="L524" i="15"/>
  <c r="M524" i="15"/>
  <c r="L449" i="15"/>
  <c r="M449" i="15"/>
  <c r="L424" i="15"/>
  <c r="M424" i="15"/>
  <c r="M399" i="15"/>
  <c r="L399" i="15"/>
  <c r="M253" i="15"/>
  <c r="L253" i="15"/>
  <c r="J251" i="15"/>
  <c r="M614" i="16"/>
  <c r="L614" i="16"/>
  <c r="M615" i="16"/>
  <c r="L615" i="16"/>
  <c r="L613" i="16"/>
  <c r="M613" i="16"/>
  <c r="M616" i="16"/>
  <c r="L616" i="16"/>
  <c r="M229" i="16"/>
  <c r="L229" i="16"/>
  <c r="M209" i="16"/>
  <c r="L209" i="16"/>
  <c r="J207" i="16"/>
  <c r="M165" i="16"/>
  <c r="L165" i="16"/>
  <c r="M521" i="15"/>
  <c r="L521" i="15"/>
  <c r="L396" i="15"/>
  <c r="M396" i="15"/>
  <c r="L321" i="15"/>
  <c r="M321" i="15"/>
  <c r="M685" i="16"/>
  <c r="L685" i="16"/>
  <c r="M686" i="16"/>
  <c r="L686" i="16"/>
  <c r="L684" i="16"/>
  <c r="M684" i="16"/>
  <c r="M687" i="16"/>
  <c r="L687" i="16"/>
  <c r="J131" i="16"/>
  <c r="M56" i="16"/>
  <c r="L56" i="16"/>
  <c r="M685" i="15"/>
  <c r="L685" i="15"/>
  <c r="M614" i="15"/>
  <c r="L614" i="15"/>
  <c r="M570" i="15"/>
  <c r="L570" i="15"/>
  <c r="M499" i="15"/>
  <c r="L499" i="15"/>
  <c r="M451" i="15"/>
  <c r="L451" i="15"/>
  <c r="M318" i="15"/>
  <c r="L318" i="15"/>
  <c r="M296" i="15"/>
  <c r="L296" i="15"/>
  <c r="M346" i="16"/>
  <c r="L346" i="16"/>
  <c r="M344" i="16"/>
  <c r="L344" i="16"/>
  <c r="M347" i="16"/>
  <c r="L347" i="16"/>
  <c r="M345" i="16"/>
  <c r="L345" i="16"/>
  <c r="M569" i="15"/>
  <c r="L569" i="15"/>
  <c r="M450" i="15"/>
  <c r="L450" i="15"/>
  <c r="J207" i="17"/>
  <c r="L207" i="17"/>
  <c r="M207" i="17"/>
  <c r="M499" i="16"/>
  <c r="L499" i="16"/>
  <c r="J498" i="16"/>
  <c r="M500" i="16"/>
  <c r="L500" i="16"/>
  <c r="L498" i="16"/>
  <c r="M498" i="16"/>
  <c r="M501" i="16"/>
  <c r="L501" i="16"/>
  <c r="M275" i="16"/>
  <c r="L275" i="16"/>
  <c r="M273" i="16"/>
  <c r="L273" i="16"/>
  <c r="M276" i="16"/>
  <c r="L276" i="16"/>
  <c r="M274" i="16"/>
  <c r="L274" i="16"/>
  <c r="L210" i="16"/>
  <c r="M210" i="16"/>
  <c r="L166" i="16"/>
  <c r="M166" i="16"/>
  <c r="L522" i="15"/>
  <c r="M522" i="15"/>
  <c r="L397" i="15"/>
  <c r="M397" i="15"/>
  <c r="M56" i="15"/>
  <c r="L56" i="15"/>
  <c r="U27" i="14"/>
  <c r="T27" i="14"/>
  <c r="V27" i="14"/>
  <c r="U25" i="14"/>
  <c r="T25" i="14"/>
  <c r="V25" i="14"/>
  <c r="M23" i="14"/>
  <c r="L23" i="14"/>
  <c r="J23" i="14"/>
  <c r="I23" i="14"/>
  <c r="K23" i="14"/>
  <c r="M15" i="14"/>
  <c r="L15" i="14"/>
  <c r="J15" i="14"/>
  <c r="I15" i="14"/>
  <c r="K15" i="14"/>
  <c r="U14" i="14"/>
  <c r="T14" i="14"/>
  <c r="V14" i="14"/>
  <c r="M11" i="14"/>
  <c r="L11" i="14"/>
  <c r="J11" i="14"/>
  <c r="I11" i="14"/>
  <c r="K11" i="14"/>
  <c r="U10" i="14"/>
  <c r="T10" i="14"/>
  <c r="V10" i="14"/>
  <c r="M8" i="14"/>
  <c r="L8" i="14"/>
  <c r="K8" i="14"/>
  <c r="I8" i="14"/>
  <c r="H8" i="14"/>
  <c r="J8" i="14"/>
  <c r="M6" i="14"/>
  <c r="L6" i="14"/>
  <c r="K6" i="14"/>
  <c r="I6" i="14"/>
  <c r="H6" i="14"/>
  <c r="J6" i="14"/>
  <c r="T24" i="13"/>
  <c r="R24" i="13"/>
  <c r="Q24" i="13"/>
  <c r="S24" i="13"/>
  <c r="T20" i="13"/>
  <c r="R20" i="13"/>
  <c r="Q20" i="13"/>
  <c r="S20" i="13"/>
  <c r="T16" i="13"/>
  <c r="R16" i="13"/>
  <c r="Q16" i="13"/>
  <c r="S16" i="13"/>
  <c r="R12" i="13"/>
  <c r="Q12" i="13"/>
  <c r="T12" i="13"/>
  <c r="S12" i="13"/>
  <c r="R8" i="13"/>
  <c r="Q8" i="13"/>
  <c r="T8" i="13"/>
  <c r="S8" i="13"/>
  <c r="M472" i="15"/>
  <c r="L472" i="15"/>
  <c r="M473" i="15"/>
  <c r="L473" i="15"/>
  <c r="L471" i="15"/>
  <c r="M471" i="15"/>
  <c r="M474" i="15"/>
  <c r="L474" i="15"/>
  <c r="M347" i="15"/>
  <c r="L347" i="15"/>
  <c r="L346" i="15"/>
  <c r="M346" i="15"/>
  <c r="I138" i="14"/>
  <c r="M138" i="14"/>
  <c r="K138" i="14"/>
  <c r="J138" i="14"/>
  <c r="L138" i="14"/>
  <c r="I134" i="14"/>
  <c r="M134" i="14"/>
  <c r="K134" i="14"/>
  <c r="J134" i="14"/>
  <c r="L134" i="14"/>
  <c r="I130" i="14"/>
  <c r="M130" i="14"/>
  <c r="K130" i="14"/>
  <c r="J130" i="14"/>
  <c r="L130" i="14"/>
  <c r="I126" i="14"/>
  <c r="M126" i="14"/>
  <c r="K126" i="14"/>
  <c r="J126" i="14"/>
  <c r="L126" i="14"/>
  <c r="I122" i="14"/>
  <c r="M122" i="14"/>
  <c r="K122" i="14"/>
  <c r="J122" i="14"/>
  <c r="L122" i="14"/>
  <c r="I118" i="14"/>
  <c r="M118" i="14"/>
  <c r="K118" i="14"/>
  <c r="J118" i="14"/>
  <c r="L118" i="14"/>
  <c r="I114" i="14"/>
  <c r="M114" i="14"/>
  <c r="K114" i="14"/>
  <c r="J114" i="14"/>
  <c r="L114" i="14"/>
  <c r="I110" i="14"/>
  <c r="M110" i="14"/>
  <c r="K110" i="14"/>
  <c r="J110" i="14"/>
  <c r="L110" i="14"/>
  <c r="I106" i="14"/>
  <c r="M106" i="14"/>
  <c r="K106" i="14"/>
  <c r="J106" i="14"/>
  <c r="L106" i="14"/>
  <c r="I102" i="14"/>
  <c r="M102" i="14"/>
  <c r="K102" i="14"/>
  <c r="J102" i="14"/>
  <c r="L102" i="14"/>
  <c r="I98" i="14"/>
  <c r="M98" i="14"/>
  <c r="K98" i="14"/>
  <c r="J98" i="14"/>
  <c r="L98" i="14"/>
  <c r="I94" i="14"/>
  <c r="M94" i="14"/>
  <c r="K94" i="14"/>
  <c r="J94" i="14"/>
  <c r="L94" i="14"/>
  <c r="I90" i="14"/>
  <c r="M90" i="14"/>
  <c r="K90" i="14"/>
  <c r="J90" i="14"/>
  <c r="L90" i="14"/>
  <c r="I86" i="14"/>
  <c r="M86" i="14"/>
  <c r="K86" i="14"/>
  <c r="J86" i="14"/>
  <c r="L86" i="14"/>
  <c r="I82" i="14"/>
  <c r="M82" i="14"/>
  <c r="K82" i="14"/>
  <c r="J82" i="14"/>
  <c r="L82" i="14"/>
  <c r="T68" i="14"/>
  <c r="V68" i="14"/>
  <c r="U68" i="14"/>
  <c r="I65" i="14"/>
  <c r="M65" i="14"/>
  <c r="K65" i="14"/>
  <c r="J65" i="14"/>
  <c r="L65" i="14"/>
  <c r="T64" i="14"/>
  <c r="V64" i="14"/>
  <c r="U64" i="14"/>
  <c r="I61" i="14"/>
  <c r="M61" i="14"/>
  <c r="K61" i="14"/>
  <c r="J61" i="14"/>
  <c r="L61" i="14"/>
  <c r="T60" i="14"/>
  <c r="V60" i="14"/>
  <c r="U60" i="14"/>
  <c r="I57" i="14"/>
  <c r="M57" i="14"/>
  <c r="K57" i="14"/>
  <c r="J57" i="14"/>
  <c r="L57" i="14"/>
  <c r="T56" i="14"/>
  <c r="V56" i="14"/>
  <c r="U56" i="14"/>
  <c r="I53" i="14"/>
  <c r="M53" i="14"/>
  <c r="K53" i="14"/>
  <c r="J53" i="14"/>
  <c r="L53" i="14"/>
  <c r="T52" i="14"/>
  <c r="V52" i="14"/>
  <c r="U52" i="14"/>
  <c r="I49" i="14"/>
  <c r="M49" i="14"/>
  <c r="K49" i="14"/>
  <c r="J49" i="14"/>
  <c r="L49" i="14"/>
  <c r="T48" i="14"/>
  <c r="V48" i="14"/>
  <c r="U48" i="14"/>
  <c r="I45" i="14"/>
  <c r="M45" i="14"/>
  <c r="K45" i="14"/>
  <c r="J45" i="14"/>
  <c r="L45" i="14"/>
  <c r="T44" i="14"/>
  <c r="V44" i="14"/>
  <c r="U44" i="14"/>
  <c r="I41" i="14"/>
  <c r="M41" i="14"/>
  <c r="K41" i="14"/>
  <c r="J41" i="14"/>
  <c r="L41" i="14"/>
  <c r="T40" i="14"/>
  <c r="V40" i="14"/>
  <c r="U40" i="14"/>
  <c r="I37" i="14"/>
  <c r="M37" i="14"/>
  <c r="K37" i="14"/>
  <c r="J37" i="14"/>
  <c r="L37" i="14"/>
  <c r="T36" i="14"/>
  <c r="V36" i="14"/>
  <c r="U36" i="14"/>
  <c r="I33" i="14"/>
  <c r="M33" i="14"/>
  <c r="K33" i="14"/>
  <c r="J33" i="14"/>
  <c r="L33" i="14"/>
  <c r="T32" i="14"/>
  <c r="V32" i="14"/>
  <c r="U32" i="14"/>
  <c r="T22" i="14"/>
  <c r="V22" i="14"/>
  <c r="U22" i="14"/>
  <c r="I20" i="14"/>
  <c r="M20" i="14"/>
  <c r="K20" i="14"/>
  <c r="J20" i="14"/>
  <c r="L20" i="14"/>
  <c r="I18" i="14"/>
  <c r="M18" i="14"/>
  <c r="K18" i="14"/>
  <c r="J18" i="14"/>
  <c r="L18" i="14"/>
  <c r="S7" i="14"/>
  <c r="U7" i="14"/>
  <c r="T7" i="14"/>
  <c r="V7" i="14"/>
  <c r="L273" i="15"/>
  <c r="M273" i="15"/>
  <c r="L276" i="15"/>
  <c r="M276" i="15"/>
  <c r="J29" i="14"/>
  <c r="I29" i="14"/>
  <c r="L29" i="14"/>
  <c r="K29" i="14"/>
  <c r="M29" i="14"/>
  <c r="J27" i="14"/>
  <c r="I27" i="14"/>
  <c r="L27" i="14"/>
  <c r="K27" i="14"/>
  <c r="M27" i="14"/>
  <c r="J25" i="14"/>
  <c r="I25" i="14"/>
  <c r="L25" i="14"/>
  <c r="K25" i="14"/>
  <c r="M25" i="14"/>
  <c r="U17" i="14"/>
  <c r="T17" i="14"/>
  <c r="V17" i="14"/>
  <c r="J14" i="14"/>
  <c r="I14" i="14"/>
  <c r="L14" i="14"/>
  <c r="K14" i="14"/>
  <c r="M14" i="14"/>
  <c r="U13" i="14"/>
  <c r="T13" i="14"/>
  <c r="V13" i="14"/>
  <c r="J10" i="14"/>
  <c r="I10" i="14"/>
  <c r="L10" i="14"/>
  <c r="K10" i="14"/>
  <c r="M10" i="14"/>
  <c r="U9" i="14"/>
  <c r="T9" i="14"/>
  <c r="V9" i="14"/>
  <c r="R27" i="13"/>
  <c r="Q27" i="13"/>
  <c r="T27" i="13"/>
  <c r="S27" i="13"/>
  <c r="R23" i="13"/>
  <c r="Q23" i="13"/>
  <c r="T23" i="13"/>
  <c r="S23" i="13"/>
  <c r="R19" i="13"/>
  <c r="Q19" i="13"/>
  <c r="T19" i="13"/>
  <c r="S19" i="13"/>
  <c r="M591" i="15"/>
  <c r="L591" i="15"/>
  <c r="M592" i="15"/>
  <c r="L592" i="15"/>
  <c r="L590" i="15"/>
  <c r="M590" i="15"/>
  <c r="M593" i="15"/>
  <c r="L593" i="15"/>
  <c r="J273" i="15"/>
  <c r="K137" i="14"/>
  <c r="J137" i="14"/>
  <c r="I137" i="14"/>
  <c r="M137" i="14"/>
  <c r="L137" i="14"/>
  <c r="K133" i="14"/>
  <c r="J133" i="14"/>
  <c r="I133" i="14"/>
  <c r="M133" i="14"/>
  <c r="L133" i="14"/>
  <c r="K129" i="14"/>
  <c r="J129" i="14"/>
  <c r="I129" i="14"/>
  <c r="M129" i="14"/>
  <c r="L129" i="14"/>
  <c r="K125" i="14"/>
  <c r="J125" i="14"/>
  <c r="I125" i="14"/>
  <c r="M125" i="14"/>
  <c r="L125" i="14"/>
  <c r="K121" i="14"/>
  <c r="J121" i="14"/>
  <c r="I121" i="14"/>
  <c r="M121" i="14"/>
  <c r="L121" i="14"/>
  <c r="K117" i="14"/>
  <c r="J117" i="14"/>
  <c r="I117" i="14"/>
  <c r="M117" i="14"/>
  <c r="L117" i="14"/>
  <c r="K113" i="14"/>
  <c r="J113" i="14"/>
  <c r="I113" i="14"/>
  <c r="M113" i="14"/>
  <c r="L113" i="14"/>
  <c r="K109" i="14"/>
  <c r="J109" i="14"/>
  <c r="I109" i="14"/>
  <c r="M109" i="14"/>
  <c r="L109" i="14"/>
  <c r="K105" i="14"/>
  <c r="J105" i="14"/>
  <c r="I105" i="14"/>
  <c r="M105" i="14"/>
  <c r="L105" i="14"/>
  <c r="K101" i="14"/>
  <c r="J101" i="14"/>
  <c r="I101" i="14"/>
  <c r="M101" i="14"/>
  <c r="L101" i="14"/>
  <c r="K97" i="14"/>
  <c r="J97" i="14"/>
  <c r="I97" i="14"/>
  <c r="M97" i="14"/>
  <c r="L97" i="14"/>
  <c r="K93" i="14"/>
  <c r="J93" i="14"/>
  <c r="I93" i="14"/>
  <c r="M93" i="14"/>
  <c r="L93" i="14"/>
  <c r="K89" i="14"/>
  <c r="J89" i="14"/>
  <c r="I89" i="14"/>
  <c r="M89" i="14"/>
  <c r="L89" i="14"/>
  <c r="K85" i="14"/>
  <c r="J85" i="14"/>
  <c r="I85" i="14"/>
  <c r="M85" i="14"/>
  <c r="L85" i="14"/>
  <c r="K81" i="14"/>
  <c r="J81" i="14"/>
  <c r="I81" i="14"/>
  <c r="M81" i="14"/>
  <c r="L81" i="14"/>
  <c r="J78" i="14"/>
  <c r="I78" i="14"/>
  <c r="H78" i="14"/>
  <c r="L78" i="14"/>
  <c r="K78" i="14"/>
  <c r="M78" i="14"/>
  <c r="K68" i="14"/>
  <c r="J68" i="14"/>
  <c r="I68" i="14"/>
  <c r="M68" i="14"/>
  <c r="L68" i="14"/>
  <c r="V67" i="14"/>
  <c r="U67" i="14"/>
  <c r="T67" i="14"/>
  <c r="K64" i="14"/>
  <c r="J64" i="14"/>
  <c r="I64" i="14"/>
  <c r="M64" i="14"/>
  <c r="L64" i="14"/>
  <c r="V63" i="14"/>
  <c r="U63" i="14"/>
  <c r="T63" i="14"/>
  <c r="K60" i="14"/>
  <c r="J60" i="14"/>
  <c r="I60" i="14"/>
  <c r="M60" i="14"/>
  <c r="L60" i="14"/>
  <c r="V59" i="14"/>
  <c r="U59" i="14"/>
  <c r="T59" i="14"/>
  <c r="K56" i="14"/>
  <c r="J56" i="14"/>
  <c r="I56" i="14"/>
  <c r="M56" i="14"/>
  <c r="L56" i="14"/>
  <c r="V55" i="14"/>
  <c r="U55" i="14"/>
  <c r="T55" i="14"/>
  <c r="K52" i="14"/>
  <c r="J52" i="14"/>
  <c r="I52" i="14"/>
  <c r="M52" i="14"/>
  <c r="L52" i="14"/>
  <c r="V51" i="14"/>
  <c r="U51" i="14"/>
  <c r="T51" i="14"/>
  <c r="K48" i="14"/>
  <c r="J48" i="14"/>
  <c r="I48" i="14"/>
  <c r="M48" i="14"/>
  <c r="L48" i="14"/>
  <c r="V47" i="14"/>
  <c r="U47" i="14"/>
  <c r="T47" i="14"/>
  <c r="K44" i="14"/>
  <c r="J44" i="14"/>
  <c r="I44" i="14"/>
  <c r="M44" i="14"/>
  <c r="L44" i="14"/>
  <c r="V43" i="14"/>
  <c r="U43" i="14"/>
  <c r="T43" i="14"/>
  <c r="K40" i="14"/>
  <c r="J40" i="14"/>
  <c r="I40" i="14"/>
  <c r="M40" i="14"/>
  <c r="L40" i="14"/>
  <c r="V39" i="14"/>
  <c r="U39" i="14"/>
  <c r="T39" i="14"/>
  <c r="K36" i="14"/>
  <c r="J36" i="14"/>
  <c r="I36" i="14"/>
  <c r="M36" i="14"/>
  <c r="L36" i="14"/>
  <c r="V35" i="14"/>
  <c r="U35" i="14"/>
  <c r="T35" i="14"/>
  <c r="K32" i="14"/>
  <c r="J32" i="14"/>
  <c r="I32" i="14"/>
  <c r="M32" i="14"/>
  <c r="L32" i="14"/>
  <c r="V31" i="14"/>
  <c r="U31" i="14"/>
  <c r="T31" i="14"/>
  <c r="V24" i="14"/>
  <c r="U24" i="14"/>
  <c r="T24" i="14"/>
  <c r="K22" i="14"/>
  <c r="J22" i="14"/>
  <c r="I22" i="14"/>
  <c r="M22" i="14"/>
  <c r="L22" i="14"/>
  <c r="V19" i="14"/>
  <c r="U19" i="14"/>
  <c r="T19" i="14"/>
  <c r="I27" i="13"/>
  <c r="H27" i="13"/>
  <c r="K27" i="13"/>
  <c r="I23" i="13"/>
  <c r="H23" i="13"/>
  <c r="K23" i="13"/>
  <c r="I19" i="13"/>
  <c r="H19" i="13"/>
  <c r="K19" i="13"/>
  <c r="I15" i="13"/>
  <c r="H15" i="13"/>
  <c r="K15" i="13"/>
  <c r="I11" i="13"/>
  <c r="H11" i="13"/>
  <c r="K11" i="13"/>
  <c r="H7" i="13"/>
  <c r="K7" i="13"/>
  <c r="I7" i="13"/>
  <c r="M254" i="16"/>
  <c r="L254" i="16"/>
  <c r="M252" i="16"/>
  <c r="L252" i="16"/>
  <c r="J251" i="16"/>
  <c r="M253" i="16"/>
  <c r="L253" i="16"/>
  <c r="M251" i="16"/>
  <c r="L251" i="16"/>
  <c r="M275" i="15"/>
  <c r="L275" i="15"/>
  <c r="M274" i="15"/>
  <c r="L274" i="15"/>
  <c r="V28" i="14"/>
  <c r="U28" i="14"/>
  <c r="T28" i="14"/>
  <c r="V26" i="14"/>
  <c r="U26" i="14"/>
  <c r="T26" i="14"/>
  <c r="V21" i="14"/>
  <c r="U21" i="14"/>
  <c r="T21" i="14"/>
  <c r="L17" i="14"/>
  <c r="K17" i="14"/>
  <c r="J17" i="14"/>
  <c r="I17" i="14"/>
  <c r="M17" i="14"/>
  <c r="V16" i="14"/>
  <c r="U16" i="14"/>
  <c r="T16" i="14"/>
  <c r="L13" i="14"/>
  <c r="K13" i="14"/>
  <c r="J13" i="14"/>
  <c r="I13" i="14"/>
  <c r="M13" i="14"/>
  <c r="V12" i="14"/>
  <c r="U12" i="14"/>
  <c r="T12" i="14"/>
  <c r="L9" i="14"/>
  <c r="K9" i="14"/>
  <c r="J9" i="14"/>
  <c r="I9" i="14"/>
  <c r="M9" i="14"/>
  <c r="K7" i="14"/>
  <c r="J7" i="14"/>
  <c r="I7" i="14"/>
  <c r="H7" i="14"/>
  <c r="M7" i="14"/>
  <c r="L7" i="14"/>
  <c r="M345" i="15"/>
  <c r="L345" i="15"/>
  <c r="J185" i="15"/>
  <c r="M78" i="15"/>
  <c r="L78" i="15"/>
  <c r="M54" i="15"/>
  <c r="L54" i="15"/>
  <c r="M77" i="14"/>
  <c r="L77" i="14"/>
  <c r="K77" i="14"/>
  <c r="J77" i="14"/>
  <c r="I77" i="14"/>
  <c r="H77" i="14"/>
  <c r="M28" i="14"/>
  <c r="L28" i="14"/>
  <c r="K28" i="14"/>
  <c r="J28" i="14"/>
  <c r="I28" i="14"/>
  <c r="M26" i="14"/>
  <c r="L26" i="14"/>
  <c r="K26" i="14"/>
  <c r="J26" i="14"/>
  <c r="I26" i="14"/>
  <c r="V23" i="14"/>
  <c r="U23" i="14"/>
  <c r="T23" i="14"/>
  <c r="M21" i="14"/>
  <c r="L21" i="14"/>
  <c r="K21" i="14"/>
  <c r="J21" i="14"/>
  <c r="I21" i="14"/>
  <c r="M16" i="14"/>
  <c r="L16" i="14"/>
  <c r="K16" i="14"/>
  <c r="J16" i="14"/>
  <c r="I16" i="14"/>
  <c r="V15" i="14"/>
  <c r="U15" i="14"/>
  <c r="T15" i="14"/>
  <c r="M12" i="14"/>
  <c r="L12" i="14"/>
  <c r="K12" i="14"/>
  <c r="J12" i="14"/>
  <c r="I12" i="14"/>
  <c r="V11" i="14"/>
  <c r="U11" i="14"/>
  <c r="T11" i="14"/>
  <c r="T29" i="13"/>
  <c r="S29" i="13"/>
  <c r="R29" i="13"/>
  <c r="Q29" i="13"/>
  <c r="T25" i="13"/>
  <c r="S25" i="13"/>
  <c r="R25" i="13"/>
  <c r="Q25" i="13"/>
  <c r="T21" i="13"/>
  <c r="S21" i="13"/>
  <c r="R21" i="13"/>
  <c r="Q21" i="13"/>
  <c r="T17" i="13"/>
  <c r="S17" i="13"/>
  <c r="R17" i="13"/>
  <c r="Q17" i="13"/>
  <c r="T13" i="13"/>
  <c r="S13" i="13"/>
  <c r="R13" i="13"/>
  <c r="Q13" i="13"/>
  <c r="T9" i="13"/>
  <c r="S9" i="13"/>
  <c r="R9" i="13"/>
  <c r="Q9" i="13"/>
  <c r="M139" i="14"/>
  <c r="L139" i="14"/>
  <c r="K139" i="14"/>
  <c r="I139" i="14"/>
  <c r="J139" i="14"/>
  <c r="M135" i="14"/>
  <c r="L135" i="14"/>
  <c r="K135" i="14"/>
  <c r="I135" i="14"/>
  <c r="J135" i="14"/>
  <c r="M131" i="14"/>
  <c r="L131" i="14"/>
  <c r="K131" i="14"/>
  <c r="I131" i="14"/>
  <c r="J131" i="14"/>
  <c r="M127" i="14"/>
  <c r="L127" i="14"/>
  <c r="K127" i="14"/>
  <c r="I127" i="14"/>
  <c r="J127" i="14"/>
  <c r="M123" i="14"/>
  <c r="L123" i="14"/>
  <c r="K123" i="14"/>
  <c r="I123" i="14"/>
  <c r="J123" i="14"/>
  <c r="M119" i="14"/>
  <c r="L119" i="14"/>
  <c r="K119" i="14"/>
  <c r="I119" i="14"/>
  <c r="J119" i="14"/>
  <c r="M115" i="14"/>
  <c r="L115" i="14"/>
  <c r="K115" i="14"/>
  <c r="I115" i="14"/>
  <c r="J115" i="14"/>
  <c r="M111" i="14"/>
  <c r="L111" i="14"/>
  <c r="K111" i="14"/>
  <c r="I111" i="14"/>
  <c r="J111" i="14"/>
  <c r="M107" i="14"/>
  <c r="L107" i="14"/>
  <c r="K107" i="14"/>
  <c r="I107" i="14"/>
  <c r="J107" i="14"/>
  <c r="M103" i="14"/>
  <c r="L103" i="14"/>
  <c r="K103" i="14"/>
  <c r="I103" i="14"/>
  <c r="J103" i="14"/>
  <c r="M99" i="14"/>
  <c r="L99" i="14"/>
  <c r="K99" i="14"/>
  <c r="I99" i="14"/>
  <c r="J99" i="14"/>
  <c r="M95" i="14"/>
  <c r="L95" i="14"/>
  <c r="K95" i="14"/>
  <c r="I95" i="14"/>
  <c r="J95" i="14"/>
  <c r="M91" i="14"/>
  <c r="L91" i="14"/>
  <c r="K91" i="14"/>
  <c r="I91" i="14"/>
  <c r="J91" i="14"/>
  <c r="M87" i="14"/>
  <c r="L87" i="14"/>
  <c r="K87" i="14"/>
  <c r="I87" i="14"/>
  <c r="J87" i="14"/>
  <c r="M83" i="14"/>
  <c r="L83" i="14"/>
  <c r="K83" i="14"/>
  <c r="I83" i="14"/>
  <c r="J83" i="14"/>
  <c r="M66" i="14"/>
  <c r="L66" i="14"/>
  <c r="K66" i="14"/>
  <c r="I66" i="14"/>
  <c r="J66" i="14"/>
  <c r="V65" i="14"/>
  <c r="T65" i="14"/>
  <c r="U65" i="14"/>
  <c r="M62" i="14"/>
  <c r="L62" i="14"/>
  <c r="K62" i="14"/>
  <c r="I62" i="14"/>
  <c r="J62" i="14"/>
  <c r="V61" i="14"/>
  <c r="T61" i="14"/>
  <c r="U61" i="14"/>
  <c r="M58" i="14"/>
  <c r="L58" i="14"/>
  <c r="K58" i="14"/>
  <c r="I58" i="14"/>
  <c r="J58" i="14"/>
  <c r="V57" i="14"/>
  <c r="T57" i="14"/>
  <c r="U57" i="14"/>
  <c r="M54" i="14"/>
  <c r="L54" i="14"/>
  <c r="K54" i="14"/>
  <c r="I54" i="14"/>
  <c r="J54" i="14"/>
  <c r="V53" i="14"/>
  <c r="T53" i="14"/>
  <c r="U53" i="14"/>
  <c r="M50" i="14"/>
  <c r="L50" i="14"/>
  <c r="K50" i="14"/>
  <c r="I50" i="14"/>
  <c r="J50" i="14"/>
  <c r="V49" i="14"/>
  <c r="T49" i="14"/>
  <c r="U49" i="14"/>
  <c r="M46" i="14"/>
  <c r="L46" i="14"/>
  <c r="K46" i="14"/>
  <c r="I46" i="14"/>
  <c r="J46" i="14"/>
  <c r="V45" i="14"/>
  <c r="T45" i="14"/>
  <c r="U45" i="14"/>
  <c r="M42" i="14"/>
  <c r="L42" i="14"/>
  <c r="K42" i="14"/>
  <c r="I42" i="14"/>
  <c r="J42" i="14"/>
  <c r="V41" i="14"/>
  <c r="T41" i="14"/>
  <c r="U41" i="14"/>
  <c r="M38" i="14"/>
  <c r="L38" i="14"/>
  <c r="K38" i="14"/>
  <c r="I38" i="14"/>
  <c r="J38" i="14"/>
  <c r="V37" i="14"/>
  <c r="T37" i="14"/>
  <c r="U37" i="14"/>
  <c r="M34" i="14"/>
  <c r="L34" i="14"/>
  <c r="K34" i="14"/>
  <c r="I34" i="14"/>
  <c r="J34" i="14"/>
  <c r="V33" i="14"/>
  <c r="T33" i="14"/>
  <c r="U33" i="14"/>
  <c r="M30" i="14"/>
  <c r="L30" i="14"/>
  <c r="K30" i="14"/>
  <c r="I30" i="14"/>
  <c r="J30" i="14"/>
  <c r="V20" i="14"/>
  <c r="T20" i="14"/>
  <c r="U20" i="14"/>
  <c r="V18" i="14"/>
  <c r="T18" i="14"/>
  <c r="U18" i="14"/>
  <c r="K29" i="13"/>
  <c r="H29" i="13"/>
  <c r="I29" i="13"/>
  <c r="K25" i="13"/>
  <c r="H25" i="13"/>
  <c r="I25" i="13"/>
  <c r="K21" i="13"/>
  <c r="H21" i="13"/>
  <c r="I21" i="13"/>
  <c r="K17" i="13"/>
  <c r="H17" i="13"/>
  <c r="I17" i="13"/>
  <c r="K13" i="13"/>
  <c r="H13" i="13"/>
  <c r="I13" i="13"/>
  <c r="K9" i="13"/>
  <c r="H9" i="13"/>
  <c r="I9" i="13"/>
  <c r="M165" i="11"/>
  <c r="L165" i="11"/>
  <c r="M141" i="11"/>
  <c r="L141" i="11"/>
  <c r="M661" i="15"/>
  <c r="L661" i="15"/>
  <c r="M662" i="15"/>
  <c r="L662" i="15"/>
  <c r="L660" i="15"/>
  <c r="M660" i="15"/>
  <c r="M663" i="15"/>
  <c r="L663" i="15"/>
  <c r="L186" i="11"/>
  <c r="M186" i="11"/>
  <c r="L122" i="11"/>
  <c r="M122" i="11"/>
  <c r="L98" i="11"/>
  <c r="M98" i="11"/>
  <c r="L34" i="11"/>
  <c r="M34" i="11"/>
  <c r="L251" i="11"/>
  <c r="M251" i="11"/>
  <c r="M254" i="11"/>
  <c r="L254" i="11"/>
  <c r="L10" i="11"/>
  <c r="M10" i="11"/>
  <c r="L684" i="9"/>
  <c r="M684" i="9"/>
  <c r="L661" i="9"/>
  <c r="M661" i="9"/>
  <c r="L613" i="9"/>
  <c r="M613" i="9"/>
  <c r="L591" i="9"/>
  <c r="M591" i="9"/>
  <c r="L569" i="9"/>
  <c r="M569" i="9"/>
  <c r="L498" i="9"/>
  <c r="M498" i="9"/>
  <c r="L472" i="9"/>
  <c r="M472" i="9"/>
  <c r="M450" i="9"/>
  <c r="L450" i="9"/>
  <c r="M295" i="9"/>
  <c r="L295" i="9"/>
  <c r="M251" i="9"/>
  <c r="L251" i="9"/>
  <c r="K44" i="13"/>
  <c r="I44" i="13"/>
  <c r="H44" i="13"/>
  <c r="M210" i="11"/>
  <c r="L210" i="11"/>
  <c r="M207" i="11"/>
  <c r="L207" i="11"/>
  <c r="M119" i="11"/>
  <c r="L119" i="11"/>
  <c r="M31" i="11"/>
  <c r="L31" i="11"/>
  <c r="M522" i="9"/>
  <c r="L522" i="9"/>
  <c r="L397" i="9"/>
  <c r="M397" i="9"/>
  <c r="L372" i="9"/>
  <c r="M372" i="9"/>
  <c r="K42" i="13"/>
  <c r="H42" i="13"/>
  <c r="I42" i="13"/>
  <c r="K50" i="13"/>
  <c r="H50" i="13"/>
  <c r="I50" i="13"/>
  <c r="K58" i="13"/>
  <c r="H58" i="13"/>
  <c r="I58" i="13"/>
  <c r="K43" i="13"/>
  <c r="I43" i="13"/>
  <c r="H43" i="13"/>
  <c r="K51" i="13"/>
  <c r="I51" i="13"/>
  <c r="H51" i="13"/>
  <c r="K59" i="13"/>
  <c r="I59" i="13"/>
  <c r="H59" i="13"/>
  <c r="K37" i="13"/>
  <c r="I37" i="13"/>
  <c r="H37" i="13"/>
  <c r="K45" i="13"/>
  <c r="I45" i="13"/>
  <c r="H45" i="13"/>
  <c r="K53" i="13"/>
  <c r="I53" i="13"/>
  <c r="H53" i="13"/>
  <c r="I38" i="13"/>
  <c r="H38" i="13"/>
  <c r="K38" i="13"/>
  <c r="I46" i="13"/>
  <c r="H46" i="13"/>
  <c r="K46" i="13"/>
  <c r="I54" i="13"/>
  <c r="H54" i="13"/>
  <c r="K54" i="13"/>
  <c r="I39" i="13"/>
  <c r="H39" i="13"/>
  <c r="K39" i="13"/>
  <c r="I47" i="13"/>
  <c r="H47" i="13"/>
  <c r="K47" i="13"/>
  <c r="I55" i="13"/>
  <c r="H55" i="13"/>
  <c r="K55" i="13"/>
  <c r="H40" i="13"/>
  <c r="I40" i="13"/>
  <c r="K40" i="13"/>
  <c r="H48" i="13"/>
  <c r="I48" i="13"/>
  <c r="K48" i="13"/>
  <c r="H56" i="13"/>
  <c r="I56" i="13"/>
  <c r="K56" i="13"/>
  <c r="K41" i="13"/>
  <c r="I41" i="13"/>
  <c r="H41" i="13"/>
  <c r="K49" i="13"/>
  <c r="I49" i="13"/>
  <c r="H49" i="13"/>
  <c r="K57" i="13"/>
  <c r="I57" i="13"/>
  <c r="H57" i="13"/>
  <c r="M188" i="11"/>
  <c r="L188" i="11"/>
  <c r="M164" i="11"/>
  <c r="L164" i="11"/>
  <c r="M100" i="11"/>
  <c r="L100" i="11"/>
  <c r="M12" i="11"/>
  <c r="L12" i="11"/>
  <c r="M663" i="9"/>
  <c r="L663" i="9"/>
  <c r="M593" i="9"/>
  <c r="L593" i="9"/>
  <c r="M474" i="9"/>
  <c r="L474" i="9"/>
  <c r="L252" i="11"/>
  <c r="M252" i="11"/>
  <c r="M209" i="11"/>
  <c r="L209" i="11"/>
  <c r="M185" i="11"/>
  <c r="L185" i="11"/>
  <c r="M121" i="11"/>
  <c r="L121" i="11"/>
  <c r="M97" i="11"/>
  <c r="L97" i="11"/>
  <c r="M33" i="11"/>
  <c r="L33" i="11"/>
  <c r="M9" i="11"/>
  <c r="L9" i="11"/>
  <c r="M660" i="9"/>
  <c r="L660" i="9"/>
  <c r="M590" i="9"/>
  <c r="L590" i="9"/>
  <c r="M568" i="9"/>
  <c r="L568" i="9"/>
  <c r="M524" i="9"/>
  <c r="L524" i="9"/>
  <c r="M471" i="9"/>
  <c r="L471" i="9"/>
  <c r="M449" i="9"/>
  <c r="L449" i="9"/>
  <c r="M399" i="9"/>
  <c r="L399" i="9"/>
  <c r="L232" i="11"/>
  <c r="M232" i="11"/>
  <c r="M166" i="11"/>
  <c r="L166" i="11"/>
  <c r="M78" i="11"/>
  <c r="L78" i="11"/>
  <c r="M521" i="9"/>
  <c r="L521" i="9"/>
  <c r="M396" i="9"/>
  <c r="L396" i="9"/>
  <c r="M371" i="9"/>
  <c r="L371" i="9"/>
  <c r="L321" i="9"/>
  <c r="M321" i="9"/>
  <c r="L253" i="11"/>
  <c r="M253" i="11"/>
  <c r="M231" i="11"/>
  <c r="L231" i="11"/>
  <c r="L230" i="11"/>
  <c r="M230" i="11"/>
  <c r="M229" i="11"/>
  <c r="L229" i="11"/>
  <c r="M144" i="11"/>
  <c r="L144" i="11"/>
  <c r="M142" i="11"/>
  <c r="L142" i="11"/>
  <c r="M143" i="11"/>
  <c r="L143" i="11"/>
  <c r="M78" i="9"/>
  <c r="L78" i="9"/>
  <c r="M56" i="11"/>
  <c r="L56" i="11"/>
  <c r="M54" i="11"/>
  <c r="L54" i="11"/>
  <c r="M55" i="11"/>
  <c r="L55" i="11"/>
  <c r="M344" i="9"/>
  <c r="L344" i="9"/>
  <c r="L186" i="9"/>
  <c r="M186" i="9"/>
  <c r="L142" i="9"/>
  <c r="M142" i="9"/>
  <c r="L120" i="9"/>
  <c r="M120" i="9"/>
  <c r="L75" i="9"/>
  <c r="M75" i="9"/>
  <c r="M546" i="9"/>
  <c r="L546" i="9"/>
  <c r="M544" i="9"/>
  <c r="L544" i="9"/>
  <c r="L547" i="9"/>
  <c r="M547" i="9"/>
  <c r="M275" i="9"/>
  <c r="L275" i="9"/>
  <c r="J131" i="9"/>
  <c r="M56" i="9"/>
  <c r="L56" i="9"/>
  <c r="K96" i="7"/>
  <c r="J96" i="7"/>
  <c r="M96" i="7"/>
  <c r="L96" i="7"/>
  <c r="O96" i="7"/>
  <c r="E90" i="7"/>
  <c r="G89" i="7"/>
  <c r="K83" i="7"/>
  <c r="J83" i="7"/>
  <c r="I88" i="7"/>
  <c r="M83" i="7"/>
  <c r="L83" i="7"/>
  <c r="O83" i="7"/>
  <c r="E86" i="7"/>
  <c r="K79" i="7"/>
  <c r="J79" i="7"/>
  <c r="M79" i="7"/>
  <c r="L79" i="7"/>
  <c r="O79" i="7"/>
  <c r="M273" i="9"/>
  <c r="L273" i="9"/>
  <c r="L274" i="9"/>
  <c r="M274" i="9"/>
  <c r="M188" i="9"/>
  <c r="L188" i="9"/>
  <c r="M144" i="9"/>
  <c r="L144" i="9"/>
  <c r="M122" i="9"/>
  <c r="L122" i="9"/>
  <c r="M77" i="9"/>
  <c r="L77" i="9"/>
  <c r="H88" i="7"/>
  <c r="F59" i="5"/>
  <c r="M345" i="9"/>
  <c r="L345" i="9"/>
  <c r="M185" i="9"/>
  <c r="L185" i="9"/>
  <c r="M141" i="9"/>
  <c r="L141" i="9"/>
  <c r="H131" i="9"/>
  <c r="M119" i="9"/>
  <c r="L119" i="9"/>
  <c r="G88" i="7"/>
  <c r="L65" i="5"/>
  <c r="J65" i="5"/>
  <c r="O65" i="5"/>
  <c r="M65" i="5"/>
  <c r="K65" i="5"/>
  <c r="L54" i="5"/>
  <c r="J54" i="5"/>
  <c r="O54" i="5"/>
  <c r="K54" i="5"/>
  <c r="M54" i="5"/>
  <c r="M210" i="9"/>
  <c r="L210" i="9"/>
  <c r="M187" i="9"/>
  <c r="L187" i="9"/>
  <c r="J185" i="9"/>
  <c r="M166" i="9"/>
  <c r="L166" i="9"/>
  <c r="M143" i="9"/>
  <c r="L143" i="9"/>
  <c r="J141" i="9"/>
  <c r="M121" i="9"/>
  <c r="L121" i="9"/>
  <c r="J119" i="9"/>
  <c r="M76" i="9"/>
  <c r="L76" i="9"/>
  <c r="O98" i="7"/>
  <c r="M98" i="7"/>
  <c r="L98" i="7"/>
  <c r="K98" i="7"/>
  <c r="J98" i="7"/>
  <c r="I90" i="7"/>
  <c r="O85" i="7"/>
  <c r="M85" i="7"/>
  <c r="L85" i="7"/>
  <c r="K85" i="7"/>
  <c r="J85" i="7"/>
  <c r="E88" i="7"/>
  <c r="G87" i="7"/>
  <c r="O81" i="7"/>
  <c r="M81" i="7"/>
  <c r="L81" i="7"/>
  <c r="I86" i="7"/>
  <c r="K81" i="7"/>
  <c r="J81" i="7"/>
  <c r="O77" i="7"/>
  <c r="M77" i="7"/>
  <c r="L77" i="7"/>
  <c r="K77" i="7"/>
  <c r="J77" i="7"/>
  <c r="O64" i="5"/>
  <c r="L64" i="5"/>
  <c r="K64" i="5"/>
  <c r="M64" i="5"/>
  <c r="J64" i="5"/>
  <c r="K57" i="5"/>
  <c r="J57" i="5"/>
  <c r="O53" i="5"/>
  <c r="L53" i="5"/>
  <c r="K53" i="5"/>
  <c r="M53" i="5"/>
  <c r="J53" i="5"/>
  <c r="L346" i="9"/>
  <c r="M346" i="9"/>
  <c r="L347" i="9"/>
  <c r="M347" i="9"/>
  <c r="F57" i="5"/>
  <c r="L57" i="5" s="1"/>
  <c r="S98" i="4"/>
  <c r="X98" i="4"/>
  <c r="U98" i="4"/>
  <c r="T98" i="4"/>
  <c r="W98" i="4"/>
  <c r="V98" i="4"/>
  <c r="X81" i="4"/>
  <c r="V81" i="4"/>
  <c r="T81" i="4"/>
  <c r="S81" i="4"/>
  <c r="W81" i="4"/>
  <c r="U81" i="4"/>
  <c r="V80" i="4"/>
  <c r="T80" i="4"/>
  <c r="U80" i="4"/>
  <c r="S80" i="4"/>
  <c r="W80" i="4"/>
  <c r="X80" i="4"/>
  <c r="X72" i="4"/>
  <c r="W72" i="4"/>
  <c r="T72" i="4"/>
  <c r="S72" i="4"/>
  <c r="V72" i="4"/>
  <c r="U72" i="4"/>
  <c r="X68" i="4"/>
  <c r="W68" i="4"/>
  <c r="T68" i="4"/>
  <c r="S68" i="4"/>
  <c r="U68" i="4"/>
  <c r="V68" i="4"/>
  <c r="X64" i="4"/>
  <c r="W64" i="4"/>
  <c r="T64" i="4"/>
  <c r="S64" i="4"/>
  <c r="U64" i="4"/>
  <c r="V64" i="4"/>
  <c r="X60" i="4"/>
  <c r="W60" i="4"/>
  <c r="T60" i="4"/>
  <c r="S60" i="4"/>
  <c r="V60" i="4"/>
  <c r="U60" i="4"/>
  <c r="X56" i="4"/>
  <c r="W56" i="4"/>
  <c r="T56" i="4"/>
  <c r="S56" i="4"/>
  <c r="V56" i="4"/>
  <c r="U56" i="4"/>
  <c r="X52" i="4"/>
  <c r="W52" i="4"/>
  <c r="T52" i="4"/>
  <c r="S52" i="4"/>
  <c r="U52" i="4"/>
  <c r="V52" i="4"/>
  <c r="X48" i="4"/>
  <c r="W48" i="4"/>
  <c r="T48" i="4"/>
  <c r="S48" i="4"/>
  <c r="V48" i="4"/>
  <c r="U48" i="4"/>
  <c r="X44" i="4"/>
  <c r="W44" i="4"/>
  <c r="T44" i="4"/>
  <c r="S44" i="4"/>
  <c r="V44" i="4"/>
  <c r="U44" i="4"/>
  <c r="X40" i="4"/>
  <c r="W40" i="4"/>
  <c r="T40" i="4"/>
  <c r="S40" i="4"/>
  <c r="V40" i="4"/>
  <c r="U40" i="4"/>
  <c r="X36" i="4"/>
  <c r="W36" i="4"/>
  <c r="T36" i="4"/>
  <c r="S36" i="4"/>
  <c r="U36" i="4"/>
  <c r="V36" i="4"/>
  <c r="X32" i="4"/>
  <c r="W32" i="4"/>
  <c r="T32" i="4"/>
  <c r="S32" i="4"/>
  <c r="V32" i="4"/>
  <c r="U32" i="4"/>
  <c r="X28" i="4"/>
  <c r="W28" i="4"/>
  <c r="T28" i="4"/>
  <c r="S28" i="4"/>
  <c r="V28" i="4"/>
  <c r="U28" i="4"/>
  <c r="X24" i="4"/>
  <c r="W24" i="4"/>
  <c r="T24" i="4"/>
  <c r="S24" i="4"/>
  <c r="V24" i="4"/>
  <c r="U24" i="4"/>
  <c r="X20" i="4"/>
  <c r="W20" i="4"/>
  <c r="T20" i="4"/>
  <c r="S20" i="4"/>
  <c r="U20" i="4"/>
  <c r="V20" i="4"/>
  <c r="X16" i="4"/>
  <c r="W16" i="4"/>
  <c r="T16" i="4"/>
  <c r="S16" i="4"/>
  <c r="U16" i="4"/>
  <c r="V16" i="4"/>
  <c r="X12" i="4"/>
  <c r="W12" i="4"/>
  <c r="T12" i="4"/>
  <c r="S12" i="4"/>
  <c r="V12" i="4"/>
  <c r="U12" i="4"/>
  <c r="X8" i="4"/>
  <c r="W8" i="4"/>
  <c r="T8" i="4"/>
  <c r="S8" i="4"/>
  <c r="V8" i="4"/>
  <c r="U8" i="4"/>
  <c r="M97" i="3"/>
  <c r="L97" i="3"/>
  <c r="I97" i="3"/>
  <c r="H97" i="3"/>
  <c r="J97" i="3"/>
  <c r="K97" i="3"/>
  <c r="M93" i="3"/>
  <c r="L93" i="3"/>
  <c r="I93" i="3"/>
  <c r="H93" i="3"/>
  <c r="K93" i="3"/>
  <c r="J93" i="3"/>
  <c r="M89" i="3"/>
  <c r="L89" i="3"/>
  <c r="I89" i="3"/>
  <c r="H89" i="3"/>
  <c r="K89" i="3"/>
  <c r="J89" i="3"/>
  <c r="M423" i="9"/>
  <c r="L423" i="9"/>
  <c r="M424" i="9"/>
  <c r="L424" i="9"/>
  <c r="L422" i="9"/>
  <c r="M422" i="9"/>
  <c r="M425" i="9"/>
  <c r="L425" i="9"/>
  <c r="W97" i="4"/>
  <c r="S97" i="4"/>
  <c r="U97" i="4"/>
  <c r="T97" i="4"/>
  <c r="V97" i="4"/>
  <c r="X97" i="4"/>
  <c r="W96" i="4"/>
  <c r="U96" i="4"/>
  <c r="S96" i="4"/>
  <c r="V96" i="4"/>
  <c r="T96" i="4"/>
  <c r="X96" i="4"/>
  <c r="U95" i="4"/>
  <c r="S95" i="4"/>
  <c r="T95" i="4"/>
  <c r="W95" i="4"/>
  <c r="V95" i="4"/>
  <c r="X95" i="4"/>
  <c r="H113" i="3"/>
  <c r="M113" i="3"/>
  <c r="J113" i="3"/>
  <c r="I113" i="3"/>
  <c r="K113" i="3"/>
  <c r="L113" i="3"/>
  <c r="H109" i="3"/>
  <c r="M109" i="3"/>
  <c r="J109" i="3"/>
  <c r="I109" i="3"/>
  <c r="L109" i="3"/>
  <c r="K109" i="3"/>
  <c r="H105" i="3"/>
  <c r="M105" i="3"/>
  <c r="J105" i="3"/>
  <c r="I105" i="3"/>
  <c r="L105" i="3"/>
  <c r="K105" i="3"/>
  <c r="H86" i="3"/>
  <c r="M86" i="3"/>
  <c r="J86" i="3"/>
  <c r="I86" i="3"/>
  <c r="L86" i="3"/>
  <c r="K86" i="3"/>
  <c r="H82" i="3"/>
  <c r="M82" i="3"/>
  <c r="J82" i="3"/>
  <c r="I82" i="3"/>
  <c r="L82" i="3"/>
  <c r="K82" i="3"/>
  <c r="H78" i="3"/>
  <c r="M78" i="3"/>
  <c r="J78" i="3"/>
  <c r="I78" i="3"/>
  <c r="K78" i="3"/>
  <c r="L78" i="3"/>
  <c r="H74" i="3"/>
  <c r="M74" i="3"/>
  <c r="J74" i="3"/>
  <c r="I74" i="3"/>
  <c r="L74" i="3"/>
  <c r="K74" i="3"/>
  <c r="H70" i="3"/>
  <c r="M70" i="3"/>
  <c r="J70" i="3"/>
  <c r="I70" i="3"/>
  <c r="L70" i="3"/>
  <c r="K70" i="3"/>
  <c r="H66" i="3"/>
  <c r="M66" i="3"/>
  <c r="J66" i="3"/>
  <c r="I66" i="3"/>
  <c r="L66" i="3"/>
  <c r="K66" i="3"/>
  <c r="H62" i="3"/>
  <c r="M62" i="3"/>
  <c r="J62" i="3"/>
  <c r="I62" i="3"/>
  <c r="K62" i="3"/>
  <c r="L62" i="3"/>
  <c r="H58" i="3"/>
  <c r="M58" i="3"/>
  <c r="J58" i="3"/>
  <c r="I58" i="3"/>
  <c r="L58" i="3"/>
  <c r="K58" i="3"/>
  <c r="H54" i="3"/>
  <c r="M54" i="3"/>
  <c r="J54" i="3"/>
  <c r="I54" i="3"/>
  <c r="L54" i="3"/>
  <c r="K54" i="3"/>
  <c r="H50" i="3"/>
  <c r="M50" i="3"/>
  <c r="J50" i="3"/>
  <c r="I50" i="3"/>
  <c r="L50" i="3"/>
  <c r="K50" i="3"/>
  <c r="H46" i="3"/>
  <c r="M46" i="3"/>
  <c r="J46" i="3"/>
  <c r="I46" i="3"/>
  <c r="K46" i="3"/>
  <c r="L46" i="3"/>
  <c r="H42" i="3"/>
  <c r="M42" i="3"/>
  <c r="J42" i="3"/>
  <c r="I42" i="3"/>
  <c r="K42" i="3"/>
  <c r="L42" i="3"/>
  <c r="H38" i="3"/>
  <c r="M38" i="3"/>
  <c r="J38" i="3"/>
  <c r="I38" i="3"/>
  <c r="L38" i="3"/>
  <c r="K38" i="3"/>
  <c r="H34" i="3"/>
  <c r="M34" i="3"/>
  <c r="J34" i="3"/>
  <c r="I34" i="3"/>
  <c r="L34" i="3"/>
  <c r="K34" i="3"/>
  <c r="H30" i="3"/>
  <c r="M30" i="3"/>
  <c r="J30" i="3"/>
  <c r="I30" i="3"/>
  <c r="K30" i="3"/>
  <c r="L30" i="3"/>
  <c r="H26" i="3"/>
  <c r="M26" i="3"/>
  <c r="J26" i="3"/>
  <c r="I26" i="3"/>
  <c r="L26" i="3"/>
  <c r="K26" i="3"/>
  <c r="H22" i="3"/>
  <c r="M22" i="3"/>
  <c r="J22" i="3"/>
  <c r="I22" i="3"/>
  <c r="L22" i="3"/>
  <c r="K22" i="3"/>
  <c r="H18" i="3"/>
  <c r="M18" i="3"/>
  <c r="J18" i="3"/>
  <c r="I18" i="3"/>
  <c r="L18" i="3"/>
  <c r="K18" i="3"/>
  <c r="H14" i="3"/>
  <c r="M14" i="3"/>
  <c r="J14" i="3"/>
  <c r="I14" i="3"/>
  <c r="K14" i="3"/>
  <c r="L14" i="3"/>
  <c r="H10" i="3"/>
  <c r="M10" i="3"/>
  <c r="J10" i="3"/>
  <c r="I10" i="3"/>
  <c r="L10" i="3"/>
  <c r="K10" i="3"/>
  <c r="H6" i="3"/>
  <c r="M6" i="3"/>
  <c r="J6" i="3"/>
  <c r="I6" i="3"/>
  <c r="L6" i="3"/>
  <c r="K6" i="3"/>
  <c r="H58" i="5"/>
  <c r="H59" i="5"/>
  <c r="J59" i="5" s="1"/>
  <c r="V111" i="4"/>
  <c r="T111" i="4"/>
  <c r="S111" i="4"/>
  <c r="X111" i="4"/>
  <c r="W111" i="4"/>
  <c r="U111" i="4"/>
  <c r="V103" i="4"/>
  <c r="T103" i="4"/>
  <c r="S103" i="4"/>
  <c r="X103" i="4"/>
  <c r="W103" i="4"/>
  <c r="U103" i="4"/>
  <c r="S94" i="4"/>
  <c r="U94" i="4"/>
  <c r="T94" i="4"/>
  <c r="W94" i="4"/>
  <c r="V94" i="4"/>
  <c r="X94" i="4"/>
  <c r="X77" i="4"/>
  <c r="V77" i="4"/>
  <c r="T77" i="4"/>
  <c r="S77" i="4"/>
  <c r="W77" i="4"/>
  <c r="U77" i="4"/>
  <c r="V76" i="4"/>
  <c r="T76" i="4"/>
  <c r="U76" i="4"/>
  <c r="S76" i="4"/>
  <c r="X76" i="4"/>
  <c r="W76" i="4"/>
  <c r="T73" i="4"/>
  <c r="S73" i="4"/>
  <c r="V73" i="4"/>
  <c r="U73" i="4"/>
  <c r="X73" i="4"/>
  <c r="W73" i="4"/>
  <c r="T69" i="4"/>
  <c r="S69" i="4"/>
  <c r="V69" i="4"/>
  <c r="U69" i="4"/>
  <c r="X69" i="4"/>
  <c r="W69" i="4"/>
  <c r="T65" i="4"/>
  <c r="S65" i="4"/>
  <c r="V65" i="4"/>
  <c r="U65" i="4"/>
  <c r="W65" i="4"/>
  <c r="X65" i="4"/>
  <c r="T61" i="4"/>
  <c r="S61" i="4"/>
  <c r="V61" i="4"/>
  <c r="U61" i="4"/>
  <c r="X61" i="4"/>
  <c r="W61" i="4"/>
  <c r="T57" i="4"/>
  <c r="S57" i="4"/>
  <c r="V57" i="4"/>
  <c r="U57" i="4"/>
  <c r="X57" i="4"/>
  <c r="W57" i="4"/>
  <c r="T53" i="4"/>
  <c r="S53" i="4"/>
  <c r="V53" i="4"/>
  <c r="U53" i="4"/>
  <c r="X53" i="4"/>
  <c r="W53" i="4"/>
  <c r="T49" i="4"/>
  <c r="S49" i="4"/>
  <c r="V49" i="4"/>
  <c r="U49" i="4"/>
  <c r="W49" i="4"/>
  <c r="X49" i="4"/>
  <c r="T45" i="4"/>
  <c r="S45" i="4"/>
  <c r="V45" i="4"/>
  <c r="U45" i="4"/>
  <c r="X45" i="4"/>
  <c r="W45" i="4"/>
  <c r="T41" i="4"/>
  <c r="S41" i="4"/>
  <c r="V41" i="4"/>
  <c r="U41" i="4"/>
  <c r="X41" i="4"/>
  <c r="W41" i="4"/>
  <c r="T37" i="4"/>
  <c r="S37" i="4"/>
  <c r="V37" i="4"/>
  <c r="U37" i="4"/>
  <c r="X37" i="4"/>
  <c r="W37" i="4"/>
  <c r="T33" i="4"/>
  <c r="S33" i="4"/>
  <c r="V33" i="4"/>
  <c r="U33" i="4"/>
  <c r="W33" i="4"/>
  <c r="X33" i="4"/>
  <c r="T29" i="4"/>
  <c r="S29" i="4"/>
  <c r="V29" i="4"/>
  <c r="U29" i="4"/>
  <c r="W29" i="4"/>
  <c r="X29" i="4"/>
  <c r="T25" i="4"/>
  <c r="S25" i="4"/>
  <c r="V25" i="4"/>
  <c r="U25" i="4"/>
  <c r="X25" i="4"/>
  <c r="W25" i="4"/>
  <c r="T21" i="4"/>
  <c r="S21" i="4"/>
  <c r="V21" i="4"/>
  <c r="U21" i="4"/>
  <c r="X21" i="4"/>
  <c r="W21" i="4"/>
  <c r="T17" i="4"/>
  <c r="S17" i="4"/>
  <c r="V17" i="4"/>
  <c r="U17" i="4"/>
  <c r="W17" i="4"/>
  <c r="X17" i="4"/>
  <c r="T13" i="4"/>
  <c r="S13" i="4"/>
  <c r="V13" i="4"/>
  <c r="U13" i="4"/>
  <c r="X13" i="4"/>
  <c r="W13" i="4"/>
  <c r="T9" i="4"/>
  <c r="S9" i="4"/>
  <c r="V9" i="4"/>
  <c r="U9" i="4"/>
  <c r="X9" i="4"/>
  <c r="W9" i="4"/>
  <c r="X104" i="4"/>
  <c r="V104" i="4"/>
  <c r="U104" i="4"/>
  <c r="T104" i="4"/>
  <c r="S104" i="4"/>
  <c r="W104" i="4"/>
  <c r="X108" i="4"/>
  <c r="V108" i="4"/>
  <c r="U108" i="4"/>
  <c r="W108" i="4"/>
  <c r="T108" i="4"/>
  <c r="S108" i="4"/>
  <c r="X112" i="4"/>
  <c r="V112" i="4"/>
  <c r="U112" i="4"/>
  <c r="T112" i="4"/>
  <c r="S112" i="4"/>
  <c r="W112" i="4"/>
  <c r="T75" i="4"/>
  <c r="V75" i="4"/>
  <c r="U75" i="4"/>
  <c r="S75" i="4"/>
  <c r="X75" i="4"/>
  <c r="W75" i="4"/>
  <c r="T79" i="4"/>
  <c r="S79" i="4"/>
  <c r="V79" i="4"/>
  <c r="U79" i="4"/>
  <c r="X79" i="4"/>
  <c r="W79" i="4"/>
  <c r="T83" i="4"/>
  <c r="X83" i="4"/>
  <c r="W83" i="4"/>
  <c r="S83" i="4"/>
  <c r="V83" i="4"/>
  <c r="U83" i="4"/>
  <c r="T102" i="4"/>
  <c r="V102" i="4"/>
  <c r="X102" i="4"/>
  <c r="W102" i="4"/>
  <c r="S102" i="4"/>
  <c r="U102" i="4"/>
  <c r="T106" i="4"/>
  <c r="V106" i="4"/>
  <c r="U106" i="4"/>
  <c r="S106" i="4"/>
  <c r="X106" i="4"/>
  <c r="W106" i="4"/>
  <c r="T110" i="4"/>
  <c r="V110" i="4"/>
  <c r="X110" i="4"/>
  <c r="W110" i="4"/>
  <c r="U110" i="4"/>
  <c r="S110" i="4"/>
  <c r="T114" i="4"/>
  <c r="V114" i="4"/>
  <c r="U114" i="4"/>
  <c r="S114" i="4"/>
  <c r="X114" i="4"/>
  <c r="W114" i="4"/>
  <c r="X78" i="4"/>
  <c r="T78" i="4"/>
  <c r="S78" i="4"/>
  <c r="V78" i="4"/>
  <c r="U78" i="4"/>
  <c r="W78" i="4"/>
  <c r="X82" i="4"/>
  <c r="W82" i="4"/>
  <c r="T82" i="4"/>
  <c r="S82" i="4"/>
  <c r="V82" i="4"/>
  <c r="U82" i="4"/>
  <c r="X86" i="4"/>
  <c r="W86" i="4"/>
  <c r="V86" i="4"/>
  <c r="U86" i="4"/>
  <c r="T86" i="4"/>
  <c r="S86" i="4"/>
  <c r="X101" i="4"/>
  <c r="W101" i="4"/>
  <c r="T101" i="4"/>
  <c r="S101" i="4"/>
  <c r="V101" i="4"/>
  <c r="U101" i="4"/>
  <c r="X105" i="4"/>
  <c r="W105" i="4"/>
  <c r="T105" i="4"/>
  <c r="V105" i="4"/>
  <c r="U105" i="4"/>
  <c r="S105" i="4"/>
  <c r="X109" i="4"/>
  <c r="W109" i="4"/>
  <c r="T109" i="4"/>
  <c r="S109" i="4"/>
  <c r="V109" i="4"/>
  <c r="U109" i="4"/>
  <c r="X113" i="4"/>
  <c r="W113" i="4"/>
  <c r="T113" i="4"/>
  <c r="V113" i="4"/>
  <c r="U113" i="4"/>
  <c r="S113" i="4"/>
  <c r="I98" i="3"/>
  <c r="H98" i="3"/>
  <c r="K98" i="3"/>
  <c r="J98" i="3"/>
  <c r="M98" i="3"/>
  <c r="L98" i="3"/>
  <c r="I94" i="3"/>
  <c r="H94" i="3"/>
  <c r="K94" i="3"/>
  <c r="J94" i="3"/>
  <c r="L94" i="3"/>
  <c r="M94" i="3"/>
  <c r="I90" i="3"/>
  <c r="H90" i="3"/>
  <c r="K90" i="3"/>
  <c r="J90" i="3"/>
  <c r="M90" i="3"/>
  <c r="L90" i="3"/>
  <c r="M229" i="9"/>
  <c r="L229" i="9"/>
  <c r="M232" i="9"/>
  <c r="L232" i="9"/>
  <c r="L230" i="9"/>
  <c r="M230" i="9"/>
  <c r="J229" i="9"/>
  <c r="L231" i="9"/>
  <c r="M231" i="9"/>
  <c r="W93" i="4"/>
  <c r="U93" i="4"/>
  <c r="T93" i="4"/>
  <c r="S93" i="4"/>
  <c r="X93" i="4"/>
  <c r="V93" i="4"/>
  <c r="W92" i="4"/>
  <c r="U92" i="4"/>
  <c r="V92" i="4"/>
  <c r="T92" i="4"/>
  <c r="S92" i="4"/>
  <c r="X92" i="4"/>
  <c r="U91" i="4"/>
  <c r="S91" i="4"/>
  <c r="W91" i="4"/>
  <c r="V91" i="4"/>
  <c r="T91" i="4"/>
  <c r="X91" i="4"/>
  <c r="J114" i="3"/>
  <c r="I114" i="3"/>
  <c r="H114" i="3"/>
  <c r="L114" i="3"/>
  <c r="K114" i="3"/>
  <c r="M114" i="3"/>
  <c r="J110" i="3"/>
  <c r="I110" i="3"/>
  <c r="H110" i="3"/>
  <c r="L110" i="3"/>
  <c r="K110" i="3"/>
  <c r="M110" i="3"/>
  <c r="J106" i="3"/>
  <c r="I106" i="3"/>
  <c r="H106" i="3"/>
  <c r="L106" i="3"/>
  <c r="K106" i="3"/>
  <c r="M106" i="3"/>
  <c r="J102" i="3"/>
  <c r="I102" i="3"/>
  <c r="H102" i="3"/>
  <c r="L102" i="3"/>
  <c r="K102" i="3"/>
  <c r="M102" i="3"/>
  <c r="J87" i="3"/>
  <c r="I87" i="3"/>
  <c r="H87" i="3"/>
  <c r="L87" i="3"/>
  <c r="K87" i="3"/>
  <c r="J83" i="3"/>
  <c r="I83" i="3"/>
  <c r="H83" i="3"/>
  <c r="L83" i="3"/>
  <c r="K83" i="3"/>
  <c r="M83" i="3"/>
  <c r="J79" i="3"/>
  <c r="I79" i="3"/>
  <c r="H79" i="3"/>
  <c r="L79" i="3"/>
  <c r="K79" i="3"/>
  <c r="M79" i="3"/>
  <c r="J75" i="3"/>
  <c r="I75" i="3"/>
  <c r="H75" i="3"/>
  <c r="L75" i="3"/>
  <c r="K75" i="3"/>
  <c r="M75" i="3"/>
  <c r="J71" i="3"/>
  <c r="I71" i="3"/>
  <c r="H71" i="3"/>
  <c r="L71" i="3"/>
  <c r="K71" i="3"/>
  <c r="M71" i="3"/>
  <c r="J67" i="3"/>
  <c r="I67" i="3"/>
  <c r="H67" i="3"/>
  <c r="L67" i="3"/>
  <c r="K67" i="3"/>
  <c r="M67" i="3"/>
  <c r="J63" i="3"/>
  <c r="I63" i="3"/>
  <c r="H63" i="3"/>
  <c r="L63" i="3"/>
  <c r="K63" i="3"/>
  <c r="M63" i="3"/>
  <c r="J59" i="3"/>
  <c r="I59" i="3"/>
  <c r="H59" i="3"/>
  <c r="L59" i="3"/>
  <c r="K59" i="3"/>
  <c r="M59" i="3"/>
  <c r="J55" i="3"/>
  <c r="I55" i="3"/>
  <c r="H55" i="3"/>
  <c r="L55" i="3"/>
  <c r="K55" i="3"/>
  <c r="M55" i="3"/>
  <c r="J51" i="3"/>
  <c r="I51" i="3"/>
  <c r="H51" i="3"/>
  <c r="L51" i="3"/>
  <c r="K51" i="3"/>
  <c r="M51" i="3"/>
  <c r="J47" i="3"/>
  <c r="I47" i="3"/>
  <c r="H47" i="3"/>
  <c r="L47" i="3"/>
  <c r="K47" i="3"/>
  <c r="M47" i="3"/>
  <c r="J43" i="3"/>
  <c r="I43" i="3"/>
  <c r="H43" i="3"/>
  <c r="L43" i="3"/>
  <c r="K43" i="3"/>
  <c r="M43" i="3"/>
  <c r="J39" i="3"/>
  <c r="I39" i="3"/>
  <c r="H39" i="3"/>
  <c r="L39" i="3"/>
  <c r="K39" i="3"/>
  <c r="M39" i="3"/>
  <c r="J35" i="3"/>
  <c r="I35" i="3"/>
  <c r="H35" i="3"/>
  <c r="L35" i="3"/>
  <c r="K35" i="3"/>
  <c r="M35" i="3"/>
  <c r="J31" i="3"/>
  <c r="I31" i="3"/>
  <c r="H31" i="3"/>
  <c r="L31" i="3"/>
  <c r="K31" i="3"/>
  <c r="M31" i="3"/>
  <c r="J27" i="3"/>
  <c r="I27" i="3"/>
  <c r="H27" i="3"/>
  <c r="L27" i="3"/>
  <c r="K27" i="3"/>
  <c r="M27" i="3"/>
  <c r="J23" i="3"/>
  <c r="I23" i="3"/>
  <c r="H23" i="3"/>
  <c r="L23" i="3"/>
  <c r="K23" i="3"/>
  <c r="M23" i="3"/>
  <c r="J19" i="3"/>
  <c r="I19" i="3"/>
  <c r="H19" i="3"/>
  <c r="L19" i="3"/>
  <c r="K19" i="3"/>
  <c r="M19" i="3"/>
  <c r="J15" i="3"/>
  <c r="I15" i="3"/>
  <c r="H15" i="3"/>
  <c r="L15" i="3"/>
  <c r="K15" i="3"/>
  <c r="M15" i="3"/>
  <c r="J11" i="3"/>
  <c r="I11" i="3"/>
  <c r="H11" i="3"/>
  <c r="L11" i="3"/>
  <c r="K11" i="3"/>
  <c r="M11" i="3"/>
  <c r="J7" i="3"/>
  <c r="I7" i="3"/>
  <c r="H7" i="3"/>
  <c r="L7" i="3"/>
  <c r="K7" i="3"/>
  <c r="M7" i="3"/>
  <c r="V107" i="4"/>
  <c r="T107" i="4"/>
  <c r="S107" i="4"/>
  <c r="X107" i="4"/>
  <c r="W107" i="4"/>
  <c r="U107" i="4"/>
  <c r="X85" i="4"/>
  <c r="V85" i="4"/>
  <c r="W85" i="4"/>
  <c r="U85" i="4"/>
  <c r="T85" i="4"/>
  <c r="S85" i="4"/>
  <c r="V84" i="4"/>
  <c r="T84" i="4"/>
  <c r="X84" i="4"/>
  <c r="W84" i="4"/>
  <c r="U84" i="4"/>
  <c r="S84" i="4"/>
  <c r="X71" i="4"/>
  <c r="W71" i="4"/>
  <c r="V71" i="4"/>
  <c r="U71" i="4"/>
  <c r="S71" i="4"/>
  <c r="T71" i="4"/>
  <c r="X67" i="4"/>
  <c r="W67" i="4"/>
  <c r="V67" i="4"/>
  <c r="U67" i="4"/>
  <c r="S67" i="4"/>
  <c r="T67" i="4"/>
  <c r="X63" i="4"/>
  <c r="W63" i="4"/>
  <c r="V63" i="4"/>
  <c r="U63" i="4"/>
  <c r="T63" i="4"/>
  <c r="S63" i="4"/>
  <c r="X59" i="4"/>
  <c r="W59" i="4"/>
  <c r="V59" i="4"/>
  <c r="U59" i="4"/>
  <c r="T59" i="4"/>
  <c r="S59" i="4"/>
  <c r="X55" i="4"/>
  <c r="W55" i="4"/>
  <c r="V55" i="4"/>
  <c r="U55" i="4"/>
  <c r="S55" i="4"/>
  <c r="T55" i="4"/>
  <c r="X51" i="4"/>
  <c r="W51" i="4"/>
  <c r="V51" i="4"/>
  <c r="U51" i="4"/>
  <c r="T51" i="4"/>
  <c r="S51" i="4"/>
  <c r="X47" i="4"/>
  <c r="W47" i="4"/>
  <c r="V47" i="4"/>
  <c r="U47" i="4"/>
  <c r="T47" i="4"/>
  <c r="S47" i="4"/>
  <c r="X43" i="4"/>
  <c r="W43" i="4"/>
  <c r="V43" i="4"/>
  <c r="U43" i="4"/>
  <c r="T43" i="4"/>
  <c r="S43" i="4"/>
  <c r="X39" i="4"/>
  <c r="W39" i="4"/>
  <c r="V39" i="4"/>
  <c r="U39" i="4"/>
  <c r="S39" i="4"/>
  <c r="T39" i="4"/>
  <c r="X35" i="4"/>
  <c r="W35" i="4"/>
  <c r="V35" i="4"/>
  <c r="U35" i="4"/>
  <c r="T35" i="4"/>
  <c r="S35" i="4"/>
  <c r="X31" i="4"/>
  <c r="W31" i="4"/>
  <c r="V31" i="4"/>
  <c r="U31" i="4"/>
  <c r="T31" i="4"/>
  <c r="S31" i="4"/>
  <c r="X27" i="4"/>
  <c r="W27" i="4"/>
  <c r="V27" i="4"/>
  <c r="U27" i="4"/>
  <c r="T27" i="4"/>
  <c r="S27" i="4"/>
  <c r="X23" i="4"/>
  <c r="W23" i="4"/>
  <c r="V23" i="4"/>
  <c r="U23" i="4"/>
  <c r="S23" i="4"/>
  <c r="T23" i="4"/>
  <c r="X19" i="4"/>
  <c r="W19" i="4"/>
  <c r="V19" i="4"/>
  <c r="U19" i="4"/>
  <c r="S19" i="4"/>
  <c r="T19" i="4"/>
  <c r="X15" i="4"/>
  <c r="W15" i="4"/>
  <c r="V15" i="4"/>
  <c r="U15" i="4"/>
  <c r="T15" i="4"/>
  <c r="S15" i="4"/>
  <c r="X11" i="4"/>
  <c r="W11" i="4"/>
  <c r="V11" i="4"/>
  <c r="U11" i="4"/>
  <c r="T11" i="4"/>
  <c r="S11" i="4"/>
  <c r="X7" i="4"/>
  <c r="W7" i="4"/>
  <c r="V7" i="4"/>
  <c r="U7" i="4"/>
  <c r="S7" i="4"/>
  <c r="T7" i="4"/>
  <c r="M100" i="3"/>
  <c r="L100" i="3"/>
  <c r="K100" i="3"/>
  <c r="J100" i="3"/>
  <c r="H100" i="3"/>
  <c r="I100" i="3"/>
  <c r="M96" i="3"/>
  <c r="L96" i="3"/>
  <c r="K96" i="3"/>
  <c r="J96" i="3"/>
  <c r="I96" i="3"/>
  <c r="H96" i="3"/>
  <c r="M92" i="3"/>
  <c r="L92" i="3"/>
  <c r="K92" i="3"/>
  <c r="J92" i="3"/>
  <c r="I92" i="3"/>
  <c r="H92" i="3"/>
  <c r="M88" i="3"/>
  <c r="L88" i="3"/>
  <c r="K88" i="3"/>
  <c r="J88" i="3"/>
  <c r="I88" i="3"/>
  <c r="H88" i="3"/>
  <c r="U99" i="4"/>
  <c r="S99" i="4"/>
  <c r="W99" i="4"/>
  <c r="T99" i="4"/>
  <c r="V99" i="4"/>
  <c r="X99" i="4"/>
  <c r="M112" i="3"/>
  <c r="L112" i="3"/>
  <c r="K112" i="3"/>
  <c r="H112" i="3"/>
  <c r="I112" i="3"/>
  <c r="J112" i="3"/>
  <c r="M108" i="3"/>
  <c r="L108" i="3"/>
  <c r="K108" i="3"/>
  <c r="H108" i="3"/>
  <c r="J108" i="3"/>
  <c r="I108" i="3"/>
  <c r="M104" i="3"/>
  <c r="L104" i="3"/>
  <c r="K104" i="3"/>
  <c r="H104" i="3"/>
  <c r="J104" i="3"/>
  <c r="I104" i="3"/>
  <c r="M85" i="3"/>
  <c r="L85" i="3"/>
  <c r="K85" i="3"/>
  <c r="H85" i="3"/>
  <c r="J85" i="3"/>
  <c r="I85" i="3"/>
  <c r="M81" i="3"/>
  <c r="L81" i="3"/>
  <c r="K81" i="3"/>
  <c r="H81" i="3"/>
  <c r="I81" i="3"/>
  <c r="J81" i="3"/>
  <c r="M77" i="3"/>
  <c r="L77" i="3"/>
  <c r="K77" i="3"/>
  <c r="H77" i="3"/>
  <c r="I77" i="3"/>
  <c r="J77" i="3"/>
  <c r="M73" i="3"/>
  <c r="L73" i="3"/>
  <c r="K73" i="3"/>
  <c r="H73" i="3"/>
  <c r="J73" i="3"/>
  <c r="I73" i="3"/>
  <c r="M69" i="3"/>
  <c r="L69" i="3"/>
  <c r="K69" i="3"/>
  <c r="H69" i="3"/>
  <c r="J69" i="3"/>
  <c r="I69" i="3"/>
  <c r="M65" i="3"/>
  <c r="L65" i="3"/>
  <c r="K65" i="3"/>
  <c r="H65" i="3"/>
  <c r="I65" i="3"/>
  <c r="J65" i="3"/>
  <c r="M61" i="3"/>
  <c r="L61" i="3"/>
  <c r="K61" i="3"/>
  <c r="H61" i="3"/>
  <c r="I61" i="3"/>
  <c r="J61" i="3"/>
  <c r="M57" i="3"/>
  <c r="L57" i="3"/>
  <c r="K57" i="3"/>
  <c r="H57" i="3"/>
  <c r="J57" i="3"/>
  <c r="I57" i="3"/>
  <c r="M53" i="3"/>
  <c r="L53" i="3"/>
  <c r="K53" i="3"/>
  <c r="H53" i="3"/>
  <c r="J53" i="3"/>
  <c r="I53" i="3"/>
  <c r="M49" i="3"/>
  <c r="L49" i="3"/>
  <c r="K49" i="3"/>
  <c r="H49" i="3"/>
  <c r="I49" i="3"/>
  <c r="J49" i="3"/>
  <c r="M45" i="3"/>
  <c r="L45" i="3"/>
  <c r="K45" i="3"/>
  <c r="H45" i="3"/>
  <c r="I45" i="3"/>
  <c r="J45" i="3"/>
  <c r="M41" i="3"/>
  <c r="L41" i="3"/>
  <c r="K41" i="3"/>
  <c r="H41" i="3"/>
  <c r="J41" i="3"/>
  <c r="I41" i="3"/>
  <c r="M37" i="3"/>
  <c r="L37" i="3"/>
  <c r="K37" i="3"/>
  <c r="H37" i="3"/>
  <c r="J37" i="3"/>
  <c r="I37" i="3"/>
  <c r="M33" i="3"/>
  <c r="L33" i="3"/>
  <c r="K33" i="3"/>
  <c r="H33" i="3"/>
  <c r="I33" i="3"/>
  <c r="J33" i="3"/>
  <c r="M29" i="3"/>
  <c r="L29" i="3"/>
  <c r="K29" i="3"/>
  <c r="H29" i="3"/>
  <c r="J29" i="3"/>
  <c r="I29" i="3"/>
  <c r="M25" i="3"/>
  <c r="L25" i="3"/>
  <c r="K25" i="3"/>
  <c r="H25" i="3"/>
  <c r="J25" i="3"/>
  <c r="I25" i="3"/>
  <c r="M21" i="3"/>
  <c r="L21" i="3"/>
  <c r="K21" i="3"/>
  <c r="H21" i="3"/>
  <c r="J21" i="3"/>
  <c r="I21" i="3"/>
  <c r="M17" i="3"/>
  <c r="L17" i="3"/>
  <c r="K17" i="3"/>
  <c r="H17" i="3"/>
  <c r="I17" i="3"/>
  <c r="J17" i="3"/>
  <c r="M13" i="3"/>
  <c r="L13" i="3"/>
  <c r="K13" i="3"/>
  <c r="H13" i="3"/>
  <c r="J13" i="3"/>
  <c r="I13" i="3"/>
  <c r="M9" i="3"/>
  <c r="L9" i="3"/>
  <c r="K9" i="3"/>
  <c r="H9" i="3"/>
  <c r="J9" i="3"/>
  <c r="I9" i="3"/>
  <c r="F88" i="7"/>
  <c r="F87" i="7"/>
  <c r="F89" i="7"/>
  <c r="F86" i="7"/>
  <c r="F90" i="7"/>
  <c r="J86" i="4"/>
  <c r="H86" i="4"/>
  <c r="M86" i="4"/>
  <c r="L86" i="4"/>
  <c r="K86" i="4"/>
  <c r="I86" i="4"/>
  <c r="L73" i="4"/>
  <c r="K73" i="4"/>
  <c r="J73" i="4"/>
  <c r="I73" i="4"/>
  <c r="M73" i="4"/>
  <c r="H73" i="4"/>
  <c r="L57" i="4"/>
  <c r="K57" i="4"/>
  <c r="J57" i="4"/>
  <c r="I57" i="4"/>
  <c r="M57" i="4"/>
  <c r="H57" i="4"/>
  <c r="L41" i="4"/>
  <c r="K41" i="4"/>
  <c r="J41" i="4"/>
  <c r="I41" i="4"/>
  <c r="M41" i="4"/>
  <c r="H41" i="4"/>
  <c r="L25" i="4"/>
  <c r="K25" i="4"/>
  <c r="J25" i="4"/>
  <c r="I25" i="4"/>
  <c r="M25" i="4"/>
  <c r="H25" i="4"/>
  <c r="L9" i="4"/>
  <c r="K9" i="4"/>
  <c r="J9" i="4"/>
  <c r="I9" i="4"/>
  <c r="M9" i="4"/>
  <c r="H9" i="4"/>
  <c r="I27" i="2"/>
  <c r="H27" i="2"/>
  <c r="G27" i="2"/>
  <c r="H19" i="2"/>
  <c r="I19" i="2"/>
  <c r="G19" i="2"/>
  <c r="V108" i="3"/>
  <c r="U108" i="3"/>
  <c r="T108" i="3"/>
  <c r="S108" i="3"/>
  <c r="X108" i="3"/>
  <c r="W108" i="3"/>
  <c r="V73" i="3"/>
  <c r="U73" i="3"/>
  <c r="T73" i="3"/>
  <c r="S73" i="3"/>
  <c r="X73" i="3"/>
  <c r="W73" i="3"/>
  <c r="V57" i="3"/>
  <c r="U57" i="3"/>
  <c r="T57" i="3"/>
  <c r="S57" i="3"/>
  <c r="X57" i="3"/>
  <c r="W57" i="3"/>
  <c r="V41" i="3"/>
  <c r="U41" i="3"/>
  <c r="T41" i="3"/>
  <c r="S41" i="3"/>
  <c r="X41" i="3"/>
  <c r="W41" i="3"/>
  <c r="V25" i="3"/>
  <c r="U25" i="3"/>
  <c r="T25" i="3"/>
  <c r="S25" i="3"/>
  <c r="X25" i="3"/>
  <c r="W25" i="3"/>
  <c r="V9" i="3"/>
  <c r="U9" i="3"/>
  <c r="T9" i="3"/>
  <c r="S9" i="3"/>
  <c r="X9" i="3"/>
  <c r="W9" i="3"/>
  <c r="I18" i="2"/>
  <c r="H18" i="2"/>
  <c r="G18" i="2"/>
  <c r="I10" i="2"/>
  <c r="H10" i="2"/>
  <c r="G10" i="2"/>
  <c r="J207" i="15"/>
  <c r="M208" i="15"/>
  <c r="L208" i="15"/>
  <c r="M209" i="15"/>
  <c r="L209" i="15"/>
  <c r="L210" i="15"/>
  <c r="M210" i="15"/>
  <c r="M207" i="15"/>
  <c r="L207" i="15"/>
  <c r="L61" i="4"/>
  <c r="K61" i="4"/>
  <c r="J61" i="4"/>
  <c r="I61" i="4"/>
  <c r="M61" i="4"/>
  <c r="H61" i="4"/>
  <c r="L45" i="4"/>
  <c r="K45" i="4"/>
  <c r="J45" i="4"/>
  <c r="I45" i="4"/>
  <c r="M45" i="4"/>
  <c r="H45" i="4"/>
  <c r="L29" i="4"/>
  <c r="K29" i="4"/>
  <c r="J29" i="4"/>
  <c r="I29" i="4"/>
  <c r="M29" i="4"/>
  <c r="H29" i="4"/>
  <c r="L13" i="4"/>
  <c r="K13" i="4"/>
  <c r="J13" i="4"/>
  <c r="I13" i="4"/>
  <c r="M13" i="4"/>
  <c r="H13" i="4"/>
  <c r="M6" i="4"/>
  <c r="L6" i="4"/>
  <c r="K6" i="4"/>
  <c r="H6" i="4"/>
  <c r="I6" i="4"/>
  <c r="J6" i="4"/>
  <c r="M10" i="4"/>
  <c r="L10" i="4"/>
  <c r="K10" i="4"/>
  <c r="H10" i="4"/>
  <c r="J10" i="4"/>
  <c r="I10" i="4"/>
  <c r="M14" i="4"/>
  <c r="L14" i="4"/>
  <c r="K14" i="4"/>
  <c r="H14" i="4"/>
  <c r="J14" i="4"/>
  <c r="I14" i="4"/>
  <c r="M18" i="4"/>
  <c r="L18" i="4"/>
  <c r="K18" i="4"/>
  <c r="H18" i="4"/>
  <c r="J18" i="4"/>
  <c r="I18" i="4"/>
  <c r="M22" i="4"/>
  <c r="L22" i="4"/>
  <c r="K22" i="4"/>
  <c r="H22" i="4"/>
  <c r="I22" i="4"/>
  <c r="J22" i="4"/>
  <c r="M26" i="4"/>
  <c r="L26" i="4"/>
  <c r="K26" i="4"/>
  <c r="H26" i="4"/>
  <c r="J26" i="4"/>
  <c r="I26" i="4"/>
  <c r="M30" i="4"/>
  <c r="L30" i="4"/>
  <c r="K30" i="4"/>
  <c r="H30" i="4"/>
  <c r="J30" i="4"/>
  <c r="I30" i="4"/>
  <c r="M34" i="4"/>
  <c r="L34" i="4"/>
  <c r="K34" i="4"/>
  <c r="H34" i="4"/>
  <c r="J34" i="4"/>
  <c r="I34" i="4"/>
  <c r="M38" i="4"/>
  <c r="L38" i="4"/>
  <c r="K38" i="4"/>
  <c r="H38" i="4"/>
  <c r="I38" i="4"/>
  <c r="J38" i="4"/>
  <c r="M42" i="4"/>
  <c r="L42" i="4"/>
  <c r="K42" i="4"/>
  <c r="H42" i="4"/>
  <c r="J42" i="4"/>
  <c r="I42" i="4"/>
  <c r="M46" i="4"/>
  <c r="L46" i="4"/>
  <c r="K46" i="4"/>
  <c r="H46" i="4"/>
  <c r="J46" i="4"/>
  <c r="I46" i="4"/>
  <c r="M50" i="4"/>
  <c r="L50" i="4"/>
  <c r="K50" i="4"/>
  <c r="H50" i="4"/>
  <c r="I50" i="4"/>
  <c r="J50" i="4"/>
  <c r="M54" i="4"/>
  <c r="L54" i="4"/>
  <c r="K54" i="4"/>
  <c r="H54" i="4"/>
  <c r="I54" i="4"/>
  <c r="J54" i="4"/>
  <c r="M58" i="4"/>
  <c r="L58" i="4"/>
  <c r="K58" i="4"/>
  <c r="H58" i="4"/>
  <c r="J58" i="4"/>
  <c r="I58" i="4"/>
  <c r="M62" i="4"/>
  <c r="L62" i="4"/>
  <c r="K62" i="4"/>
  <c r="H62" i="4"/>
  <c r="J62" i="4"/>
  <c r="I62" i="4"/>
  <c r="M66" i="4"/>
  <c r="L66" i="4"/>
  <c r="K66" i="4"/>
  <c r="H66" i="4"/>
  <c r="J66" i="4"/>
  <c r="I66" i="4"/>
  <c r="M70" i="4"/>
  <c r="L70" i="4"/>
  <c r="K70" i="4"/>
  <c r="H70" i="4"/>
  <c r="I70" i="4"/>
  <c r="J70" i="4"/>
  <c r="M74" i="4"/>
  <c r="L74" i="4"/>
  <c r="K74" i="4"/>
  <c r="H74" i="4"/>
  <c r="J74" i="4"/>
  <c r="I74" i="4"/>
  <c r="J82" i="4"/>
  <c r="H82" i="4"/>
  <c r="M82" i="4"/>
  <c r="I82" i="4"/>
  <c r="K82" i="4"/>
  <c r="L82" i="4"/>
  <c r="L83" i="4"/>
  <c r="J83" i="4"/>
  <c r="M83" i="4"/>
  <c r="H83" i="4"/>
  <c r="K83" i="4"/>
  <c r="I83" i="4"/>
  <c r="L84" i="4"/>
  <c r="M84" i="4"/>
  <c r="K84" i="4"/>
  <c r="H84" i="4"/>
  <c r="I84" i="4"/>
  <c r="J84" i="4"/>
  <c r="L106" i="4"/>
  <c r="J106" i="4"/>
  <c r="I106" i="4"/>
  <c r="H106" i="4"/>
  <c r="M106" i="4"/>
  <c r="K106" i="4"/>
  <c r="L114" i="4"/>
  <c r="J114" i="4"/>
  <c r="I114" i="4"/>
  <c r="H114" i="4"/>
  <c r="K114" i="4"/>
  <c r="M114" i="4"/>
  <c r="H85" i="4"/>
  <c r="M85" i="4"/>
  <c r="L85" i="4"/>
  <c r="K85" i="4"/>
  <c r="J85" i="4"/>
  <c r="I85" i="4"/>
  <c r="J8" i="4"/>
  <c r="I8" i="4"/>
  <c r="H8" i="4"/>
  <c r="L8" i="4"/>
  <c r="K8" i="4"/>
  <c r="M8" i="4"/>
  <c r="J12" i="4"/>
  <c r="I12" i="4"/>
  <c r="H12" i="4"/>
  <c r="L12" i="4"/>
  <c r="K12" i="4"/>
  <c r="M12" i="4"/>
  <c r="J16" i="4"/>
  <c r="I16" i="4"/>
  <c r="H16" i="4"/>
  <c r="L16" i="4"/>
  <c r="K16" i="4"/>
  <c r="M16" i="4"/>
  <c r="J20" i="4"/>
  <c r="I20" i="4"/>
  <c r="H20" i="4"/>
  <c r="L20" i="4"/>
  <c r="K20" i="4"/>
  <c r="M20" i="4"/>
  <c r="J24" i="4"/>
  <c r="I24" i="4"/>
  <c r="H24" i="4"/>
  <c r="L24" i="4"/>
  <c r="K24" i="4"/>
  <c r="M24" i="4"/>
  <c r="J28" i="4"/>
  <c r="I28" i="4"/>
  <c r="H28" i="4"/>
  <c r="L28" i="4"/>
  <c r="K28" i="4"/>
  <c r="M28" i="4"/>
  <c r="J32" i="4"/>
  <c r="I32" i="4"/>
  <c r="H32" i="4"/>
  <c r="L32" i="4"/>
  <c r="K32" i="4"/>
  <c r="M32" i="4"/>
  <c r="J36" i="4"/>
  <c r="I36" i="4"/>
  <c r="H36" i="4"/>
  <c r="L36" i="4"/>
  <c r="K36" i="4"/>
  <c r="M36" i="4"/>
  <c r="J40" i="4"/>
  <c r="I40" i="4"/>
  <c r="H40" i="4"/>
  <c r="L40" i="4"/>
  <c r="K40" i="4"/>
  <c r="M40" i="4"/>
  <c r="J44" i="4"/>
  <c r="I44" i="4"/>
  <c r="H44" i="4"/>
  <c r="L44" i="4"/>
  <c r="K44" i="4"/>
  <c r="M44" i="4"/>
  <c r="J48" i="4"/>
  <c r="I48" i="4"/>
  <c r="H48" i="4"/>
  <c r="L48" i="4"/>
  <c r="K48" i="4"/>
  <c r="M48" i="4"/>
  <c r="J52" i="4"/>
  <c r="I52" i="4"/>
  <c r="H52" i="4"/>
  <c r="L52" i="4"/>
  <c r="K52" i="4"/>
  <c r="M52" i="4"/>
  <c r="J56" i="4"/>
  <c r="I56" i="4"/>
  <c r="H56" i="4"/>
  <c r="L56" i="4"/>
  <c r="K56" i="4"/>
  <c r="M56" i="4"/>
  <c r="J60" i="4"/>
  <c r="I60" i="4"/>
  <c r="H60" i="4"/>
  <c r="L60" i="4"/>
  <c r="K60" i="4"/>
  <c r="M60" i="4"/>
  <c r="J64" i="4"/>
  <c r="I64" i="4"/>
  <c r="H64" i="4"/>
  <c r="L64" i="4"/>
  <c r="K64" i="4"/>
  <c r="M64" i="4"/>
  <c r="J68" i="4"/>
  <c r="I68" i="4"/>
  <c r="H68" i="4"/>
  <c r="L68" i="4"/>
  <c r="K68" i="4"/>
  <c r="M68" i="4"/>
  <c r="J72" i="4"/>
  <c r="I72" i="4"/>
  <c r="H72" i="4"/>
  <c r="L72" i="4"/>
  <c r="K72" i="4"/>
  <c r="M72" i="4"/>
  <c r="L75" i="4"/>
  <c r="J75" i="4"/>
  <c r="K75" i="4"/>
  <c r="I75" i="4"/>
  <c r="H75" i="4"/>
  <c r="M75" i="4"/>
  <c r="L76" i="4"/>
  <c r="J76" i="4"/>
  <c r="I76" i="4"/>
  <c r="H76" i="4"/>
  <c r="M76" i="4"/>
  <c r="K76" i="4"/>
  <c r="L102" i="4"/>
  <c r="J102" i="4"/>
  <c r="I102" i="4"/>
  <c r="M102" i="4"/>
  <c r="K102" i="4"/>
  <c r="H102" i="4"/>
  <c r="L110" i="4"/>
  <c r="J110" i="4"/>
  <c r="I110" i="4"/>
  <c r="M110" i="4"/>
  <c r="K110" i="4"/>
  <c r="H110" i="4"/>
  <c r="H77" i="4"/>
  <c r="J77" i="4"/>
  <c r="I77" i="4"/>
  <c r="L77" i="4"/>
  <c r="K77" i="4"/>
  <c r="M77" i="4"/>
  <c r="K94" i="4"/>
  <c r="I94" i="4"/>
  <c r="J94" i="4"/>
  <c r="H94" i="4"/>
  <c r="M94" i="4"/>
  <c r="L94" i="4"/>
  <c r="M95" i="4"/>
  <c r="K95" i="4"/>
  <c r="I95" i="4"/>
  <c r="H95" i="4"/>
  <c r="L95" i="4"/>
  <c r="J95" i="4"/>
  <c r="H7" i="4"/>
  <c r="M7" i="4"/>
  <c r="J7" i="4"/>
  <c r="I7" i="4"/>
  <c r="L7" i="4"/>
  <c r="K7" i="4"/>
  <c r="H11" i="4"/>
  <c r="M11" i="4"/>
  <c r="J11" i="4"/>
  <c r="I11" i="4"/>
  <c r="L11" i="4"/>
  <c r="K11" i="4"/>
  <c r="H15" i="4"/>
  <c r="M15" i="4"/>
  <c r="J15" i="4"/>
  <c r="I15" i="4"/>
  <c r="K15" i="4"/>
  <c r="L15" i="4"/>
  <c r="H19" i="4"/>
  <c r="M19" i="4"/>
  <c r="J19" i="4"/>
  <c r="I19" i="4"/>
  <c r="K19" i="4"/>
  <c r="L19" i="4"/>
  <c r="H23" i="4"/>
  <c r="M23" i="4"/>
  <c r="J23" i="4"/>
  <c r="I23" i="4"/>
  <c r="L23" i="4"/>
  <c r="K23" i="4"/>
  <c r="H27" i="4"/>
  <c r="M27" i="4"/>
  <c r="J27" i="4"/>
  <c r="I27" i="4"/>
  <c r="L27" i="4"/>
  <c r="K27" i="4"/>
  <c r="H31" i="4"/>
  <c r="M31" i="4"/>
  <c r="J31" i="4"/>
  <c r="I31" i="4"/>
  <c r="K31" i="4"/>
  <c r="L31" i="4"/>
  <c r="H35" i="4"/>
  <c r="M35" i="4"/>
  <c r="J35" i="4"/>
  <c r="I35" i="4"/>
  <c r="K35" i="4"/>
  <c r="L35" i="4"/>
  <c r="H39" i="4"/>
  <c r="M39" i="4"/>
  <c r="J39" i="4"/>
  <c r="I39" i="4"/>
  <c r="L39" i="4"/>
  <c r="K39" i="4"/>
  <c r="H43" i="4"/>
  <c r="M43" i="4"/>
  <c r="J43" i="4"/>
  <c r="I43" i="4"/>
  <c r="L43" i="4"/>
  <c r="K43" i="4"/>
  <c r="H47" i="4"/>
  <c r="M47" i="4"/>
  <c r="J47" i="4"/>
  <c r="I47" i="4"/>
  <c r="L47" i="4"/>
  <c r="K47" i="4"/>
  <c r="H51" i="4"/>
  <c r="M51" i="4"/>
  <c r="J51" i="4"/>
  <c r="I51" i="4"/>
  <c r="K51" i="4"/>
  <c r="L51" i="4"/>
  <c r="H55" i="4"/>
  <c r="M55" i="4"/>
  <c r="J55" i="4"/>
  <c r="I55" i="4"/>
  <c r="L55" i="4"/>
  <c r="K55" i="4"/>
  <c r="H59" i="4"/>
  <c r="M59" i="4"/>
  <c r="J59" i="4"/>
  <c r="I59" i="4"/>
  <c r="L59" i="4"/>
  <c r="K59" i="4"/>
  <c r="H63" i="4"/>
  <c r="M63" i="4"/>
  <c r="J63" i="4"/>
  <c r="I63" i="4"/>
  <c r="L63" i="4"/>
  <c r="K63" i="4"/>
  <c r="H67" i="4"/>
  <c r="M67" i="4"/>
  <c r="J67" i="4"/>
  <c r="I67" i="4"/>
  <c r="K67" i="4"/>
  <c r="L67" i="4"/>
  <c r="H71" i="4"/>
  <c r="M71" i="4"/>
  <c r="J71" i="4"/>
  <c r="I71" i="4"/>
  <c r="L71" i="4"/>
  <c r="K71" i="4"/>
  <c r="J78" i="4"/>
  <c r="H78" i="4"/>
  <c r="I78" i="4"/>
  <c r="L78" i="4"/>
  <c r="K78" i="4"/>
  <c r="M78" i="4"/>
  <c r="L79" i="4"/>
  <c r="J79" i="4"/>
  <c r="H79" i="4"/>
  <c r="K79" i="4"/>
  <c r="I79" i="4"/>
  <c r="M79" i="4"/>
  <c r="L80" i="4"/>
  <c r="H80" i="4"/>
  <c r="J80" i="4"/>
  <c r="I80" i="4"/>
  <c r="K80" i="4"/>
  <c r="M80" i="4"/>
  <c r="H108" i="4"/>
  <c r="M108" i="4"/>
  <c r="J108" i="4"/>
  <c r="I108" i="4"/>
  <c r="L108" i="4"/>
  <c r="K108" i="4"/>
  <c r="H81" i="4"/>
  <c r="M81" i="4"/>
  <c r="J81" i="4"/>
  <c r="I81" i="4"/>
  <c r="L81" i="4"/>
  <c r="K81" i="4"/>
  <c r="K98" i="4"/>
  <c r="I98" i="4"/>
  <c r="J98" i="4"/>
  <c r="H98" i="4"/>
  <c r="M98" i="4"/>
  <c r="L98" i="4"/>
  <c r="M99" i="4"/>
  <c r="K99" i="4"/>
  <c r="I99" i="4"/>
  <c r="H99" i="4"/>
  <c r="L99" i="4"/>
  <c r="J99" i="4"/>
  <c r="L103" i="4"/>
  <c r="K103" i="4"/>
  <c r="H103" i="4"/>
  <c r="J103" i="4"/>
  <c r="I103" i="4"/>
  <c r="M103" i="4"/>
  <c r="L111" i="4"/>
  <c r="K111" i="4"/>
  <c r="H111" i="4"/>
  <c r="J111" i="4"/>
  <c r="I111" i="4"/>
  <c r="M111" i="4"/>
  <c r="J105" i="4"/>
  <c r="H105" i="4"/>
  <c r="L105" i="4"/>
  <c r="K105" i="4"/>
  <c r="I105" i="4"/>
  <c r="M105" i="4"/>
  <c r="J109" i="4"/>
  <c r="H109" i="4"/>
  <c r="L109" i="4"/>
  <c r="M109" i="4"/>
  <c r="I109" i="4"/>
  <c r="K109" i="4"/>
  <c r="J113" i="4"/>
  <c r="H113" i="4"/>
  <c r="L113" i="4"/>
  <c r="K113" i="4"/>
  <c r="I113" i="4"/>
  <c r="M113" i="4"/>
  <c r="I89" i="4"/>
  <c r="M89" i="4"/>
  <c r="L89" i="4"/>
  <c r="K89" i="4"/>
  <c r="J89" i="4"/>
  <c r="H89" i="4"/>
  <c r="I93" i="4"/>
  <c r="K93" i="4"/>
  <c r="J93" i="4"/>
  <c r="H93" i="4"/>
  <c r="M93" i="4"/>
  <c r="L93" i="4"/>
  <c r="I97" i="4"/>
  <c r="H97" i="4"/>
  <c r="K97" i="4"/>
  <c r="J97" i="4"/>
  <c r="M97" i="4"/>
  <c r="L97" i="4"/>
  <c r="I101" i="4"/>
  <c r="K101" i="4"/>
  <c r="L101" i="4"/>
  <c r="J101" i="4"/>
  <c r="H101" i="4"/>
  <c r="M88" i="4"/>
  <c r="L88" i="4"/>
  <c r="K88" i="4"/>
  <c r="J88" i="4"/>
  <c r="H88" i="4"/>
  <c r="I88" i="4"/>
  <c r="M92" i="4"/>
  <c r="K92" i="4"/>
  <c r="J92" i="4"/>
  <c r="I92" i="4"/>
  <c r="H92" i="4"/>
  <c r="L92" i="4"/>
  <c r="M96" i="4"/>
  <c r="I96" i="4"/>
  <c r="H96" i="4"/>
  <c r="K96" i="4"/>
  <c r="J96" i="4"/>
  <c r="L96" i="4"/>
  <c r="M100" i="4"/>
  <c r="L100" i="4"/>
  <c r="I100" i="4"/>
  <c r="H100" i="4"/>
  <c r="K100" i="4"/>
  <c r="J100" i="4"/>
  <c r="W89" i="3"/>
  <c r="V89" i="3"/>
  <c r="U89" i="3"/>
  <c r="T89" i="3"/>
  <c r="X89" i="3"/>
  <c r="S89" i="3"/>
  <c r="G17" i="2"/>
  <c r="I17" i="2"/>
  <c r="H17" i="2"/>
  <c r="G9" i="2"/>
  <c r="I9" i="2"/>
  <c r="H9" i="2"/>
  <c r="M91" i="4"/>
  <c r="K91" i="4"/>
  <c r="L91" i="4"/>
  <c r="J91" i="4"/>
  <c r="I91" i="4"/>
  <c r="H91" i="4"/>
  <c r="V112" i="3"/>
  <c r="U112" i="3"/>
  <c r="T112" i="3"/>
  <c r="S112" i="3"/>
  <c r="X112" i="3"/>
  <c r="W112" i="3"/>
  <c r="V77" i="3"/>
  <c r="U77" i="3"/>
  <c r="T77" i="3"/>
  <c r="S77" i="3"/>
  <c r="X77" i="3"/>
  <c r="W77" i="3"/>
  <c r="V61" i="3"/>
  <c r="U61" i="3"/>
  <c r="T61" i="3"/>
  <c r="S61" i="3"/>
  <c r="X61" i="3"/>
  <c r="W61" i="3"/>
  <c r="V45" i="3"/>
  <c r="U45" i="3"/>
  <c r="T45" i="3"/>
  <c r="S45" i="3"/>
  <c r="X45" i="3"/>
  <c r="W45" i="3"/>
  <c r="V29" i="3"/>
  <c r="U29" i="3"/>
  <c r="T29" i="3"/>
  <c r="S29" i="3"/>
  <c r="X29" i="3"/>
  <c r="W29" i="3"/>
  <c r="V13" i="3"/>
  <c r="U13" i="3"/>
  <c r="T13" i="3"/>
  <c r="S13" i="3"/>
  <c r="X13" i="3"/>
  <c r="W13" i="3"/>
  <c r="I24" i="2"/>
  <c r="H24" i="2"/>
  <c r="G24" i="2"/>
  <c r="H16" i="2"/>
  <c r="G16" i="2"/>
  <c r="I16" i="2"/>
  <c r="H8" i="2"/>
  <c r="G8" i="2"/>
  <c r="I8" i="2"/>
  <c r="H104" i="4"/>
  <c r="M104" i="4"/>
  <c r="J104" i="4"/>
  <c r="L104" i="4"/>
  <c r="K104" i="4"/>
  <c r="I104" i="4"/>
  <c r="L87" i="4"/>
  <c r="J87" i="4"/>
  <c r="K87" i="4"/>
  <c r="I87" i="4"/>
  <c r="H87" i="4"/>
  <c r="L65" i="4"/>
  <c r="K65" i="4"/>
  <c r="J65" i="4"/>
  <c r="I65" i="4"/>
  <c r="M65" i="4"/>
  <c r="H65" i="4"/>
  <c r="L49" i="4"/>
  <c r="K49" i="4"/>
  <c r="J49" i="4"/>
  <c r="I49" i="4"/>
  <c r="M49" i="4"/>
  <c r="H49" i="4"/>
  <c r="L33" i="4"/>
  <c r="K33" i="4"/>
  <c r="J33" i="4"/>
  <c r="I33" i="4"/>
  <c r="M33" i="4"/>
  <c r="H33" i="4"/>
  <c r="L17" i="4"/>
  <c r="K17" i="4"/>
  <c r="J17" i="4"/>
  <c r="I17" i="4"/>
  <c r="M17" i="4"/>
  <c r="H17" i="4"/>
  <c r="W93" i="3"/>
  <c r="V93" i="3"/>
  <c r="U93" i="3"/>
  <c r="T93" i="3"/>
  <c r="X93" i="3"/>
  <c r="S93" i="3"/>
  <c r="I23" i="2"/>
  <c r="H23" i="2"/>
  <c r="G23" i="2"/>
  <c r="I15" i="2"/>
  <c r="H15" i="2"/>
  <c r="G15" i="2"/>
  <c r="H7" i="2"/>
  <c r="G7" i="2"/>
  <c r="I7" i="2"/>
  <c r="H28" i="2"/>
  <c r="G28" i="2"/>
  <c r="I28" i="2"/>
  <c r="G29" i="2"/>
  <c r="I29" i="2"/>
  <c r="H29" i="2"/>
  <c r="E58" i="5"/>
  <c r="E59" i="5"/>
  <c r="H112" i="4"/>
  <c r="M112" i="4"/>
  <c r="J112" i="4"/>
  <c r="L112" i="4"/>
  <c r="K112" i="4"/>
  <c r="I112" i="4"/>
  <c r="L69" i="4"/>
  <c r="K69" i="4"/>
  <c r="J69" i="4"/>
  <c r="I69" i="4"/>
  <c r="M69" i="4"/>
  <c r="H69" i="4"/>
  <c r="L53" i="4"/>
  <c r="K53" i="4"/>
  <c r="J53" i="4"/>
  <c r="I53" i="4"/>
  <c r="M53" i="4"/>
  <c r="H53" i="4"/>
  <c r="L37" i="4"/>
  <c r="K37" i="4"/>
  <c r="J37" i="4"/>
  <c r="I37" i="4"/>
  <c r="M37" i="4"/>
  <c r="H37" i="4"/>
  <c r="L21" i="4"/>
  <c r="K21" i="4"/>
  <c r="J21" i="4"/>
  <c r="I21" i="4"/>
  <c r="M21" i="4"/>
  <c r="H21" i="4"/>
  <c r="W97" i="3"/>
  <c r="V97" i="3"/>
  <c r="U97" i="3"/>
  <c r="T97" i="3"/>
  <c r="X97" i="3"/>
  <c r="S97" i="3"/>
  <c r="I13" i="2"/>
  <c r="H13" i="2"/>
  <c r="G13" i="2"/>
  <c r="K90" i="4"/>
  <c r="I90" i="4"/>
  <c r="M90" i="4"/>
  <c r="L90" i="4"/>
  <c r="J90" i="4"/>
  <c r="H90" i="4"/>
  <c r="V104" i="3"/>
  <c r="U104" i="3"/>
  <c r="T104" i="3"/>
  <c r="S104" i="3"/>
  <c r="X104" i="3"/>
  <c r="W104" i="3"/>
  <c r="V85" i="3"/>
  <c r="U85" i="3"/>
  <c r="T85" i="3"/>
  <c r="S85" i="3"/>
  <c r="X85" i="3"/>
  <c r="W85" i="3"/>
  <c r="V69" i="3"/>
  <c r="U69" i="3"/>
  <c r="T69" i="3"/>
  <c r="S69" i="3"/>
  <c r="X69" i="3"/>
  <c r="W69" i="3"/>
  <c r="V53" i="3"/>
  <c r="U53" i="3"/>
  <c r="T53" i="3"/>
  <c r="S53" i="3"/>
  <c r="X53" i="3"/>
  <c r="W53" i="3"/>
  <c r="V37" i="3"/>
  <c r="U37" i="3"/>
  <c r="T37" i="3"/>
  <c r="S37" i="3"/>
  <c r="X37" i="3"/>
  <c r="W37" i="3"/>
  <c r="V21" i="3"/>
  <c r="U21" i="3"/>
  <c r="T21" i="3"/>
  <c r="S21" i="3"/>
  <c r="X21" i="3"/>
  <c r="W21" i="3"/>
  <c r="X90" i="3"/>
  <c r="W90" i="3"/>
  <c r="V90" i="3"/>
  <c r="S90" i="3"/>
  <c r="U90" i="3"/>
  <c r="T90" i="3"/>
  <c r="X94" i="3"/>
  <c r="W94" i="3"/>
  <c r="V94" i="3"/>
  <c r="S94" i="3"/>
  <c r="T94" i="3"/>
  <c r="U94" i="3"/>
  <c r="X98" i="3"/>
  <c r="W98" i="3"/>
  <c r="V98" i="3"/>
  <c r="S98" i="3"/>
  <c r="T98" i="3"/>
  <c r="U98" i="3"/>
  <c r="X6" i="3"/>
  <c r="W6" i="3"/>
  <c r="V6" i="3"/>
  <c r="U6" i="3"/>
  <c r="T6" i="3"/>
  <c r="S6" i="3"/>
  <c r="X10" i="3"/>
  <c r="W10" i="3"/>
  <c r="V10" i="3"/>
  <c r="U10" i="3"/>
  <c r="T10" i="3"/>
  <c r="S10" i="3"/>
  <c r="X14" i="3"/>
  <c r="W14" i="3"/>
  <c r="V14" i="3"/>
  <c r="U14" i="3"/>
  <c r="T14" i="3"/>
  <c r="S14" i="3"/>
  <c r="X18" i="3"/>
  <c r="W18" i="3"/>
  <c r="V18" i="3"/>
  <c r="U18" i="3"/>
  <c r="S18" i="3"/>
  <c r="T18" i="3"/>
  <c r="X22" i="3"/>
  <c r="W22" i="3"/>
  <c r="V22" i="3"/>
  <c r="U22" i="3"/>
  <c r="T22" i="3"/>
  <c r="S22" i="3"/>
  <c r="X26" i="3"/>
  <c r="W26" i="3"/>
  <c r="V26" i="3"/>
  <c r="U26" i="3"/>
  <c r="T26" i="3"/>
  <c r="S26" i="3"/>
  <c r="X30" i="3"/>
  <c r="W30" i="3"/>
  <c r="V30" i="3"/>
  <c r="U30" i="3"/>
  <c r="T30" i="3"/>
  <c r="S30" i="3"/>
  <c r="X34" i="3"/>
  <c r="W34" i="3"/>
  <c r="V34" i="3"/>
  <c r="U34" i="3"/>
  <c r="S34" i="3"/>
  <c r="T34" i="3"/>
  <c r="X38" i="3"/>
  <c r="W38" i="3"/>
  <c r="V38" i="3"/>
  <c r="U38" i="3"/>
  <c r="T38" i="3"/>
  <c r="S38" i="3"/>
  <c r="X42" i="3"/>
  <c r="W42" i="3"/>
  <c r="V42" i="3"/>
  <c r="U42" i="3"/>
  <c r="T42" i="3"/>
  <c r="S42" i="3"/>
  <c r="X46" i="3"/>
  <c r="W46" i="3"/>
  <c r="V46" i="3"/>
  <c r="U46" i="3"/>
  <c r="T46" i="3"/>
  <c r="S46" i="3"/>
  <c r="X50" i="3"/>
  <c r="W50" i="3"/>
  <c r="V50" i="3"/>
  <c r="U50" i="3"/>
  <c r="S50" i="3"/>
  <c r="T50" i="3"/>
  <c r="X54" i="3"/>
  <c r="W54" i="3"/>
  <c r="V54" i="3"/>
  <c r="U54" i="3"/>
  <c r="T54" i="3"/>
  <c r="S54" i="3"/>
  <c r="X58" i="3"/>
  <c r="W58" i="3"/>
  <c r="V58" i="3"/>
  <c r="U58" i="3"/>
  <c r="T58" i="3"/>
  <c r="S58" i="3"/>
  <c r="X62" i="3"/>
  <c r="W62" i="3"/>
  <c r="V62" i="3"/>
  <c r="U62" i="3"/>
  <c r="S62" i="3"/>
  <c r="T62" i="3"/>
  <c r="X66" i="3"/>
  <c r="W66" i="3"/>
  <c r="V66" i="3"/>
  <c r="U66" i="3"/>
  <c r="S66" i="3"/>
  <c r="T66" i="3"/>
  <c r="X70" i="3"/>
  <c r="W70" i="3"/>
  <c r="V70" i="3"/>
  <c r="U70" i="3"/>
  <c r="T70" i="3"/>
  <c r="S70" i="3"/>
  <c r="X74" i="3"/>
  <c r="W74" i="3"/>
  <c r="V74" i="3"/>
  <c r="U74" i="3"/>
  <c r="T74" i="3"/>
  <c r="S74" i="3"/>
  <c r="X78" i="3"/>
  <c r="W78" i="3"/>
  <c r="V78" i="3"/>
  <c r="U78" i="3"/>
  <c r="T78" i="3"/>
  <c r="S78" i="3"/>
  <c r="X82" i="3"/>
  <c r="W82" i="3"/>
  <c r="V82" i="3"/>
  <c r="U82" i="3"/>
  <c r="S82" i="3"/>
  <c r="T82" i="3"/>
  <c r="X86" i="3"/>
  <c r="W86" i="3"/>
  <c r="V86" i="3"/>
  <c r="U86" i="3"/>
  <c r="T86" i="3"/>
  <c r="S86" i="3"/>
  <c r="X101" i="3"/>
  <c r="W101" i="3"/>
  <c r="V101" i="3"/>
  <c r="U101" i="3"/>
  <c r="S101" i="3"/>
  <c r="T101" i="3"/>
  <c r="X105" i="3"/>
  <c r="W105" i="3"/>
  <c r="V105" i="3"/>
  <c r="U105" i="3"/>
  <c r="T105" i="3"/>
  <c r="S105" i="3"/>
  <c r="X109" i="3"/>
  <c r="W109" i="3"/>
  <c r="V109" i="3"/>
  <c r="U109" i="3"/>
  <c r="T109" i="3"/>
  <c r="S109" i="3"/>
  <c r="X113" i="3"/>
  <c r="W113" i="3"/>
  <c r="V113" i="3"/>
  <c r="U113" i="3"/>
  <c r="S113" i="3"/>
  <c r="T113" i="3"/>
  <c r="U88" i="3"/>
  <c r="T88" i="3"/>
  <c r="S88" i="3"/>
  <c r="W88" i="3"/>
  <c r="V88" i="3"/>
  <c r="X88" i="3"/>
  <c r="U92" i="3"/>
  <c r="T92" i="3"/>
  <c r="S92" i="3"/>
  <c r="W92" i="3"/>
  <c r="V92" i="3"/>
  <c r="X92" i="3"/>
  <c r="U96" i="3"/>
  <c r="T96" i="3"/>
  <c r="S96" i="3"/>
  <c r="W96" i="3"/>
  <c r="V96" i="3"/>
  <c r="X96" i="3"/>
  <c r="U100" i="3"/>
  <c r="T100" i="3"/>
  <c r="S100" i="3"/>
  <c r="W100" i="3"/>
  <c r="V100" i="3"/>
  <c r="X100" i="3"/>
  <c r="T8" i="3"/>
  <c r="S8" i="3"/>
  <c r="V8" i="3"/>
  <c r="U8" i="3"/>
  <c r="X8" i="3"/>
  <c r="W8" i="3"/>
  <c r="T12" i="3"/>
  <c r="S12" i="3"/>
  <c r="V12" i="3"/>
  <c r="U12" i="3"/>
  <c r="W12" i="3"/>
  <c r="X12" i="3"/>
  <c r="T16" i="3"/>
  <c r="S16" i="3"/>
  <c r="V16" i="3"/>
  <c r="U16" i="3"/>
  <c r="X16" i="3"/>
  <c r="W16" i="3"/>
  <c r="T20" i="3"/>
  <c r="S20" i="3"/>
  <c r="V20" i="3"/>
  <c r="U20" i="3"/>
  <c r="X20" i="3"/>
  <c r="W20" i="3"/>
  <c r="T24" i="3"/>
  <c r="S24" i="3"/>
  <c r="V24" i="3"/>
  <c r="U24" i="3"/>
  <c r="X24" i="3"/>
  <c r="W24" i="3"/>
  <c r="T28" i="3"/>
  <c r="S28" i="3"/>
  <c r="V28" i="3"/>
  <c r="U28" i="3"/>
  <c r="W28" i="3"/>
  <c r="X28" i="3"/>
  <c r="T32" i="3"/>
  <c r="S32" i="3"/>
  <c r="V32" i="3"/>
  <c r="U32" i="3"/>
  <c r="X32" i="3"/>
  <c r="W32" i="3"/>
  <c r="T36" i="3"/>
  <c r="S36" i="3"/>
  <c r="V36" i="3"/>
  <c r="U36" i="3"/>
  <c r="X36" i="3"/>
  <c r="W36" i="3"/>
  <c r="T40" i="3"/>
  <c r="S40" i="3"/>
  <c r="V40" i="3"/>
  <c r="U40" i="3"/>
  <c r="W40" i="3"/>
  <c r="X40" i="3"/>
  <c r="T44" i="3"/>
  <c r="S44" i="3"/>
  <c r="V44" i="3"/>
  <c r="U44" i="3"/>
  <c r="W44" i="3"/>
  <c r="X44" i="3"/>
  <c r="T48" i="3"/>
  <c r="S48" i="3"/>
  <c r="V48" i="3"/>
  <c r="U48" i="3"/>
  <c r="X48" i="3"/>
  <c r="W48" i="3"/>
  <c r="T52" i="3"/>
  <c r="S52" i="3"/>
  <c r="V52" i="3"/>
  <c r="U52" i="3"/>
  <c r="X52" i="3"/>
  <c r="W52" i="3"/>
  <c r="T56" i="3"/>
  <c r="S56" i="3"/>
  <c r="V56" i="3"/>
  <c r="U56" i="3"/>
  <c r="W56" i="3"/>
  <c r="X56" i="3"/>
  <c r="T60" i="3"/>
  <c r="S60" i="3"/>
  <c r="V60" i="3"/>
  <c r="U60" i="3"/>
  <c r="W60" i="3"/>
  <c r="X60" i="3"/>
  <c r="T64" i="3"/>
  <c r="S64" i="3"/>
  <c r="V64" i="3"/>
  <c r="U64" i="3"/>
  <c r="X64" i="3"/>
  <c r="W64" i="3"/>
  <c r="T68" i="3"/>
  <c r="S68" i="3"/>
  <c r="V68" i="3"/>
  <c r="U68" i="3"/>
  <c r="X68" i="3"/>
  <c r="W68" i="3"/>
  <c r="T72" i="3"/>
  <c r="S72" i="3"/>
  <c r="V72" i="3"/>
  <c r="U72" i="3"/>
  <c r="W72" i="3"/>
  <c r="X72" i="3"/>
  <c r="T76" i="3"/>
  <c r="S76" i="3"/>
  <c r="V76" i="3"/>
  <c r="U76" i="3"/>
  <c r="W76" i="3"/>
  <c r="X76" i="3"/>
  <c r="T80" i="3"/>
  <c r="S80" i="3"/>
  <c r="V80" i="3"/>
  <c r="U80" i="3"/>
  <c r="X80" i="3"/>
  <c r="W80" i="3"/>
  <c r="T84" i="3"/>
  <c r="S84" i="3"/>
  <c r="V84" i="3"/>
  <c r="U84" i="3"/>
  <c r="X84" i="3"/>
  <c r="W84" i="3"/>
  <c r="T103" i="3"/>
  <c r="S103" i="3"/>
  <c r="V103" i="3"/>
  <c r="U103" i="3"/>
  <c r="X103" i="3"/>
  <c r="W103" i="3"/>
  <c r="T107" i="3"/>
  <c r="S107" i="3"/>
  <c r="V107" i="3"/>
  <c r="U107" i="3"/>
  <c r="W107" i="3"/>
  <c r="X107" i="3"/>
  <c r="T111" i="3"/>
  <c r="S111" i="3"/>
  <c r="V111" i="3"/>
  <c r="U111" i="3"/>
  <c r="W111" i="3"/>
  <c r="X111" i="3"/>
  <c r="S87" i="3"/>
  <c r="X87" i="3"/>
  <c r="U87" i="3"/>
  <c r="T87" i="3"/>
  <c r="W87" i="3"/>
  <c r="V87" i="3"/>
  <c r="S91" i="3"/>
  <c r="X91" i="3"/>
  <c r="U91" i="3"/>
  <c r="T91" i="3"/>
  <c r="W91" i="3"/>
  <c r="V91" i="3"/>
  <c r="S95" i="3"/>
  <c r="X95" i="3"/>
  <c r="U95" i="3"/>
  <c r="T95" i="3"/>
  <c r="V95" i="3"/>
  <c r="W95" i="3"/>
  <c r="S99" i="3"/>
  <c r="X99" i="3"/>
  <c r="U99" i="3"/>
  <c r="T99" i="3"/>
  <c r="W99" i="3"/>
  <c r="V99" i="3"/>
  <c r="X7" i="3"/>
  <c r="W7" i="3"/>
  <c r="T7" i="3"/>
  <c r="S7" i="3"/>
  <c r="V7" i="3"/>
  <c r="U7" i="3"/>
  <c r="X11" i="3"/>
  <c r="W11" i="3"/>
  <c r="T11" i="3"/>
  <c r="S11" i="3"/>
  <c r="V11" i="3"/>
  <c r="U11" i="3"/>
  <c r="X15" i="3"/>
  <c r="W15" i="3"/>
  <c r="T15" i="3"/>
  <c r="S15" i="3"/>
  <c r="U15" i="3"/>
  <c r="V15" i="3"/>
  <c r="X19" i="3"/>
  <c r="W19" i="3"/>
  <c r="T19" i="3"/>
  <c r="S19" i="3"/>
  <c r="V19" i="3"/>
  <c r="U19" i="3"/>
  <c r="X23" i="3"/>
  <c r="W23" i="3"/>
  <c r="T23" i="3"/>
  <c r="S23" i="3"/>
  <c r="V23" i="3"/>
  <c r="U23" i="3"/>
  <c r="X27" i="3"/>
  <c r="W27" i="3"/>
  <c r="T27" i="3"/>
  <c r="S27" i="3"/>
  <c r="V27" i="3"/>
  <c r="U27" i="3"/>
  <c r="X31" i="3"/>
  <c r="W31" i="3"/>
  <c r="T31" i="3"/>
  <c r="S31" i="3"/>
  <c r="U31" i="3"/>
  <c r="V31" i="3"/>
  <c r="X35" i="3"/>
  <c r="W35" i="3"/>
  <c r="T35" i="3"/>
  <c r="S35" i="3"/>
  <c r="V35" i="3"/>
  <c r="U35" i="3"/>
  <c r="X39" i="3"/>
  <c r="W39" i="3"/>
  <c r="T39" i="3"/>
  <c r="S39" i="3"/>
  <c r="V39" i="3"/>
  <c r="U39" i="3"/>
  <c r="X43" i="3"/>
  <c r="W43" i="3"/>
  <c r="T43" i="3"/>
  <c r="S43" i="3"/>
  <c r="V43" i="3"/>
  <c r="U43" i="3"/>
  <c r="X47" i="3"/>
  <c r="W47" i="3"/>
  <c r="T47" i="3"/>
  <c r="S47" i="3"/>
  <c r="U47" i="3"/>
  <c r="V47" i="3"/>
  <c r="X51" i="3"/>
  <c r="W51" i="3"/>
  <c r="T51" i="3"/>
  <c r="S51" i="3"/>
  <c r="V51" i="3"/>
  <c r="U51" i="3"/>
  <c r="X55" i="3"/>
  <c r="W55" i="3"/>
  <c r="T55" i="3"/>
  <c r="S55" i="3"/>
  <c r="V55" i="3"/>
  <c r="U55" i="3"/>
  <c r="X59" i="3"/>
  <c r="W59" i="3"/>
  <c r="T59" i="3"/>
  <c r="S59" i="3"/>
  <c r="U59" i="3"/>
  <c r="V59" i="3"/>
  <c r="X63" i="3"/>
  <c r="W63" i="3"/>
  <c r="T63" i="3"/>
  <c r="S63" i="3"/>
  <c r="U63" i="3"/>
  <c r="V63" i="3"/>
  <c r="X67" i="3"/>
  <c r="W67" i="3"/>
  <c r="T67" i="3"/>
  <c r="S67" i="3"/>
  <c r="V67" i="3"/>
  <c r="U67" i="3"/>
  <c r="X71" i="3"/>
  <c r="W71" i="3"/>
  <c r="T71" i="3"/>
  <c r="S71" i="3"/>
  <c r="V71" i="3"/>
  <c r="U71" i="3"/>
  <c r="X75" i="3"/>
  <c r="W75" i="3"/>
  <c r="T75" i="3"/>
  <c r="S75" i="3"/>
  <c r="V75" i="3"/>
  <c r="U75" i="3"/>
  <c r="X79" i="3"/>
  <c r="W79" i="3"/>
  <c r="T79" i="3"/>
  <c r="S79" i="3"/>
  <c r="U79" i="3"/>
  <c r="V79" i="3"/>
  <c r="X83" i="3"/>
  <c r="W83" i="3"/>
  <c r="T83" i="3"/>
  <c r="S83" i="3"/>
  <c r="V83" i="3"/>
  <c r="U83" i="3"/>
  <c r="X102" i="3"/>
  <c r="W102" i="3"/>
  <c r="T102" i="3"/>
  <c r="S102" i="3"/>
  <c r="V102" i="3"/>
  <c r="U102" i="3"/>
  <c r="X106" i="3"/>
  <c r="W106" i="3"/>
  <c r="T106" i="3"/>
  <c r="S106" i="3"/>
  <c r="V106" i="3"/>
  <c r="U106" i="3"/>
  <c r="X110" i="3"/>
  <c r="W110" i="3"/>
  <c r="T110" i="3"/>
  <c r="S110" i="3"/>
  <c r="V110" i="3"/>
  <c r="U110" i="3"/>
  <c r="X114" i="3"/>
  <c r="W114" i="3"/>
  <c r="T114" i="3"/>
  <c r="S114" i="3"/>
  <c r="U114" i="3"/>
  <c r="V114" i="3"/>
  <c r="I26" i="2"/>
  <c r="H26" i="2"/>
  <c r="G26" i="2"/>
  <c r="I25" i="2"/>
  <c r="H25" i="2"/>
  <c r="G25" i="2"/>
  <c r="G20" i="2"/>
  <c r="I20" i="2"/>
  <c r="H20" i="2"/>
  <c r="I12" i="2"/>
  <c r="H12" i="2"/>
  <c r="G12" i="2"/>
  <c r="T69" i="35"/>
  <c r="S69" i="35"/>
  <c r="Q69" i="35"/>
  <c r="R69" i="35"/>
  <c r="AB69" i="34"/>
  <c r="AA69" i="34"/>
  <c r="AG69" i="34" s="1"/>
  <c r="AF69" i="34"/>
  <c r="AD69" i="34"/>
  <c r="AC69" i="34"/>
  <c r="AE69" i="34"/>
  <c r="T69" i="34"/>
  <c r="S69" i="34"/>
  <c r="R69" i="34"/>
  <c r="Q69" i="34"/>
  <c r="R36" i="34"/>
  <c r="Q36" i="34"/>
  <c r="T36" i="34"/>
  <c r="S36" i="34"/>
  <c r="J36" i="34"/>
  <c r="I36" i="34"/>
  <c r="H36" i="34"/>
  <c r="K36" i="34"/>
  <c r="K69" i="34"/>
  <c r="J69" i="34"/>
  <c r="I69" i="34"/>
  <c r="H69" i="34"/>
  <c r="AG36" i="35"/>
  <c r="AE36" i="35"/>
  <c r="AD36" i="35"/>
  <c r="AB36" i="35"/>
  <c r="AA36" i="35"/>
  <c r="AC36" i="35"/>
  <c r="AG36" i="34"/>
  <c r="AE36" i="34"/>
  <c r="AB36" i="34"/>
  <c r="AC36" i="34"/>
  <c r="AA36" i="34"/>
  <c r="AD36" i="34"/>
  <c r="N16" i="30"/>
  <c r="M16" i="30"/>
  <c r="L16" i="30"/>
  <c r="H146" i="30"/>
  <c r="K146" i="30" s="1"/>
  <c r="G146" i="30"/>
  <c r="I146" i="30"/>
  <c r="T16" i="30"/>
  <c r="S16" i="30"/>
  <c r="P16" i="30"/>
  <c r="R16" i="30"/>
  <c r="Q16" i="30"/>
  <c r="H16" i="30"/>
  <c r="J16" i="30"/>
  <c r="I16" i="30"/>
  <c r="P11" i="29"/>
  <c r="O11" i="29"/>
  <c r="T11" i="29"/>
  <c r="Q11" i="29"/>
  <c r="S11" i="29"/>
  <c r="R11" i="29"/>
  <c r="AU37" i="28"/>
  <c r="AT37" i="28"/>
  <c r="AR37" i="28"/>
  <c r="AS37" i="28"/>
  <c r="T8" i="28"/>
  <c r="S8" i="28"/>
  <c r="Q8" i="28"/>
  <c r="R8" i="28"/>
  <c r="AC69" i="27"/>
  <c r="AB69" i="27"/>
  <c r="AA69" i="27"/>
  <c r="Z69" i="27"/>
  <c r="M11" i="29"/>
  <c r="L11" i="29"/>
  <c r="K11" i="29"/>
  <c r="BC37" i="28"/>
  <c r="BD37" i="28"/>
  <c r="AL37" i="28"/>
  <c r="AJ37" i="28"/>
  <c r="AI37" i="28"/>
  <c r="AK37" i="28"/>
  <c r="K8" i="28"/>
  <c r="I8" i="28"/>
  <c r="H8" i="28"/>
  <c r="J8" i="28"/>
  <c r="T69" i="27"/>
  <c r="S69" i="27"/>
  <c r="R69" i="27"/>
  <c r="Q69" i="27"/>
  <c r="AC40" i="27"/>
  <c r="AB40" i="27"/>
  <c r="AA40" i="27"/>
  <c r="Z40" i="27"/>
  <c r="AB37" i="28"/>
  <c r="AA37" i="28"/>
  <c r="Z37" i="28"/>
  <c r="AC37" i="28"/>
  <c r="K69" i="27"/>
  <c r="J69" i="27"/>
  <c r="H69" i="27"/>
  <c r="I69" i="27"/>
  <c r="T40" i="27"/>
  <c r="S40" i="27"/>
  <c r="R40" i="27"/>
  <c r="Q40" i="27"/>
  <c r="H11" i="29"/>
  <c r="G11" i="29"/>
  <c r="I11" i="29"/>
  <c r="T37" i="28"/>
  <c r="S37" i="28"/>
  <c r="R37" i="28"/>
  <c r="Q37" i="28"/>
  <c r="BK8" i="28"/>
  <c r="BJ8" i="28"/>
  <c r="BM8" i="28"/>
  <c r="BL8" i="28"/>
  <c r="K40" i="27"/>
  <c r="J40" i="27"/>
  <c r="I40" i="27"/>
  <c r="H40" i="27"/>
  <c r="O129" i="29"/>
  <c r="N129" i="29"/>
  <c r="K129" i="29"/>
  <c r="M129" i="29"/>
  <c r="L129" i="29"/>
  <c r="K37" i="28"/>
  <c r="H37" i="28"/>
  <c r="J37" i="28"/>
  <c r="I37" i="28"/>
  <c r="BB8" i="28"/>
  <c r="BA8" i="28"/>
  <c r="I129" i="29"/>
  <c r="G129" i="29"/>
  <c r="H129" i="29"/>
  <c r="BK37" i="28"/>
  <c r="BJ37" i="28"/>
  <c r="BL37" i="28"/>
  <c r="BM37" i="28"/>
  <c r="BC8" i="28"/>
  <c r="BD8" i="28"/>
  <c r="AL8" i="28"/>
  <c r="AK8" i="28"/>
  <c r="AJ8" i="28"/>
  <c r="AI8" i="28"/>
  <c r="N146" i="30"/>
  <c r="M146" i="30"/>
  <c r="L146" i="30"/>
  <c r="O146" i="30"/>
  <c r="BB37" i="28"/>
  <c r="BA37" i="28"/>
  <c r="AC8" i="28"/>
  <c r="AB8" i="28"/>
  <c r="AA8" i="28"/>
  <c r="Z8" i="28"/>
  <c r="AU8" i="28"/>
  <c r="AT8" i="28"/>
  <c r="AS8" i="28"/>
  <c r="AR8" i="28"/>
  <c r="AA36" i="27"/>
  <c r="Z36" i="27"/>
  <c r="AC36" i="27"/>
  <c r="AB36" i="27"/>
  <c r="S36" i="27"/>
  <c r="R36" i="27"/>
  <c r="Q36" i="27"/>
  <c r="T36" i="27"/>
  <c r="AC7" i="27"/>
  <c r="AB7" i="27"/>
  <c r="AA7" i="27"/>
  <c r="Z7" i="27"/>
  <c r="K36" i="27"/>
  <c r="J36" i="27"/>
  <c r="I36" i="27"/>
  <c r="H36" i="27"/>
  <c r="T7" i="27"/>
  <c r="S7" i="27"/>
  <c r="R7" i="27"/>
  <c r="Q7" i="27"/>
  <c r="K7" i="27"/>
  <c r="J7" i="27"/>
  <c r="I7" i="27"/>
  <c r="H7" i="27"/>
  <c r="AU37" i="25"/>
  <c r="AT37" i="25"/>
  <c r="AS37" i="25"/>
  <c r="AR37" i="25"/>
  <c r="T8" i="25"/>
  <c r="S8" i="25"/>
  <c r="R8" i="25"/>
  <c r="Q8" i="25"/>
  <c r="AL37" i="25"/>
  <c r="AK37" i="25"/>
  <c r="AJ37" i="25"/>
  <c r="AI37" i="25"/>
  <c r="K8" i="25"/>
  <c r="J8" i="25"/>
  <c r="I8" i="25"/>
  <c r="H8" i="25"/>
  <c r="AC37" i="25"/>
  <c r="AB37" i="25"/>
  <c r="Z37" i="25"/>
  <c r="AA37" i="25"/>
  <c r="T37" i="25"/>
  <c r="R37" i="25"/>
  <c r="Q37" i="25"/>
  <c r="S37" i="25"/>
  <c r="BK8" i="25"/>
  <c r="BJ8" i="25"/>
  <c r="BM8" i="25"/>
  <c r="BL8" i="25"/>
  <c r="H37" i="25"/>
  <c r="J37" i="25"/>
  <c r="I37" i="25"/>
  <c r="K37" i="25"/>
  <c r="BC8" i="25"/>
  <c r="BB8" i="25"/>
  <c r="BA8" i="25"/>
  <c r="BD8" i="25"/>
  <c r="AU8" i="25"/>
  <c r="AT8" i="25"/>
  <c r="AS8" i="25"/>
  <c r="AR8" i="25"/>
  <c r="BL37" i="25"/>
  <c r="BK37" i="25"/>
  <c r="BJ37" i="25"/>
  <c r="BM37" i="25"/>
  <c r="AL8" i="25"/>
  <c r="AK8" i="25"/>
  <c r="AJ8" i="25"/>
  <c r="AI8" i="25"/>
  <c r="Q69" i="24"/>
  <c r="T69" i="24"/>
  <c r="S69" i="24"/>
  <c r="R69" i="24"/>
  <c r="AB40" i="24"/>
  <c r="AA40" i="24"/>
  <c r="Z40" i="24"/>
  <c r="AC40" i="24"/>
  <c r="H69" i="23"/>
  <c r="K69" i="23"/>
  <c r="J69" i="23"/>
  <c r="I69" i="23"/>
  <c r="Q36" i="23"/>
  <c r="T36" i="23"/>
  <c r="S36" i="23"/>
  <c r="R36" i="23"/>
  <c r="I69" i="24"/>
  <c r="H69" i="24"/>
  <c r="K69" i="24"/>
  <c r="J69" i="24"/>
  <c r="T40" i="24"/>
  <c r="S40" i="24"/>
  <c r="R40" i="24"/>
  <c r="Q40" i="24"/>
  <c r="I36" i="23"/>
  <c r="H36" i="23"/>
  <c r="K36" i="23"/>
  <c r="J36" i="23"/>
  <c r="K40" i="24"/>
  <c r="J40" i="24"/>
  <c r="I40" i="24"/>
  <c r="H40" i="24"/>
  <c r="AA40" i="23"/>
  <c r="AG40" i="23" s="1"/>
  <c r="AF40" i="23"/>
  <c r="AE40" i="23"/>
  <c r="AD40" i="23"/>
  <c r="AC40" i="23"/>
  <c r="AB40" i="23"/>
  <c r="AE7" i="23"/>
  <c r="AB7" i="23"/>
  <c r="AA7" i="23"/>
  <c r="AG7" i="23"/>
  <c r="AD7" i="23"/>
  <c r="AC7" i="23"/>
  <c r="BD37" i="25"/>
  <c r="BC37" i="25"/>
  <c r="BB37" i="25"/>
  <c r="BA37" i="25"/>
  <c r="Z36" i="24"/>
  <c r="AC36" i="24"/>
  <c r="AB36" i="24"/>
  <c r="AA36" i="24"/>
  <c r="S40" i="23"/>
  <c r="R40" i="23"/>
  <c r="Q40" i="23"/>
  <c r="T40" i="23"/>
  <c r="R36" i="24"/>
  <c r="Q36" i="24"/>
  <c r="T36" i="24"/>
  <c r="S36" i="24"/>
  <c r="AC7" i="24"/>
  <c r="AB7" i="24"/>
  <c r="AA7" i="24"/>
  <c r="Z7" i="24"/>
  <c r="AF69" i="23"/>
  <c r="AE69" i="23"/>
  <c r="AD69" i="23"/>
  <c r="AC69" i="23"/>
  <c r="AB69" i="23"/>
  <c r="AA69" i="23"/>
  <c r="AG69" i="23" s="1"/>
  <c r="K40" i="23"/>
  <c r="J40" i="23"/>
  <c r="I40" i="23"/>
  <c r="H40" i="23"/>
  <c r="R7" i="23"/>
  <c r="Q7" i="23"/>
  <c r="T7" i="23"/>
  <c r="S7" i="23"/>
  <c r="J36" i="24"/>
  <c r="I36" i="24"/>
  <c r="H36" i="24"/>
  <c r="K36" i="24"/>
  <c r="Q7" i="24"/>
  <c r="T7" i="24"/>
  <c r="S7" i="24"/>
  <c r="R7" i="24"/>
  <c r="AG36" i="23"/>
  <c r="AE36" i="23"/>
  <c r="AD36" i="23"/>
  <c r="AC36" i="23"/>
  <c r="AB36" i="23"/>
  <c r="AA36" i="23"/>
  <c r="H36" i="22"/>
  <c r="K36" i="22"/>
  <c r="J36" i="22"/>
  <c r="I36" i="22"/>
  <c r="J7" i="23"/>
  <c r="K7" i="23"/>
  <c r="I7" i="23"/>
  <c r="H7" i="23"/>
  <c r="AF40" i="22"/>
  <c r="AE40" i="22"/>
  <c r="AD40" i="22"/>
  <c r="AC40" i="22"/>
  <c r="AB40" i="22"/>
  <c r="AA40" i="22"/>
  <c r="AG40" i="22" s="1"/>
  <c r="I7" i="24"/>
  <c r="H7" i="24"/>
  <c r="K7" i="24"/>
  <c r="J7" i="24"/>
  <c r="AA7" i="22"/>
  <c r="AG7" i="22"/>
  <c r="AE7" i="22"/>
  <c r="AD7" i="22"/>
  <c r="AC7" i="22"/>
  <c r="AB7" i="22"/>
  <c r="AC8" i="25"/>
  <c r="AB8" i="25"/>
  <c r="AA8" i="25"/>
  <c r="Z8" i="25"/>
  <c r="R40" i="22"/>
  <c r="Q40" i="22"/>
  <c r="T40" i="22"/>
  <c r="S40" i="22"/>
  <c r="T69" i="23"/>
  <c r="S69" i="23"/>
  <c r="R69" i="23"/>
  <c r="Q69" i="23"/>
  <c r="AE69" i="22"/>
  <c r="AD69" i="22"/>
  <c r="AC69" i="22"/>
  <c r="AB69" i="22"/>
  <c r="AA69" i="22"/>
  <c r="AG69" i="22" s="1"/>
  <c r="AF69" i="22"/>
  <c r="J40" i="22"/>
  <c r="I40" i="22"/>
  <c r="H40" i="22"/>
  <c r="K40" i="22"/>
  <c r="S7" i="22"/>
  <c r="R7" i="22"/>
  <c r="Q7" i="22"/>
  <c r="T7" i="22"/>
  <c r="AC69" i="24"/>
  <c r="AB69" i="24"/>
  <c r="AA69" i="24"/>
  <c r="Z69" i="24"/>
  <c r="AE36" i="22"/>
  <c r="AD36" i="22"/>
  <c r="AC36" i="22"/>
  <c r="AB36" i="22"/>
  <c r="AA36" i="22"/>
  <c r="AG36" i="22"/>
  <c r="K7" i="22"/>
  <c r="J7" i="22"/>
  <c r="I7" i="22"/>
  <c r="H7" i="22"/>
  <c r="K69" i="22"/>
  <c r="J69" i="22"/>
  <c r="I69" i="22"/>
  <c r="H69" i="22"/>
  <c r="AA69" i="20"/>
  <c r="AG69" i="20" s="1"/>
  <c r="AF69" i="20"/>
  <c r="AE69" i="20"/>
  <c r="AD69" i="20"/>
  <c r="AC69" i="20"/>
  <c r="AB69" i="20"/>
  <c r="AB36" i="20"/>
  <c r="AA36" i="20"/>
  <c r="AG36" i="20"/>
  <c r="AE36" i="20"/>
  <c r="AD36" i="20"/>
  <c r="AC36" i="20"/>
  <c r="AC69" i="19"/>
  <c r="AB69" i="19"/>
  <c r="AA69" i="19"/>
  <c r="Z69" i="19"/>
  <c r="Y69" i="19"/>
  <c r="AD69" i="19"/>
  <c r="S69" i="20"/>
  <c r="R69" i="20"/>
  <c r="Q69" i="20"/>
  <c r="T69" i="20"/>
  <c r="K69" i="20"/>
  <c r="J69" i="20"/>
  <c r="I69" i="20"/>
  <c r="H69" i="20"/>
  <c r="T36" i="20"/>
  <c r="S36" i="20"/>
  <c r="R36" i="20"/>
  <c r="Q36" i="20"/>
  <c r="R69" i="19"/>
  <c r="Q69" i="19"/>
  <c r="P69" i="19"/>
  <c r="O69" i="19"/>
  <c r="J69" i="19"/>
  <c r="I69" i="19"/>
  <c r="H69" i="19"/>
  <c r="G69" i="19"/>
  <c r="K36" i="20"/>
  <c r="J36" i="20"/>
  <c r="I36" i="20"/>
  <c r="H36" i="20"/>
  <c r="T69" i="22"/>
  <c r="S69" i="22"/>
  <c r="R69" i="22"/>
  <c r="Q69" i="22"/>
  <c r="T36" i="22"/>
  <c r="S36" i="22"/>
  <c r="R36" i="22"/>
  <c r="Q36" i="22"/>
  <c r="Y36" i="19"/>
  <c r="AD36" i="19"/>
  <c r="AC36" i="19"/>
  <c r="AB36" i="19"/>
  <c r="AA36" i="19"/>
  <c r="Z36" i="19"/>
  <c r="K36" i="21"/>
  <c r="J36" i="21"/>
  <c r="I36" i="21"/>
  <c r="H36" i="21"/>
  <c r="AC36" i="18"/>
  <c r="AB36" i="18"/>
  <c r="AA36" i="18"/>
  <c r="Z36" i="18"/>
  <c r="T36" i="18"/>
  <c r="S36" i="18"/>
  <c r="R36" i="18"/>
  <c r="Q36" i="18"/>
  <c r="Q36" i="19"/>
  <c r="P36" i="19"/>
  <c r="O36" i="19"/>
  <c r="R36" i="19"/>
  <c r="K36" i="18"/>
  <c r="J36" i="18"/>
  <c r="I36" i="18"/>
  <c r="H36" i="18"/>
  <c r="I36" i="19"/>
  <c r="H36" i="19"/>
  <c r="G36" i="19"/>
  <c r="J36" i="19"/>
  <c r="AC69" i="18"/>
  <c r="AB69" i="18"/>
  <c r="AA69" i="18"/>
  <c r="Z69" i="18"/>
  <c r="T69" i="18"/>
  <c r="S69" i="18"/>
  <c r="R69" i="18"/>
  <c r="Q69" i="18"/>
  <c r="K69" i="18"/>
  <c r="J69" i="18"/>
  <c r="I69" i="18"/>
  <c r="H69" i="18"/>
  <c r="M94" i="7"/>
  <c r="L94" i="7"/>
  <c r="K94" i="7"/>
  <c r="J94" i="7"/>
  <c r="J89" i="7"/>
  <c r="L89" i="7"/>
  <c r="K89" i="7"/>
  <c r="M89" i="7"/>
  <c r="M62" i="7"/>
  <c r="L62" i="7"/>
  <c r="K62" i="7"/>
  <c r="J62" i="7"/>
  <c r="K57" i="7"/>
  <c r="J57" i="7"/>
  <c r="M57" i="7"/>
  <c r="L57" i="7"/>
  <c r="M92" i="7"/>
  <c r="L92" i="7"/>
  <c r="K92" i="7"/>
  <c r="J92" i="7"/>
  <c r="L87" i="7"/>
  <c r="K87" i="7"/>
  <c r="J87" i="7"/>
  <c r="M87" i="7"/>
  <c r="M61" i="7"/>
  <c r="L61" i="7"/>
  <c r="J61" i="7"/>
  <c r="K61" i="7"/>
  <c r="L56" i="7"/>
  <c r="K56" i="7"/>
  <c r="J56" i="7"/>
  <c r="M56" i="7"/>
  <c r="M36" i="5"/>
  <c r="L36" i="5"/>
  <c r="J36" i="5"/>
  <c r="K36" i="5"/>
  <c r="L39" i="5"/>
  <c r="J39" i="5"/>
  <c r="M39" i="5"/>
  <c r="K39" i="5"/>
  <c r="M15" i="5"/>
  <c r="K15" i="5"/>
  <c r="J15" i="5"/>
  <c r="L15" i="5"/>
  <c r="M55" i="7"/>
  <c r="L55" i="7"/>
  <c r="K55" i="7"/>
  <c r="J55" i="7"/>
  <c r="M60" i="7"/>
  <c r="K60" i="7"/>
  <c r="J60" i="7"/>
  <c r="L60" i="7"/>
  <c r="M38" i="5"/>
  <c r="K38" i="5"/>
  <c r="J38" i="5"/>
  <c r="L38" i="5"/>
  <c r="L14" i="5"/>
  <c r="K14" i="5"/>
  <c r="M14" i="5"/>
  <c r="J14" i="5"/>
  <c r="M63" i="7"/>
  <c r="L63" i="7"/>
  <c r="K63" i="7"/>
  <c r="J63" i="7"/>
  <c r="J58" i="7"/>
  <c r="M58" i="7"/>
  <c r="L58" i="7"/>
  <c r="K58" i="7"/>
  <c r="L59" i="5"/>
  <c r="M59" i="5"/>
  <c r="L62" i="5"/>
  <c r="K62" i="5"/>
  <c r="M62" i="5"/>
  <c r="J62" i="5"/>
  <c r="M54" i="7"/>
  <c r="L54" i="7"/>
  <c r="K54" i="7"/>
  <c r="J54" i="7"/>
  <c r="L59" i="7"/>
  <c r="K59" i="7"/>
  <c r="M59" i="7"/>
  <c r="J59" i="7"/>
  <c r="L37" i="5"/>
  <c r="K37" i="5"/>
  <c r="M37" i="5"/>
  <c r="J37" i="5"/>
  <c r="K40" i="5"/>
  <c r="M40" i="5"/>
  <c r="L40" i="5"/>
  <c r="J40" i="5"/>
  <c r="M58" i="5"/>
  <c r="K58" i="5"/>
  <c r="J58" i="5"/>
  <c r="L58" i="5"/>
  <c r="J61" i="5"/>
  <c r="M61" i="5"/>
  <c r="L61" i="5"/>
  <c r="K61" i="5"/>
  <c r="M57" i="5" l="1"/>
  <c r="K59" i="5"/>
  <c r="M91" i="7"/>
  <c r="L91" i="7"/>
  <c r="J91" i="7"/>
  <c r="K91" i="7"/>
  <c r="M86" i="7"/>
  <c r="L86" i="7"/>
  <c r="K86" i="7"/>
  <c r="J86" i="7"/>
  <c r="L95" i="7"/>
  <c r="K95" i="7"/>
  <c r="J95" i="7"/>
  <c r="M95" i="7"/>
  <c r="M90" i="7"/>
  <c r="K90" i="7"/>
  <c r="J90" i="7"/>
  <c r="L90" i="7"/>
  <c r="K60" i="5"/>
  <c r="M60" i="5"/>
  <c r="L60" i="5"/>
  <c r="J60" i="5"/>
  <c r="M93" i="7"/>
  <c r="L93" i="7"/>
  <c r="K93" i="7"/>
  <c r="J93" i="7"/>
  <c r="K88" i="7"/>
  <c r="J88" i="7"/>
  <c r="M88" i="7"/>
  <c r="L88" i="7"/>
  <c r="AE36" i="21"/>
  <c r="AD36" i="21"/>
  <c r="AC36" i="21"/>
  <c r="AB36" i="21"/>
  <c r="AA36" i="21"/>
  <c r="AG36" i="21"/>
  <c r="AB69" i="21"/>
  <c r="AA69" i="21"/>
  <c r="AG69" i="21" s="1"/>
  <c r="AC69" i="21"/>
  <c r="T36" i="21"/>
  <c r="S36" i="21"/>
  <c r="R36" i="21"/>
  <c r="Q36" i="21"/>
  <c r="K69" i="21"/>
  <c r="J69" i="21"/>
  <c r="I69" i="21"/>
  <c r="H69" i="21"/>
  <c r="T69" i="21"/>
  <c r="S69" i="21"/>
  <c r="R69" i="21"/>
  <c r="Q69" i="21"/>
  <c r="AF69" i="21"/>
  <c r="AE69" i="21"/>
  <c r="AD69" i="21"/>
  <c r="AC36" i="26"/>
  <c r="AB36" i="26"/>
  <c r="AA36" i="26"/>
  <c r="Z36" i="26"/>
  <c r="H69" i="26"/>
  <c r="J69" i="26"/>
  <c r="I69" i="26"/>
  <c r="K69" i="26"/>
  <c r="T69" i="26"/>
  <c r="R69" i="26"/>
  <c r="Q69" i="26"/>
  <c r="S69" i="26"/>
  <c r="AC69" i="26"/>
  <c r="AB69" i="26"/>
  <c r="Z69" i="26"/>
  <c r="AA69" i="26"/>
  <c r="K36" i="26"/>
  <c r="J36" i="26"/>
  <c r="I36" i="26"/>
  <c r="H36" i="26"/>
  <c r="T36" i="26"/>
  <c r="S36" i="26"/>
  <c r="R36" i="26"/>
  <c r="Q36" i="26"/>
  <c r="R36" i="35"/>
  <c r="Q36" i="35"/>
  <c r="T36" i="35"/>
  <c r="S36" i="35"/>
  <c r="J36" i="35"/>
  <c r="I36" i="35"/>
  <c r="H36" i="35"/>
  <c r="K36" i="35"/>
  <c r="AC69" i="35"/>
  <c r="AB69" i="35"/>
  <c r="AA69" i="35"/>
  <c r="AG69" i="35"/>
  <c r="AE69" i="35"/>
  <c r="AD69" i="35"/>
  <c r="K69" i="35"/>
  <c r="I69" i="35"/>
  <c r="J69" i="35"/>
  <c r="H69" i="35"/>
</calcChain>
</file>

<file path=xl/sharedStrings.xml><?xml version="1.0" encoding="utf-8"?>
<sst xmlns="http://schemas.openxmlformats.org/spreadsheetml/2006/main" count="8198" uniqueCount="546">
  <si>
    <t>Total</t>
  </si>
  <si>
    <t>Estancia media</t>
  </si>
  <si>
    <t>Viajeros entrados</t>
  </si>
  <si>
    <t>Viajeros alojados</t>
  </si>
  <si>
    <t>Pernoctaciones</t>
  </si>
  <si>
    <t>Plazas alojativas abiertas</t>
  </si>
  <si>
    <t>promedios de años</t>
  </si>
  <si>
    <t>% recuperación respecto diciembre 2019</t>
  </si>
  <si>
    <t>cuota 2019</t>
  </si>
  <si>
    <t>Canarias</t>
  </si>
  <si>
    <t>Hotel</t>
  </si>
  <si>
    <t>Apartamento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</si>
  <si>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</si>
  <si>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</si>
  <si>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</si>
  <si>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</si>
  <si>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</si>
  <si>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</si>
  <si>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</si>
  <si>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Encuestas Alojamientos Turísticos (ISTAC). ELABORACIÓN: Turismo de Tenerife.</t>
  </si>
  <si>
    <t>Plazas alojativas abiertas en Canarias</t>
  </si>
  <si>
    <t>5 estrellas</t>
  </si>
  <si>
    <t>4 estrellas</t>
  </si>
  <si>
    <t>3 estrellas</t>
  </si>
  <si>
    <t>2 estrellas</t>
  </si>
  <si>
    <t>1 estrella</t>
  </si>
  <si>
    <t>4, 5 Estrellas</t>
  </si>
  <si>
    <t>1, 2, 3 estrellas</t>
  </si>
  <si>
    <t>3 Estrellas</t>
  </si>
  <si>
    <t>2 Estrellas</t>
  </si>
  <si>
    <t>1 Estrella</t>
  </si>
  <si>
    <t>Resumen de indicadores turísticos de Tenerife</t>
  </si>
  <si>
    <t>cuota diciembre 2020</t>
  </si>
  <si>
    <t>total</t>
  </si>
  <si>
    <t>hoteleros</t>
  </si>
  <si>
    <t>apartamentos</t>
  </si>
  <si>
    <t>Ocupación</t>
  </si>
  <si>
    <t>Plazas estimadas</t>
  </si>
  <si>
    <t>Resumen de indicadores turísticos Canarias e islas</t>
  </si>
  <si>
    <t>INDICADORES TURÍSTICOS</t>
  </si>
  <si>
    <t>Viajeros  entrados en los establecimientos alojativos de Tenerife
(hotel + apartamento)</t>
  </si>
  <si>
    <t>año 2020: 1.627.003 (-68,0%)</t>
  </si>
  <si>
    <t>Viajeros  alojados en los establecimientos alojativos de Tenerife
(hotel + apartamento)</t>
  </si>
  <si>
    <t>acumulado diciembre 2021: 2.384.391 (46,6%)</t>
  </si>
  <si>
    <t>Total lugares de residencia</t>
  </si>
  <si>
    <t>Total categorías</t>
  </si>
  <si>
    <t>dato</t>
  </si>
  <si>
    <t>var 22/21</t>
  </si>
  <si>
    <t>var 22/19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</si>
  <si>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</si>
  <si>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</si>
  <si>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</si>
  <si>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</si>
  <si>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</si>
  <si>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</si>
  <si>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</si>
  <si>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</si>
  <si>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</si>
  <si>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</si>
  <si>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</si>
  <si>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</si>
  <si>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</si>
  <si>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</si>
  <si>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</si>
  <si>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</si>
  <si>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</si>
  <si>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</si>
  <si>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</si>
  <si>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</si>
  <si>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</si>
  <si>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</si>
  <si>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</si>
  <si>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</si>
  <si>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Viajeros españoles entrados en los establecimientos alojativos de Tenerife
(hotel + apartamento)</t>
  </si>
  <si>
    <t>año 2020: 491.164 (-58,4%)</t>
  </si>
  <si>
    <t>acumulado diciembre 2021: 846.190 (72,3%)</t>
  </si>
  <si>
    <t>España</t>
  </si>
  <si>
    <t>Total residentes en España</t>
  </si>
  <si>
    <t>Viajeros peninsulares entrados en los establecimientos alojativos de Tenerife
(hotel + apartamento)</t>
  </si>
  <si>
    <t>año 2020: 256.364 (-61,2%)</t>
  </si>
  <si>
    <t>acumulado diciembre 2021: 401.165 (56,5%)</t>
  </si>
  <si>
    <t>Península</t>
  </si>
  <si>
    <t>Viajeros canarios entrados en los establecimientos alojativos de Tenerife
(hotel + apartamento)</t>
  </si>
  <si>
    <t>año 2020: 234.800 (-54,8%)</t>
  </si>
  <si>
    <t>acumulado diciembre 2021: 445.025 (89,5%)</t>
  </si>
  <si>
    <t>Viajeros extranjeros entrados en los establecimientos alojativos de Tenerife
(hotel + apartamento)</t>
  </si>
  <si>
    <t>año 2020: 1.135.839 (-70,9%)</t>
  </si>
  <si>
    <t>acumulado diciembre 2021: 1.538.201 (35,4%)</t>
  </si>
  <si>
    <t>Mundo (excluida España)</t>
  </si>
  <si>
    <t>Total residentes en el extranjero</t>
  </si>
  <si>
    <t>Viajeros británicos entrados en los establecimientos alojativos de Tenerife
(hotel + apartamento)</t>
  </si>
  <si>
    <t>año 2020: 443.259 (-75,1%)</t>
  </si>
  <si>
    <t>acumulado diciembre 2021: 443.278 (0,0%)</t>
  </si>
  <si>
    <t>Reino Unido</t>
  </si>
  <si>
    <t>Viajeros alemanes entrados en los establecimientos alojativos de Tenerife
(hotel + apartamento)</t>
  </si>
  <si>
    <t>año 2020: 140.489 (-72,1%)</t>
  </si>
  <si>
    <t>acumulado diciembre 2021: 218.298 (55,4%)</t>
  </si>
  <si>
    <t>Alemania</t>
  </si>
  <si>
    <t>Viajeros franceses entrados en los establecimientos alojativos de Tenerife
(hotel + apartamento)</t>
  </si>
  <si>
    <t>año 2020: 60.127 (-65,0%)</t>
  </si>
  <si>
    <t>acumulado diciembre 2021: 133.006 (121,2%)</t>
  </si>
  <si>
    <t>Francia</t>
  </si>
  <si>
    <t>Viajeros belgas entrados en los establecimientos alojativos de Tenerife
(hotel + apartamento)</t>
  </si>
  <si>
    <t>año 2020: 55.839 (-58,8%)</t>
  </si>
  <si>
    <t>acumulado diciembre 2021: 93.108 (66,7%)</t>
  </si>
  <si>
    <t>Bélgica</t>
  </si>
  <si>
    <t>junio</t>
  </si>
  <si>
    <t>Viajeros holandeses entrados en los establecimientos alojativos de Tenerife
(hotel + apartamento)</t>
  </si>
  <si>
    <t>año 2020: 40.096 (-72,1%)</t>
  </si>
  <si>
    <t>acumulado diciembre 2021: 93.513 (133,2%)</t>
  </si>
  <si>
    <t>Países Bajos</t>
  </si>
  <si>
    <t>Viajeros italianos entrados en los establecimientos alojativos de Tenerife
(hotel + apartamento)</t>
  </si>
  <si>
    <t>año 2020: 36.855 (-72,9%)</t>
  </si>
  <si>
    <t>acumulado diciembre 2021: 74.437 (102,0%)</t>
  </si>
  <si>
    <t>Italia</t>
  </si>
  <si>
    <t>Viajeros irlandeses entrados en los establecimientos alojativos de Tenerife
(hotel + apartamento)</t>
  </si>
  <si>
    <t>año 2020: 27.669 (-76,0%)</t>
  </si>
  <si>
    <t>acumulado diciembre 2021: 42.846 (54,9%)</t>
  </si>
  <si>
    <t>Irlanda</t>
  </si>
  <si>
    <t>Viajeros suizos entrados en los establecimientos alojativos de Tenerife
(hotel + apartamento)</t>
  </si>
  <si>
    <t>año 2020: 12.033 (-72,1%)</t>
  </si>
  <si>
    <t>acumulado diciembre 2021: 30.544 (153,8%)</t>
  </si>
  <si>
    <t>Suiza</t>
  </si>
  <si>
    <t>Viajeros austríacos entrados en los establecimientos alojativos de Tenerife (hotel + apartamento)</t>
  </si>
  <si>
    <t>año 2020: 165.282 (-66,0%)</t>
  </si>
  <si>
    <t>acumulado diciembre 2021: 310.940 (88,1%)</t>
  </si>
  <si>
    <t>Austria</t>
  </si>
  <si>
    <t>Viajeros canadienses entrados en los establecimientos alojativos de Tenerife (hotel + apartamento)</t>
  </si>
  <si>
    <t>Canadá</t>
  </si>
  <si>
    <t>Viajeros daneses entrados en los establecimientos alojativos de Tenerife (hotel + apartamento)</t>
  </si>
  <si>
    <t>Dinamarca</t>
  </si>
  <si>
    <t>Viajeros finlandeses entrados en los establecimientos alojativos de Tenerife (hotel + apartamento)</t>
  </si>
  <si>
    <t>Finlandia</t>
  </si>
  <si>
    <t>Viajeros noruegos entrados en los establecimientos alojativos de Tenerife (hotel + apartamento)</t>
  </si>
  <si>
    <t>Noruega</t>
  </si>
  <si>
    <t>Viajeros suecos entrados en los establecimientos alojativos de Tenerife (hotel + apartamento)</t>
  </si>
  <si>
    <t>Suecia</t>
  </si>
  <si>
    <t>Viajeros portugueses entrados en los establecimientos alojativos de Tenerife (hotel + apartamento)</t>
  </si>
  <si>
    <t>Portugal</t>
  </si>
  <si>
    <t>Viajeros polacos entrados en los establecimientos alojativos de Tenerife (hotel + apartamento)</t>
  </si>
  <si>
    <t>Polonia</t>
  </si>
  <si>
    <t>Viajeros islandeses entrados en los establecimientos alojativos de Tenerife (hotel + apartamento)</t>
  </si>
  <si>
    <t>Islandia</t>
  </si>
  <si>
    <t>Viajeros luxemburgueses entrados en los establecimientos alojativos de Tenerife (hotel + apartamento)</t>
  </si>
  <si>
    <t>Luxemburgo</t>
  </si>
  <si>
    <t>Viajeros lituanos entrados en los establecimientos alojativos de Tenerife (hotel + apartamento)</t>
  </si>
  <si>
    <t>Lituania</t>
  </si>
  <si>
    <t>Viajeros húngaros entrados en los establecimientos alojativos de Tenerife (hotel + apartamento)</t>
  </si>
  <si>
    <t>Hungría</t>
  </si>
  <si>
    <t>Viajeros rusos entrados en los establecimientos alojativos de Tenerife (hotel + apartamento)</t>
  </si>
  <si>
    <t>Rusia</t>
  </si>
  <si>
    <t>Viajeros checos entrados en los establecimientos alojativos de Tenerife (hotel + apartamento)</t>
  </si>
  <si>
    <t>República Checa</t>
  </si>
  <si>
    <t>Viajeros rumanos entrados en los establecimientos alojativos de Tenerife (hotel + apartamento)</t>
  </si>
  <si>
    <t>Rumania</t>
  </si>
  <si>
    <t>Rumanía</t>
  </si>
  <si>
    <t>Viajeros norteamericanos entrados en los establecimientos alojativos de Tenerife (hotel + apartamento)</t>
  </si>
  <si>
    <t>Estados Unidos de América</t>
  </si>
  <si>
    <t>Viajeros procedentes de otros países entrados en los establecimientos alojativos de Tenerife (hotel + apartamento)</t>
  </si>
  <si>
    <t>Otros países o territorios del mundo (excluida España)</t>
  </si>
  <si>
    <t>2021</t>
  </si>
  <si>
    <t>2020</t>
  </si>
  <si>
    <t>Viajeros entrados en los hoteles de Tenerife</t>
  </si>
  <si>
    <t>hoteles</t>
  </si>
  <si>
    <t>Viajeros entrados en los hoteles de 5 estrellas de Tenerife</t>
  </si>
  <si>
    <t>Viajeros entrados en los hoteles de 4 estrellas de Tenerife</t>
  </si>
  <si>
    <t>Viajeros entrados en los hoteles de 3 estrellas de Tenerife</t>
  </si>
  <si>
    <t>Viajeros entrados en los hoteles de 2 estrellas de Tenerife</t>
  </si>
  <si>
    <t>Viajeros entrados en los hoteles de 1 estrella de Tenerife</t>
  </si>
  <si>
    <t>Viajeros entrados en los apartamentos de Tenerife</t>
  </si>
  <si>
    <t>Viajeros entrados en los apartamentos de 4, 5 Estrellas de Tenerife</t>
  </si>
  <si>
    <t>Viajeros entrados en los apartamentos de 3 Estrellas de Tenerife</t>
  </si>
  <si>
    <t>Viajeros entrados en los apartamentos de 2 Estrellas de Tenerife</t>
  </si>
  <si>
    <t>Viajeros entrados en los apartamentos de 1 Estrella de Tenerife</t>
  </si>
  <si>
    <t>Evolución de viajeros entrados en los establecimientos alojativos de Tenerife
(hotel + apartamento)</t>
  </si>
  <si>
    <t>viajeros entrados</t>
  </si>
  <si>
    <t>var interanual</t>
  </si>
  <si>
    <t>Evolución de viajeros entrados en los hoteles de Tenerife</t>
  </si>
  <si>
    <t>Evolución de viajeros entrados en los hoteles de 5 estrellas de Tenerife</t>
  </si>
  <si>
    <t>Evolución de viajeros entrados en los hoteles de 4 estrellas de Tenerife</t>
  </si>
  <si>
    <t>Evolución de viajeros entrados en los hoteles de 3 estrellas de Tenerife</t>
  </si>
  <si>
    <t>Evolución de viajeros entrados en los hoteles de 2 estrellas de Tenerife</t>
  </si>
  <si>
    <t>Evolución de viajeros entrados en los hoteles de 1 estrella de Tenerife</t>
  </si>
  <si>
    <t>Evolución de viajeros entrados en los apartamentos de Tenerife</t>
  </si>
  <si>
    <t>Evolución de viajeros entrados en los apartamentos de 4 y 5 estrellas de Tenerife</t>
  </si>
  <si>
    <t>Evolución de viajeros entrados en los apartamentos de 3 estrellas de Tenerife</t>
  </si>
  <si>
    <t>Evolución de viajeros entrados en los apartamentos de 2 estrellas de Tenerife</t>
  </si>
  <si>
    <t>Evolución de viajeros entrados en los apartamentos de 1 estrella de Tenerife</t>
  </si>
  <si>
    <t>Viajeros entrados en los establecimientos alojativos Canarias e islas</t>
  </si>
  <si>
    <t>Viajeros entrados en los establecimientos alojativos de Tenerife por categoría  
(hotel + apartamento)</t>
  </si>
  <si>
    <t>4, 5 estrellas</t>
  </si>
  <si>
    <t>Viajeros  entrados en los establecimientos alojativos de Gran Canaria
(hotel + apartamento)</t>
  </si>
  <si>
    <t>FUENTE: Encuestas Alojamientos Turísticos (ISTAC). ELABORACIÓN: Turismo de Gran Canaria.</t>
  </si>
  <si>
    <t>Viajeros españoles entrados en los establecimientos alojativos de Gran Canaria
(hotel + apartamento)</t>
  </si>
  <si>
    <t>Viajeros peninsulares entrados en los establecimientos alojativos de Gran Canaria
(hotel + apartamento)</t>
  </si>
  <si>
    <t>Viajeros canarios entrados en los establecimientos alojativos de Gran Canaria
(hotel + apartamento)</t>
  </si>
  <si>
    <t>Viajeros extranjeros entrados en los establecimientos alojativos de Gran Canaria
(hotel + apartamento)</t>
  </si>
  <si>
    <t>Viajeros británicos entrados en los establecimientos alojativos de Gran Canaria
(hotel + apartamento)</t>
  </si>
  <si>
    <t>Viajeros alemanes entrados en los establecimientos alojativos de Gran Canaria
(hotel + apartamento)</t>
  </si>
  <si>
    <t>Viajeros franceses entrados en los establecimientos alojativos de Gran Canaria
(hotel + apartamento)</t>
  </si>
  <si>
    <t>Viajeros belgas entrados en los establecimientos alojativos de Gran Canaria
(hotel + apartamento)</t>
  </si>
  <si>
    <t>Viajeros holandeses entrados en los establecimientos alojativos de Gran Canaria
(hotel + apartamento)</t>
  </si>
  <si>
    <t>Viajeros italianos entrados en los establecimientos alojativos de Gran Canaria
(hotel + apartamento)</t>
  </si>
  <si>
    <t>Viajeros irlandeses entrados en los establecimientos alojativos de Gran Canaria
(hotel + apartamento)</t>
  </si>
  <si>
    <t>Viajeros suizos entrados en los establecimientos alojativos de Gran Canaria
(hotel + apartamento)</t>
  </si>
  <si>
    <t>Viajeros austríacos entrados en los establecimientos alojativos de Gran Canaria (hotel + apartamento)</t>
  </si>
  <si>
    <t>Viajeros canadienses entrados en los establecimientos alojativos de Gran Canaria (hotel + apartamento)</t>
  </si>
  <si>
    <t>Viajeros daneses entrados en los establecimientos alojativos de Gran Canaria (hotel + apartamento)</t>
  </si>
  <si>
    <t>Viajeros finlandeses entrados en los establecimientos alojativos de Gran Canaria (hotel + apartamento)</t>
  </si>
  <si>
    <t>Viajeros noruegos entrados en los establecimientos alojativos de Gran Canaria (hotel + apartamento)</t>
  </si>
  <si>
    <t>Viajeros suecos entrados en los establecimientos alojativos de Gran Canaria (hotel + apartamento)</t>
  </si>
  <si>
    <t>Viajeros portugueses entrados en los establecimientos alojativos de Gran Canaria (hotel + apartamento)</t>
  </si>
  <si>
    <t>Viajeros polacos entrados en los establecimientos alojativos de Gran Canaria (hotel + apartamento)</t>
  </si>
  <si>
    <t>Viajeros islandeses entrados en los establecimientos alojativos de Gran Canaria (hotel + apartamento)</t>
  </si>
  <si>
    <t>Viajeros luxemburgueses entrados en los establecimientos alojativos de Gran Canaria (hotel + apartamento)</t>
  </si>
  <si>
    <t>Viajeros lituanos entrados en los establecimientos alojativos de Gran Canaria (hotel + apartamento)</t>
  </si>
  <si>
    <t>Viajeros húngaros entrados en los establecimientos alojativos de Gran Canaria (hotel + apartamento)</t>
  </si>
  <si>
    <t>Viajeros rusos entrados en los establecimientos alojativos de Gran Canaria (hotel + apartamento)</t>
  </si>
  <si>
    <t>Viajeros checos entrados en los establecimientos alojativos de Gran Canaria (hotel + apartamento)</t>
  </si>
  <si>
    <t>Viajeros rumanos entrados en los establecimientos alojativos de Gran Canaria (hotel + apartamento)</t>
  </si>
  <si>
    <t>Viajeros norteamericanos entrados en los establecimientos alojativos de Gran Canaria (hotel + apartamento)</t>
  </si>
  <si>
    <t>Viajeros procedentes de otros países entrados en los establecimientos alojativos de Gran Canaria (hotel + apartamento)</t>
  </si>
  <si>
    <t>Viajeros  entrados en los establecimientos alojativos de Fuerteventura
(hotel + apartamento)</t>
  </si>
  <si>
    <t>FUENTE: Encuestas Alojamientos Turísticos (ISTAC). ELABORACIÓN: Turismo de Fuerteventura.</t>
  </si>
  <si>
    <t>Viajeros españoles entrados en los establecimientos alojativos de Fuerteventura
(hotel + apartamento)</t>
  </si>
  <si>
    <t>Viajeros peninsulares entrados en los establecimientos alojativos de Fuerteventura
(hotel + apartamento)</t>
  </si>
  <si>
    <t>Viajeros canarios entrados en los establecimientos alojativos de Fuerteventura
(hotel + apartamento)</t>
  </si>
  <si>
    <t>Viajeros extranjeros entrados en los establecimientos alojativos de Fuerteventura
(hotel + apartamento)</t>
  </si>
  <si>
    <t>Viajeros británicos entrados en los establecimientos alojativos de Fuerteventura
(hotel + apartamento)</t>
  </si>
  <si>
    <t>Viajeros alemanes entrados en los establecimientos alojativos de Fuerteventura
(hotel + apartamento)</t>
  </si>
  <si>
    <t>Viajeros franceses entrados en los establecimientos alojativos de Fuerteventura
(hotel + apartamento)</t>
  </si>
  <si>
    <t>Viajeros belgas entrados en los establecimientos alojativos de Fuerteventura
(hotel + apartamento)</t>
  </si>
  <si>
    <t>Viajeros holandeses entrados en los establecimientos alojativos de Fuerteventura
(hotel + apartamento)</t>
  </si>
  <si>
    <t>Viajeros italianos entrados en los establecimientos alojativos de Fuerteventura
(hotel + apartamento)</t>
  </si>
  <si>
    <t>Viajeros irlandeses entrados en los establecimientos alojativos de Fuerteventura
(hotel + apartamento)</t>
  </si>
  <si>
    <t>Viajeros suizos entrados en los establecimientos alojativos de Fuerteventura
(hotel + apartamento)</t>
  </si>
  <si>
    <t>Viajeros austríacos entrados en los establecimientos alojativos de Fuerteventura (hotel + apartamento)</t>
  </si>
  <si>
    <t>Viajeros canadienses entrados en los establecimientos alojativos de Fuerteventura (hotel + apartamento)</t>
  </si>
  <si>
    <t>Viajeros daneses entrados en los establecimientos alojativos de Fuerteventura (hotel + apartamento)</t>
  </si>
  <si>
    <t>Viajeros finlandeses entrados en los establecimientos alojativos de Fuerteventura (hotel + apartamento)</t>
  </si>
  <si>
    <t>Viajeros noruegos entrados en los establecimientos alojativos de Fuerteventura (hotel + apartamento)</t>
  </si>
  <si>
    <t>Viajeros suecos entrados en los establecimientos alojativos de Fuerteventura (hotel + apartamento)</t>
  </si>
  <si>
    <t>Viajeros portugueses entrados en los establecimientos alojativos de Fuerteventura (hotel + apartamento)</t>
  </si>
  <si>
    <t>Viajeros polacos entrados en los establecimientos alojativos de Fuerteventura (hotel + apartamento)</t>
  </si>
  <si>
    <t>Viajeros islandeses entrados en los establecimientos alojativos de Fuerteventura (hotel + apartamento)</t>
  </si>
  <si>
    <t>Viajeros luxemburgueses entrados en los establecimientos alojativos de Fuerteventura (hotel + apartamento)</t>
  </si>
  <si>
    <t>Viajeros lituanos entrados en los establecimientos alojativos de Fuerteventura (hotel + apartamento)</t>
  </si>
  <si>
    <t>Viajeros húngaros entrados en los establecimientos alojativos de Fuerteventura (hotel + apartamento)</t>
  </si>
  <si>
    <t>Viajeros rusos entrados en los establecimientos alojativos de Fuerteventura (hotel + apartamento)</t>
  </si>
  <si>
    <t>Viajeros checos entrados en los establecimientos alojativos de Fuerteventura (hotel + apartamento)</t>
  </si>
  <si>
    <t>Viajeros rumanos entrados en los establecimientos alojativos de Fuerteventura (hotel + apartamento)</t>
  </si>
  <si>
    <t>Viajeros norteamericanos entrados en los establecimientos alojativos de Fuerteventura (hotel + apartamento)</t>
  </si>
  <si>
    <t>Viajeros procedentes de otros países entrados en los establecimientos alojativos de Fuerteventura (hotel + apartamento)</t>
  </si>
  <si>
    <t>Viajeros  entrados en los establecimientos alojativos de Lanzarote
(hotel + apartamento)</t>
  </si>
  <si>
    <t>FUENTE: Encuestas Alojamientos Turísticos (ISTAC). ELABORACIÓN: Turismo de Lanzarote.</t>
  </si>
  <si>
    <t>Viajeros españoles entrados en los establecimientos alojativos de Lanzarote
(hotel + apartamento)</t>
  </si>
  <si>
    <t>Viajeros peninsulares entrados en los establecimientos alojativos de Lanzarote
(hotel + apartamento)</t>
  </si>
  <si>
    <t>Viajeros canarios entrados en los establecimientos alojativos de Lanzarote
(hotel + apartamento)</t>
  </si>
  <si>
    <t>Viajeros extranjeros entrados en los establecimientos alojativos de Lanzarote
(hotel + apartamento)</t>
  </si>
  <si>
    <t>Viajeros británicos entrados en los establecimientos alojativos de Lanzarote
(hotel + apartamento)</t>
  </si>
  <si>
    <t>Viajeros alemanes entrados en los establecimientos alojativos de Lanzarote
(hotel + apartamento)</t>
  </si>
  <si>
    <t>Viajeros franceses entrados en los establecimientos alojativos de Lanzarote
(hotel + apartamento)</t>
  </si>
  <si>
    <t>Viajeros belgas entrados en los establecimientos alojativos de Lanzarote
(hotel + apartamento)</t>
  </si>
  <si>
    <t>Viajeros holandeses entrados en los establecimientos alojativos de Lanzarote
(hotel + apartamento)</t>
  </si>
  <si>
    <t>Viajeros italianos entrados en los establecimientos alojativos de Lanzarote
(hotel + apartamento)</t>
  </si>
  <si>
    <t>Viajeros irlandeses entrados en los establecimientos alojativos de Lanzarote
(hotel + apartamento)</t>
  </si>
  <si>
    <t>Viajeros suizos entrados en los establecimientos alojativos de Lanzarote
(hotel + apartamento)</t>
  </si>
  <si>
    <t>Viajeros austríacos entrados en los establecimientos alojativos de Lanzarote (hotel + apartamento)</t>
  </si>
  <si>
    <t>Viajeros canadienses entrados en los establecimientos alojativos de Lanzarote (hotel + apartamento)</t>
  </si>
  <si>
    <t>Viajeros daneses entrados en los establecimientos alojativos de Lanzarote (hotel + apartamento)</t>
  </si>
  <si>
    <t>Viajeros finlandeses entrados en los establecimientos alojativos de Lanzarote (hotel + apartamento)</t>
  </si>
  <si>
    <t>Viajeros noruegos entrados en los establecimientos alojativos de Lanzarote (hotel + apartamento)</t>
  </si>
  <si>
    <t>Viajeros suecos entrados en los establecimientos alojativos de Lanzarote (hotel + apartamento)</t>
  </si>
  <si>
    <t>Viajeros portugueses entrados en los establecimientos alojativos de Lanzarote (hotel + apartamento)</t>
  </si>
  <si>
    <t>Viajeros polacos entrados en los establecimientos alojativos de Lanzarote (hotel + apartamento)</t>
  </si>
  <si>
    <t>Viajeros islandeses entrados en los establecimientos alojativos de Lanzarote (hotel + apartamento)</t>
  </si>
  <si>
    <t>Viajeros luxemburgueses entrados en los establecimientos alojativos de Lanzarote (hotel + apartamento)</t>
  </si>
  <si>
    <t>Viajeros lituanos entrados en los establecimientos alojativos de Lanzarote (hotel + apartamento)</t>
  </si>
  <si>
    <t>Viajeros húngaros entrados en los establecimientos alojativos de Lanzarote (hotel + apartamento)</t>
  </si>
  <si>
    <t>Viajeros rusos entrados en los establecimientos alojativos de Lanzarote (hotel + apartamento)</t>
  </si>
  <si>
    <t>Viajeros checos entrados en los establecimientos alojativos de Lanzarote (hotel + apartamento)</t>
  </si>
  <si>
    <t>Viajeros rumanos entrados en los establecimientos alojativos de Lanzarote (hotel + apartamento)</t>
  </si>
  <si>
    <t>Viajeros norteamericanos entrados en los establecimientos alojativos de Lanzarote (hotel + apartamento)</t>
  </si>
  <si>
    <t>Viajeros procedentes de otros países entrados en los establecimientos alojativos de Lanzarote (hotel + apartamento)</t>
  </si>
  <si>
    <t>Gran Bretaña</t>
  </si>
  <si>
    <t>Holanda</t>
  </si>
  <si>
    <t>Estados Unidos</t>
  </si>
  <si>
    <t>Canada</t>
  </si>
  <si>
    <t>Otros países</t>
  </si>
  <si>
    <t>Viajeros entrados en los establecimientos alojativos de Canarias según lugar de residencia e isla (hotel + apartamento)</t>
  </si>
  <si>
    <t>Viajeros alojados en los establecimientos alojativos de Tenerife según lugar de residencia e isla (hotel + apartamento)</t>
  </si>
  <si>
    <t>Viajeros entrados en los establecimientos alojativos de Tenerife según lugar de residencia e isla (hotel + apartamento)</t>
  </si>
  <si>
    <t>=</t>
  </si>
  <si>
    <t xml:space="preserve">Viajeros entrados en los establecimientos hoteleros de Canarias según lugar de residencia e isla </t>
  </si>
  <si>
    <t xml:space="preserve">Viajeros entrados en los apartamentos de Canarias según lugar de residencia e isla </t>
  </si>
  <si>
    <t>Viajeros entrados en los hoteles de 5 estrellas de Canarias según lugar de residencia e isla</t>
  </si>
  <si>
    <t>Viajeros entrados en los hoteles de Tenerife según lugar de residencia y categoría</t>
  </si>
  <si>
    <t>Mundo (Excluida España)</t>
  </si>
  <si>
    <t xml:space="preserve">Viajeros entrados en los hoteles Tenerife según lugar de residencia y categoría </t>
  </si>
  <si>
    <t>Distribución de viajeros españoles entrados en hoteles y apartamentos de Tenerife por lugar de residencia</t>
  </si>
  <si>
    <t>Viajeros españoles entrados en los hoteles y apartamentos de Tenerife por lugar de residencia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</si>
  <si>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</si>
  <si>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</si>
  <si>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</si>
  <si>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</si>
  <si>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</si>
  <si>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</si>
  <si>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</si>
  <si>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</si>
  <si>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</si>
  <si>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</si>
  <si>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</si>
  <si>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</si>
  <si>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</si>
  <si>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</si>
  <si>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</si>
  <si>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</si>
  <si>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</si>
  <si>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</si>
  <si>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</si>
  <si>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Adeje</t>
  </si>
  <si>
    <t>Arona</t>
  </si>
  <si>
    <t>Granadilla de Abona</t>
  </si>
  <si>
    <t>Puerto de la Cruz</t>
  </si>
  <si>
    <t>San Miguel de Abona</t>
  </si>
  <si>
    <t>Santa Cruz de Tenerife</t>
  </si>
  <si>
    <t>San Cristóbal de La Laguna</t>
  </si>
  <si>
    <t>Santiago del Teide</t>
  </si>
  <si>
    <t>Guía de Isora</t>
  </si>
  <si>
    <t>Resto de municipios de Tenerife</t>
  </si>
  <si>
    <t>Total Península</t>
  </si>
  <si>
    <t>Distribución de viajeros peninsulares entrados en hoteles y apartamentos de Tenerife por lugar categoría del alojamiento</t>
  </si>
  <si>
    <t>Viajeros peninsulares entrados en los hoteles y apartamentos de Tenerife por tipología y categoría de alojamiento</t>
  </si>
  <si>
    <t>Total viajeros penínsulares</t>
  </si>
  <si>
    <t>Hoteles</t>
  </si>
  <si>
    <t>4 Estrellas</t>
  </si>
  <si>
    <t>5 Estrellas</t>
  </si>
  <si>
    <t>Apartamentos</t>
  </si>
  <si>
    <t xml:space="preserve">Observación: en 2022 no se publica desagregación por categorías
FUENTE: Desarrollo Económico, Cabildo Insular de Tenerife. ELABORACIÓN: Turismo de Tenerife. </t>
  </si>
  <si>
    <t>Pernoctaciones en los establecimientos alojativos de Tenerife
(hotel + apartamento)</t>
  </si>
  <si>
    <t>Pernoctaciones en los hoteles de Tenerife</t>
  </si>
  <si>
    <t>Pernoctaciones en los hoteles de 5 estrellas de Tenerife</t>
  </si>
  <si>
    <t>Pernoctaciones en los hoteles de 4 estrellas de Tenerife</t>
  </si>
  <si>
    <t>Pernoctaciones en los hoteles de 3 estrellas de Tenerife</t>
  </si>
  <si>
    <t>Pernoctaciones en los hoteles de 2 estrellas de Tenerife</t>
  </si>
  <si>
    <t>Pernoctaciones en los hoteles de 1 estrella de Tenerife</t>
  </si>
  <si>
    <t>Pernoctaciones en los apartamentos de Tenerife</t>
  </si>
  <si>
    <t>Pernoctaciones en los apartamentos de 4, 5 Estrellas de Tenerife</t>
  </si>
  <si>
    <t>Pernoctaciones en los apartamentos de 3 Estrellas de Tenerife</t>
  </si>
  <si>
    <t>Pernoctaciones en los apartamentos de 2 Estrellas de Tenerife</t>
  </si>
  <si>
    <t>Pernoctaciones en los apartamentos de 1 Estrella de Tenerife</t>
  </si>
  <si>
    <t>Pernoctaciones en los establecimientos alojativos de Tenerife según lugar de residencia e isla (hotel + apartamento)</t>
  </si>
  <si>
    <t>Estancia Media en los establecimientos alojativos de Tenerife
(hotel + apartamento)</t>
  </si>
  <si>
    <t>Estancia Media en los hoteles de Tenerife</t>
  </si>
  <si>
    <t>Estancia Media en los hoteles de 5 estrellas de Tenerife</t>
  </si>
  <si>
    <t>Estancia Media en los hoteles de 4 estrellas de Tenerife</t>
  </si>
  <si>
    <t>Estancia Media en los hoteles de 3 estrellas de Tenerife</t>
  </si>
  <si>
    <t>Estancia Media en los hoteles de 2 estrellas de Tenerife</t>
  </si>
  <si>
    <t>Estancia Media en los hoteles de 1 estrella de Tenerife</t>
  </si>
  <si>
    <t>Estancia Media en los apartamentos de Tenerife</t>
  </si>
  <si>
    <t>Estancia Media en los apartamentos de 4, 5 Estrellas de Tenerife</t>
  </si>
  <si>
    <t>dif 22-21</t>
  </si>
  <si>
    <t>dif 22-19</t>
  </si>
  <si>
    <t>Estancia Media en los apartamentos de 3 Estrellas de Tenerife</t>
  </si>
  <si>
    <t>Estancia Media en los apartamentos de 2 Estrellas de Tenerife</t>
  </si>
  <si>
    <t>Estancia Media en los apartamentos de 1 Estrella de Tenerife</t>
  </si>
  <si>
    <t>Tasa de ocupación en los establecimientos alojativos de Tenerife
(hotel + apartamento)</t>
  </si>
  <si>
    <t>año 2020: 0 (-39,9%)</t>
  </si>
  <si>
    <t>acumulado diciembre 2021: 1 (57,7%)</t>
  </si>
  <si>
    <t>Total establecimientos alojativos (hotel + apartamento)</t>
  </si>
  <si>
    <t>Tasa de ocupación en los hoteles de Tenerife</t>
  </si>
  <si>
    <t>año 2020: 0 (-39,0%)</t>
  </si>
  <si>
    <t>acumulado diciembre 2021: 1 (13,3%)</t>
  </si>
  <si>
    <t>Tasa de ocupación en los hoteles de 5 estrellas de Tenerife</t>
  </si>
  <si>
    <t>año 2020: 0 (-36,7%)</t>
  </si>
  <si>
    <t>acumulado diciembre 2021: 1 (20,6%)</t>
  </si>
  <si>
    <t>Tasa de ocupación en los hoteles de 4 estrellas de Tenerife</t>
  </si>
  <si>
    <t>año 2020: 0 (-39,4%)</t>
  </si>
  <si>
    <t>acumulado diciembre 2021: 1 (13,1%)</t>
  </si>
  <si>
    <t>Tasa de ocupación en los hoteles de 3 estrellas de Tenerife</t>
  </si>
  <si>
    <t>año 2020: 0 (-40,1%)</t>
  </si>
  <si>
    <t>acumulado diciembre 2021: 0 (4,5%)</t>
  </si>
  <si>
    <t>Tasa de ocupación en los hoteles de 2 estrellas de Tenerife</t>
  </si>
  <si>
    <t>año 2020: 0 (-38,1%)</t>
  </si>
  <si>
    <t>acumulado diciembre 2021: 0 (32,6%)</t>
  </si>
  <si>
    <t>Tasa de ocupación en los hoteles de 1 estrella de Tenerife</t>
  </si>
  <si>
    <t>año 2020: 1 (-16,5%)</t>
  </si>
  <si>
    <t>acumulado diciembre 2021: 1 (-3,4%)</t>
  </si>
  <si>
    <t>Tasa de ocupación en los apartamentos de Tenerife</t>
  </si>
  <si>
    <t>año 2020: 0 (-42,1%)</t>
  </si>
  <si>
    <t>acumulado diciembre 2021: 0 (-6,1%)</t>
  </si>
  <si>
    <t>Tasa de ocupación en los apartamentos de 4 y 5 estrellas de Tenerife</t>
  </si>
  <si>
    <t>año 2020: 0 (-43,7%)</t>
  </si>
  <si>
    <t>acumulado diciembre 2021: 0 (0,2%)</t>
  </si>
  <si>
    <t>Tasa de ocupación en los apartamentos de 3 llaves de Tenerife</t>
  </si>
  <si>
    <t>año 2020: 0 (-42,5%)</t>
  </si>
  <si>
    <t>acumulado diciembre 2021: 0 (-1,5%)</t>
  </si>
  <si>
    <t>Tasa de ocupación en los apartamentos de 2 llaves de Tenerife</t>
  </si>
  <si>
    <t>año 2020: 0 (-43,1%)</t>
  </si>
  <si>
    <t>acumulado diciembre 2021: 0 (-14,9%)</t>
  </si>
  <si>
    <t>Tasa de ocupación en los apartamentos de 1 llave de Tenerife</t>
  </si>
  <si>
    <t>año 2020: 0 (-33,3%)</t>
  </si>
  <si>
    <t>acumulado diciembre 2021: 0 (-24,0%)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</si>
  <si>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</si>
  <si>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</si>
  <si>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</si>
  <si>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</si>
  <si>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</si>
  <si>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</si>
  <si>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</si>
  <si>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</si>
  <si>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>Viajeros alojados en los hoteles de Tenerife</t>
  </si>
  <si>
    <t>Viajeros alojados en los hoteles de 5 estrellas de Tenerife</t>
  </si>
  <si>
    <t>Viajeros alojados en los hoteles de 4 estrellas de Tenerife</t>
  </si>
  <si>
    <t>Viajeros alojados en los hoteles de 3 estrellas de Tenerife</t>
  </si>
  <si>
    <t>Viajeros alojados en los hoteles de 2 estrellas de Tenerife</t>
  </si>
  <si>
    <t>Viajeros alojados en los hoteles de 1 estrella de Tenerife</t>
  </si>
  <si>
    <t>Viajeros alojados en los apartamentos de Tenerife</t>
  </si>
  <si>
    <t>Viajeros alojados en los apartamentos de 4, 5 Estrellas de Tenerife</t>
  </si>
  <si>
    <t>Viajeros alojados en los apartamentos de 3 Estrellas de Tenerife</t>
  </si>
  <si>
    <t>Viajeros alojados en los apartamentos de 2 Estrellas de Tenerife</t>
  </si>
  <si>
    <t>Viajeros alojados en los apartamentos de 1 Estrella de Tenerife</t>
  </si>
  <si>
    <t>Evolución de viajeros canarios entrados en los establecimientos alojativos de Tenerife
(hotel + apartamento)</t>
  </si>
  <si>
    <t>Canarios</t>
  </si>
  <si>
    <t>Evolución de viajeros canarios alojados en los establecimientos alojativos de Tenerife
(hotel + apartamento)</t>
  </si>
  <si>
    <t>viajeros alojados</t>
  </si>
  <si>
    <t>abril 2020</t>
  </si>
  <si>
    <t>abril 2021</t>
  </si>
  <si>
    <t>abril 2022</t>
  </si>
  <si>
    <t>abril 2023</t>
  </si>
  <si>
    <t>abril 2019</t>
  </si>
  <si>
    <t>-</t>
  </si>
  <si>
    <t>acumulado a abril 2019</t>
  </si>
  <si>
    <t>acumulado a abril 2020</t>
  </si>
  <si>
    <t>acumulado a abril 2021</t>
  </si>
  <si>
    <t>acumulado a abril 2022</t>
  </si>
  <si>
    <t>acumulado a abril 2023</t>
  </si>
  <si>
    <t>var 20/19</t>
  </si>
  <si>
    <t>var 21/20</t>
  </si>
  <si>
    <t>var 23/19</t>
  </si>
  <si>
    <t>acumulado abril 2019</t>
  </si>
  <si>
    <t>acumulado abril 2021</t>
  </si>
  <si>
    <t>acumulado abril 2022</t>
  </si>
  <si>
    <t>acumulado abril 2023</t>
  </si>
  <si>
    <t>acumulado abril 2018</t>
  </si>
  <si>
    <t>acumulado abril 2020</t>
  </si>
  <si>
    <t>var 19/18</t>
  </si>
  <si>
    <t>var 22/20</t>
  </si>
  <si>
    <t>var 23/22</t>
  </si>
  <si>
    <t>dif 19-18</t>
  </si>
  <si>
    <t>dif 20-20</t>
  </si>
  <si>
    <t>dif 21-20</t>
  </si>
  <si>
    <t>var 23/20</t>
  </si>
  <si>
    <t>ojo estos son alojados no entrados</t>
  </si>
  <si>
    <t>Estadísticas alojados</t>
  </si>
  <si>
    <t>Canarias e islas - ISTAC</t>
  </si>
  <si>
    <t>Comparativa Canarias e islas</t>
  </si>
  <si>
    <t>Plazas alojativas</t>
  </si>
  <si>
    <t>Plazas alojativas Canarias e islas</t>
  </si>
  <si>
    <t>Establecimientos alojativos Canarias e islas</t>
  </si>
  <si>
    <t>Plazas alojativas Canarias e islas por tipología</t>
  </si>
  <si>
    <t>Establecimientos alojativos Canarias e islas por tipología</t>
  </si>
  <si>
    <t>Plazas alojativas Canarias e islas por tipología y categoría</t>
  </si>
  <si>
    <t>Establecimientos alojativas Canarias e islas por tipología y categoría</t>
  </si>
  <si>
    <t>Oferta alojativa Tenerife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</si>
  <si>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</si>
  <si>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</si>
  <si>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</si>
  <si>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</si>
  <si>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</si>
  <si>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</si>
  <si>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</si>
  <si>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</si>
  <si>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</si>
  <si>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</si>
  <si>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Resumen indicadores Tenerife</t>
  </si>
  <si>
    <t>Resumen indicadores comparativa islas</t>
  </si>
  <si>
    <t>Viajeros entrados por tipología Canarias e islas</t>
  </si>
  <si>
    <t>Viajeros entrados por tipología y categoría Canarias e islas</t>
  </si>
  <si>
    <t>Viajeros alojados por tipología Canarias e islas</t>
  </si>
  <si>
    <t>Viajeros alojados por tipología y categoría Canarias e islas</t>
  </si>
  <si>
    <t>Evolución mensual de viajeros entrados en Tenerife según lugar de residencia</t>
  </si>
  <si>
    <t>Evolución mensual de viajeros entrados en Canarias según lugar de residencia</t>
  </si>
  <si>
    <t>Evolución mensual de viajeros entrados en Gran Canaria según lugar de residencia</t>
  </si>
  <si>
    <t>Evolución mensual de viajeros entrados en Fuerteventura según lugar de residencia</t>
  </si>
  <si>
    <t>Evolución mensual de viajeros entrados en Lanzarote según lugar de residencia</t>
  </si>
  <si>
    <t>Evolución mensual de viajeros entrados en Tenerife según tipología y categoría del alojamiento</t>
  </si>
  <si>
    <t>Viajeros entrados mes según lugar de residencias Canarias e islas</t>
  </si>
  <si>
    <t>Viajeros entrados acumulado mes según lugar de residencias Canarias e islas</t>
  </si>
  <si>
    <t>Viajeros alojados mes según lugar de residencias Canarias e islas</t>
  </si>
  <si>
    <t>Viajeros alojados acumulado mes según lugar de residencias Canarias e islas</t>
  </si>
  <si>
    <t>Pernoctaciones registradas en establecimientos alojativos de Canarias e islas según tipología</t>
  </si>
  <si>
    <t>Pernoctaciones registradas en establecimientos alojativos de Canarias e islas según tipología y categoría</t>
  </si>
  <si>
    <t>Pernoctaciones registradas en el mes en establecimientos alojativos de Canarias e islas según lugar de residencia</t>
  </si>
  <si>
    <t>Pernoctaciones registradas en el periodo acumulado en establecimientos alojativos de Canarias e islas según lugar de residencia</t>
  </si>
  <si>
    <t>Tasa de ocupación</t>
  </si>
  <si>
    <t>ADR, RevPAR, ingresos totales</t>
  </si>
  <si>
    <t>Evoluciones históricas</t>
  </si>
  <si>
    <t>Viajeros entrados en Canarias e islas según tipología de alojamiento</t>
  </si>
  <si>
    <t>Viajeros entrados en Canarias e islas según tipología y categoría del alojamiento</t>
  </si>
  <si>
    <t>Viajeros entrados en Canarias e islas según lugar de residencia (hotel + apartamento)</t>
  </si>
  <si>
    <t>Viajeros entrados en Canarias según lugar de residencia comparativa islas</t>
  </si>
  <si>
    <t>Cuota mercado viajeros entrados sobre total isla según lugar de residencia (hotel + apartamento)</t>
  </si>
  <si>
    <t>Porcentaje viajeros entrados isla sobre total Canarias según lugar de residencia (hotel + apartamento)</t>
  </si>
  <si>
    <t>Distribución del turismo por isla de alojamiento sobre total Canarias según tipología alojativa y lugar de residencia</t>
  </si>
  <si>
    <t>Distribución del turismo según tipología alojativa por isla de alojamiento y lugar de residencia</t>
  </si>
  <si>
    <t>Viajeros entrados en establecimientos hoteleros por categoria e isla de alojamiento según país de residencia</t>
  </si>
  <si>
    <t>Viajeros entrados en establecimientos hoteleros por categoria de alojamiento según país de residencia comparativa islas</t>
  </si>
  <si>
    <t>Viajeros entrados en apartamentos por categoria e isla de alojamiento según país de residencia</t>
  </si>
  <si>
    <t>Viajeros entrados en apartamentos por categoria de alojamiento según país de residencia comparativa islas</t>
  </si>
  <si>
    <t>Viajeros alojados en Canarias e islas según tipología de alojamiento</t>
  </si>
  <si>
    <t>Viajeros alojados en Canarias e islas según tipología y categoría del alojamiento</t>
  </si>
  <si>
    <t>Viajeros alojados en Canarias e islas según lugar de residencia (hotel + apartamento)</t>
  </si>
  <si>
    <t>Viajeros alojados en Canarias según lugar de residencia comparativa islas</t>
  </si>
  <si>
    <t>Viajeros alojados en establecimientos hoteleros por categoria e isla de alojamiento según país de residencia</t>
  </si>
  <si>
    <t>Viajeros alojados en establecimientos hoteleros por categoria de alojamiento según país de residencia comparativa islas</t>
  </si>
  <si>
    <t>Viajeros alojados en apartamentos por categoria e isla de alojamiento según país de residencia</t>
  </si>
  <si>
    <t>Viajeros alojados en apartamentos por categoria de alojamiento según país de residencia comparativa islas</t>
  </si>
  <si>
    <t>Pernoctaciones en Canarias e islas según tipología de alojamiento</t>
  </si>
  <si>
    <t>Pernoctaciones en Canarias e islas según tipología y categoría del alojamiento</t>
  </si>
  <si>
    <t>Pernoctaciones en Canarias e islas según lugar de residencia (hotel + apartamento)</t>
  </si>
  <si>
    <t>Pernoctaciones en Canarias según lugar de residencia comparativa islas</t>
  </si>
  <si>
    <t>Distribución de pernoctaciones por isla de alojamiento sobre total Canarias según tipología alojativa y lugar de residencia</t>
  </si>
  <si>
    <t>Distribución de pernoctaciones según tipología alojativa por isla de alojamiento y lugar de residencia</t>
  </si>
  <si>
    <t>Pernoctaciones en establecimientos hoteleros por categoria e isla de alojamiento según país de residencia</t>
  </si>
  <si>
    <t>Pernoctaciones en establecimientos hoteleros por categoria de alojamiento según país de residencia comparativa islas</t>
  </si>
  <si>
    <t>Pernoctaciones en apartamentos por categoria e isla de alojamiento según país de residencia</t>
  </si>
  <si>
    <t>Pernoctaciones en apartamentos por categoria de alojamiento según país de residencia comparativa islas</t>
  </si>
  <si>
    <t>Estancia media en Canarias e islas según tipología de alojamiento</t>
  </si>
  <si>
    <t>Estancia media en Canarias e islas según tipología y categoría del alojamiento</t>
  </si>
  <si>
    <t>Estancia media en Canarias e islas según lugar de residencia (hotel + apartamento)</t>
  </si>
  <si>
    <t>Estancia media en Canarias según lugar de residencia comparativa islas</t>
  </si>
  <si>
    <t>Estancia media en establecimientos hoteleros por categoria e isla de alojamiento según país de residencia</t>
  </si>
  <si>
    <t>Estancia media en establecimientos hoteleros por categoria de alojamiento según país de residencia comparativa islas</t>
  </si>
  <si>
    <t>Estancia media en apartamentos por categoria e isla de alojamiento según país de residencia</t>
  </si>
  <si>
    <t>Estancia media en apartamentos por categoria de alojamiento según país de residencia comparativa islas</t>
  </si>
  <si>
    <t>Tasa de ocupación según tipología de alojamiento</t>
  </si>
  <si>
    <t>Tasa de ocupación según tipología y categoría del alojamiento</t>
  </si>
  <si>
    <t>Indicadores de rentabilidad</t>
  </si>
  <si>
    <t>Ingresos totales según tipología alojativa</t>
  </si>
  <si>
    <t>Ingresos totales según tipología y categoría de alojamiento</t>
  </si>
  <si>
    <t>Tarifa media diaria (ADR) según tipología alojativa</t>
  </si>
  <si>
    <t>Tarifa media diaria (ADR) según tipología y categoría de alojamiento</t>
  </si>
  <si>
    <t> Ingresos por habitación disponible (RevPAR) según tipología alojativa</t>
  </si>
  <si>
    <t>Acumulado abril 2023</t>
  </si>
  <si>
    <t>Indicadores abril y 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</si>
</sst>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4"/>
      <color theme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8" tint="0.79998168889431442"/>
        <bgColor indexed="64"/>
      </patternFill>
    </fill>
  </fills>
  <borders count="82">
    <border>
      <left/>
      <right/>
      <top/>
      <bottom/>
      <diagonal/>
    </border>
    <border>
      <left/>
      <right/>
      <top style="medium">
        <color theme="9"/>
      </top>
      <bottom/>
      <diagonal/>
    </border>
    <border>
      <left/>
      <right/>
      <top style="medium">
        <color theme="9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14996795556505021"/>
      </left>
      <right/>
      <top style="medium">
        <color theme="0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9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/>
      <right/>
      <top/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dashed">
        <color theme="0" tint="-0.14996795556505021"/>
      </top>
      <bottom/>
      <diagonal/>
    </border>
    <border>
      <left style="thin">
        <color theme="0" tint="-0.24994659260841701"/>
      </left>
      <right/>
      <top style="dashed">
        <color theme="0" tint="-0.14996795556505021"/>
      </top>
      <bottom/>
      <diagonal/>
    </border>
    <border>
      <left/>
      <right/>
      <top/>
      <bottom style="dashed">
        <color theme="0" tint="-0.14996795556505021"/>
      </bottom>
      <diagonal/>
    </border>
    <border>
      <left style="thin">
        <color theme="0" tint="-0.24994659260841701"/>
      </left>
      <right/>
      <top/>
      <bottom style="dashed">
        <color theme="0" tint="-0.14996795556505021"/>
      </bottom>
      <diagonal/>
    </border>
    <border>
      <left/>
      <right/>
      <top style="dashed">
        <color theme="0" tint="-0.24994659260841701"/>
      </top>
      <bottom/>
      <diagonal/>
    </border>
    <border>
      <left/>
      <right/>
      <top/>
      <bottom style="dashed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thin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" fillId="0" borderId="0"/>
    <xf numFmtId="1" fontId="20" fillId="0" borderId="0">
      <alignment vertical="center"/>
    </xf>
    <xf numFmtId="0" fontId="21" fillId="0" borderId="0"/>
    <xf numFmtId="0" fontId="27" fillId="0" borderId="0" applyNumberFormat="0" applyFill="0" applyBorder="0" applyAlignment="0" applyProtection="0"/>
  </cellStyleXfs>
  <cellXfs count="34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vertical="center" readingOrder="1"/>
    </xf>
    <xf numFmtId="0" fontId="4" fillId="0" borderId="0" xfId="0" applyFont="1" applyAlignment="1">
      <alignment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8" fillId="2" borderId="0" xfId="0" applyFont="1" applyFill="1" applyAlignment="1">
      <alignment horizontal="center" vertical="center" wrapText="1"/>
    </xf>
    <xf numFmtId="0" fontId="3" fillId="2" borderId="3" xfId="0" applyFont="1" applyFill="1" applyBorder="1" applyAlignment="1">
      <alignment horizontal="right" vertical="center"/>
    </xf>
    <xf numFmtId="0" fontId="3" fillId="2" borderId="4" xfId="0" applyFont="1" applyFill="1" applyBorder="1" applyAlignment="1">
      <alignment horizontal="right" vertical="center" wrapText="1"/>
    </xf>
    <xf numFmtId="0" fontId="3" fillId="2" borderId="5" xfId="0" applyFont="1" applyFill="1" applyBorder="1" applyAlignment="1">
      <alignment horizontal="right" vertical="center"/>
    </xf>
    <xf numFmtId="17" fontId="3" fillId="2" borderId="6" xfId="0" applyNumberFormat="1" applyFont="1" applyFill="1" applyBorder="1" applyAlignment="1">
      <alignment horizontal="right" vertical="center" wrapText="1"/>
    </xf>
    <xf numFmtId="0" fontId="3" fillId="2" borderId="4" xfId="0" applyFont="1" applyFill="1" applyBorder="1" applyAlignment="1">
      <alignment horizontal="right" vertical="center"/>
    </xf>
    <xf numFmtId="17" fontId="3" fillId="2" borderId="7" xfId="0" applyNumberFormat="1" applyFont="1" applyFill="1" applyBorder="1" applyAlignment="1">
      <alignment horizontal="right" vertical="center" wrapText="1"/>
    </xf>
    <xf numFmtId="0" fontId="3" fillId="2" borderId="7" xfId="0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right" vertical="center" wrapText="1"/>
    </xf>
    <xf numFmtId="0" fontId="9" fillId="3" borderId="0" xfId="0" applyFont="1" applyFill="1"/>
    <xf numFmtId="3" fontId="9" fillId="3" borderId="0" xfId="0" applyNumberFormat="1" applyFont="1" applyFill="1" applyAlignment="1">
      <alignment horizontal="right"/>
    </xf>
    <xf numFmtId="164" fontId="9" fillId="3" borderId="0" xfId="0" applyNumberFormat="1" applyFont="1" applyFill="1" applyAlignment="1">
      <alignment horizontal="right"/>
    </xf>
    <xf numFmtId="164" fontId="9" fillId="3" borderId="8" xfId="0" applyNumberFormat="1" applyFont="1" applyFill="1" applyBorder="1" applyAlignment="1">
      <alignment horizontal="right"/>
    </xf>
    <xf numFmtId="3" fontId="9" fillId="3" borderId="9" xfId="0" applyNumberFormat="1" applyFont="1" applyFill="1" applyBorder="1" applyAlignment="1">
      <alignment horizontal="right"/>
    </xf>
    <xf numFmtId="3" fontId="9" fillId="3" borderId="8" xfId="0" applyNumberFormat="1" applyFont="1" applyFill="1" applyBorder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left" indent="1"/>
    </xf>
    <xf numFmtId="3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/>
    </xf>
    <xf numFmtId="3" fontId="10" fillId="0" borderId="10" xfId="0" applyNumberFormat="1" applyFont="1" applyBorder="1" applyAlignment="1">
      <alignment horizontal="right"/>
    </xf>
    <xf numFmtId="0" fontId="11" fillId="3" borderId="0" xfId="0" applyFont="1" applyFill="1"/>
    <xf numFmtId="3" fontId="11" fillId="3" borderId="0" xfId="0" applyNumberFormat="1" applyFont="1" applyFill="1" applyAlignment="1">
      <alignment horizontal="right"/>
    </xf>
    <xf numFmtId="164" fontId="11" fillId="3" borderId="0" xfId="0" applyNumberFormat="1" applyFont="1" applyFill="1" applyAlignment="1">
      <alignment horizontal="right"/>
    </xf>
    <xf numFmtId="3" fontId="11" fillId="3" borderId="10" xfId="0" applyNumberFormat="1" applyFont="1" applyFill="1" applyBorder="1" applyAlignment="1">
      <alignment horizontal="right"/>
    </xf>
    <xf numFmtId="0" fontId="3" fillId="0" borderId="0" xfId="0" applyFont="1" applyAlignment="1">
      <alignment horizontal="left" indent="1"/>
    </xf>
    <xf numFmtId="3" fontId="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3" fontId="3" fillId="0" borderId="10" xfId="0" applyNumberFormat="1" applyFont="1" applyBorder="1" applyAlignment="1">
      <alignment horizontal="right"/>
    </xf>
    <xf numFmtId="0" fontId="3" fillId="0" borderId="11" xfId="0" applyFont="1" applyBorder="1"/>
    <xf numFmtId="3" fontId="3" fillId="0" borderId="11" xfId="0" applyNumberFormat="1" applyFont="1" applyBorder="1"/>
    <xf numFmtId="3" fontId="3" fillId="0" borderId="12" xfId="0" applyNumberFormat="1" applyFont="1" applyBorder="1"/>
    <xf numFmtId="164" fontId="3" fillId="0" borderId="11" xfId="0" applyNumberFormat="1" applyFont="1" applyBorder="1"/>
    <xf numFmtId="164" fontId="3" fillId="0" borderId="0" xfId="0" applyNumberFormat="1" applyFont="1"/>
    <xf numFmtId="0" fontId="12" fillId="0" borderId="13" xfId="0" applyFont="1" applyBorder="1"/>
    <xf numFmtId="0" fontId="12" fillId="0" borderId="0" xfId="0" applyFont="1"/>
    <xf numFmtId="0" fontId="4" fillId="0" borderId="14" xfId="2" applyFont="1" applyBorder="1" applyAlignment="1">
      <alignment vertical="center" readingOrder="1"/>
    </xf>
    <xf numFmtId="0" fontId="4" fillId="0" borderId="14" xfId="0" applyFont="1" applyBorder="1" applyAlignment="1">
      <alignment vertical="center" readingOrder="1"/>
    </xf>
    <xf numFmtId="0" fontId="4" fillId="0" borderId="0" xfId="0" applyFont="1" applyAlignment="1">
      <alignment horizontal="left" vertical="center" wrapText="1" readingOrder="1"/>
    </xf>
    <xf numFmtId="0" fontId="8" fillId="2" borderId="15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right" vertical="center" wrapText="1"/>
    </xf>
    <xf numFmtId="0" fontId="3" fillId="2" borderId="16" xfId="0" applyFont="1" applyFill="1" applyBorder="1" applyAlignment="1">
      <alignment horizontal="right" vertical="center" wrapText="1"/>
    </xf>
    <xf numFmtId="17" fontId="3" fillId="2" borderId="17" xfId="0" applyNumberFormat="1" applyFont="1" applyFill="1" applyBorder="1" applyAlignment="1">
      <alignment horizontal="right" vertical="center" wrapText="1"/>
    </xf>
    <xf numFmtId="0" fontId="3" fillId="2" borderId="5" xfId="0" applyFont="1" applyFill="1" applyBorder="1" applyAlignment="1">
      <alignment horizontal="right" vertical="center" wrapText="1"/>
    </xf>
    <xf numFmtId="0" fontId="9" fillId="3" borderId="18" xfId="0" applyFont="1" applyFill="1" applyBorder="1"/>
    <xf numFmtId="3" fontId="9" fillId="3" borderId="18" xfId="0" applyNumberFormat="1" applyFont="1" applyFill="1" applyBorder="1" applyAlignment="1">
      <alignment horizontal="right"/>
    </xf>
    <xf numFmtId="164" fontId="9" fillId="3" borderId="18" xfId="0" applyNumberFormat="1" applyFont="1" applyFill="1" applyBorder="1" applyAlignment="1">
      <alignment horizontal="right"/>
    </xf>
    <xf numFmtId="0" fontId="10" fillId="0" borderId="19" xfId="0" applyFont="1" applyBorder="1" applyAlignment="1">
      <alignment horizontal="left" indent="1"/>
    </xf>
    <xf numFmtId="3" fontId="10" fillId="0" borderId="19" xfId="0" applyNumberFormat="1" applyFont="1" applyBorder="1" applyAlignment="1">
      <alignment horizontal="right"/>
    </xf>
    <xf numFmtId="164" fontId="10" fillId="0" borderId="19" xfId="0" applyNumberFormat="1" applyFont="1" applyBorder="1" applyAlignment="1">
      <alignment horizontal="right"/>
    </xf>
    <xf numFmtId="0" fontId="10" fillId="0" borderId="0" xfId="0" applyFont="1" applyAlignment="1">
      <alignment horizontal="left" indent="2"/>
    </xf>
    <xf numFmtId="0" fontId="7" fillId="3" borderId="20" xfId="0" applyFont="1" applyFill="1" applyBorder="1"/>
    <xf numFmtId="3" fontId="7" fillId="3" borderId="20" xfId="0" applyNumberFormat="1" applyFont="1" applyFill="1" applyBorder="1" applyAlignment="1">
      <alignment horizontal="right"/>
    </xf>
    <xf numFmtId="164" fontId="7" fillId="3" borderId="20" xfId="0" applyNumberFormat="1" applyFont="1" applyFill="1" applyBorder="1" applyAlignment="1">
      <alignment horizontal="right"/>
    </xf>
    <xf numFmtId="0" fontId="13" fillId="0" borderId="20" xfId="0" applyFont="1" applyBorder="1" applyAlignment="1">
      <alignment horizontal="left" indent="1"/>
    </xf>
    <xf numFmtId="3" fontId="13" fillId="0" borderId="20" xfId="0" applyNumberFormat="1" applyFont="1" applyBorder="1" applyAlignment="1">
      <alignment horizontal="right"/>
    </xf>
    <xf numFmtId="164" fontId="13" fillId="0" borderId="20" xfId="0" applyNumberFormat="1" applyFont="1" applyBorder="1" applyAlignment="1">
      <alignment horizontal="right"/>
    </xf>
    <xf numFmtId="0" fontId="3" fillId="0" borderId="0" xfId="0" applyFont="1" applyAlignment="1">
      <alignment horizontal="left" indent="2"/>
    </xf>
    <xf numFmtId="0" fontId="11" fillId="3" borderId="20" xfId="0" applyFont="1" applyFill="1" applyBorder="1"/>
    <xf numFmtId="0" fontId="3" fillId="0" borderId="20" xfId="0" applyFont="1" applyBorder="1" applyAlignment="1">
      <alignment horizontal="left" indent="1"/>
    </xf>
    <xf numFmtId="0" fontId="0" fillId="0" borderId="14" xfId="0" applyBorder="1"/>
    <xf numFmtId="0" fontId="3" fillId="4" borderId="22" xfId="0" applyFont="1" applyFill="1" applyBorder="1"/>
    <xf numFmtId="3" fontId="3" fillId="4" borderId="22" xfId="0" applyNumberFormat="1" applyFont="1" applyFill="1" applyBorder="1"/>
    <xf numFmtId="164" fontId="3" fillId="4" borderId="22" xfId="1" applyNumberFormat="1" applyFont="1" applyFill="1" applyBorder="1" applyAlignment="1">
      <alignment horizontal="right"/>
    </xf>
    <xf numFmtId="164" fontId="3" fillId="4" borderId="22" xfId="1" applyNumberFormat="1" applyFont="1" applyFill="1" applyBorder="1"/>
    <xf numFmtId="0" fontId="3" fillId="4" borderId="0" xfId="0" applyFont="1" applyFill="1"/>
    <xf numFmtId="3" fontId="3" fillId="4" borderId="0" xfId="0" applyNumberFormat="1" applyFont="1" applyFill="1"/>
    <xf numFmtId="164" fontId="3" fillId="4" borderId="0" xfId="1" applyNumberFormat="1" applyFont="1" applyFill="1" applyAlignment="1">
      <alignment horizontal="right"/>
    </xf>
    <xf numFmtId="164" fontId="3" fillId="4" borderId="0" xfId="1" applyNumberFormat="1" applyFont="1" applyFill="1"/>
    <xf numFmtId="0" fontId="3" fillId="4" borderId="24" xfId="0" applyFont="1" applyFill="1" applyBorder="1"/>
    <xf numFmtId="3" fontId="3" fillId="4" borderId="24" xfId="0" applyNumberFormat="1" applyFont="1" applyFill="1" applyBorder="1"/>
    <xf numFmtId="164" fontId="3" fillId="4" borderId="24" xfId="1" applyNumberFormat="1" applyFont="1" applyFill="1" applyBorder="1" applyAlignment="1">
      <alignment horizontal="right"/>
    </xf>
    <xf numFmtId="164" fontId="3" fillId="4" borderId="24" xfId="1" applyNumberFormat="1" applyFont="1" applyFill="1" applyBorder="1"/>
    <xf numFmtId="0" fontId="3" fillId="0" borderId="22" xfId="0" applyFont="1" applyBorder="1"/>
    <xf numFmtId="2" fontId="3" fillId="0" borderId="22" xfId="0" applyNumberFormat="1" applyFont="1" applyBorder="1"/>
    <xf numFmtId="2" fontId="3" fillId="0" borderId="22" xfId="0" applyNumberFormat="1" applyFont="1" applyBorder="1" applyAlignment="1">
      <alignment horizontal="right"/>
    </xf>
    <xf numFmtId="164" fontId="3" fillId="0" borderId="22" xfId="1" applyNumberFormat="1" applyFont="1" applyFill="1" applyBorder="1" applyAlignment="1">
      <alignment horizontal="right"/>
    </xf>
    <xf numFmtId="4" fontId="3" fillId="0" borderId="22" xfId="0" applyNumberFormat="1" applyFont="1" applyBorder="1"/>
    <xf numFmtId="164" fontId="3" fillId="0" borderId="22" xfId="1" applyNumberFormat="1" applyFont="1" applyFill="1" applyBorder="1"/>
    <xf numFmtId="2" fontId="3" fillId="0" borderId="0" xfId="0" applyNumberFormat="1" applyFont="1"/>
    <xf numFmtId="2" fontId="3" fillId="0" borderId="0" xfId="0" applyNumberFormat="1" applyFont="1" applyAlignment="1">
      <alignment horizontal="right"/>
    </xf>
    <xf numFmtId="164" fontId="3" fillId="0" borderId="0" xfId="1" applyNumberFormat="1" applyFont="1" applyFill="1" applyAlignment="1">
      <alignment horizontal="right"/>
    </xf>
    <xf numFmtId="4" fontId="3" fillId="0" borderId="0" xfId="0" applyNumberFormat="1" applyFont="1"/>
    <xf numFmtId="164" fontId="3" fillId="0" borderId="0" xfId="1" applyNumberFormat="1" applyFont="1" applyFill="1"/>
    <xf numFmtId="0" fontId="3" fillId="0" borderId="24" xfId="0" applyFont="1" applyBorder="1"/>
    <xf numFmtId="2" fontId="3" fillId="0" borderId="24" xfId="0" applyNumberFormat="1" applyFont="1" applyBorder="1"/>
    <xf numFmtId="2" fontId="3" fillId="0" borderId="24" xfId="0" applyNumberFormat="1" applyFont="1" applyBorder="1" applyAlignment="1">
      <alignment horizontal="right"/>
    </xf>
    <xf numFmtId="164" fontId="3" fillId="0" borderId="24" xfId="1" applyNumberFormat="1" applyFont="1" applyFill="1" applyBorder="1" applyAlignment="1">
      <alignment horizontal="right"/>
    </xf>
    <xf numFmtId="4" fontId="3" fillId="0" borderId="24" xfId="0" applyNumberFormat="1" applyFont="1" applyBorder="1"/>
    <xf numFmtId="164" fontId="3" fillId="0" borderId="24" xfId="1" applyNumberFormat="1" applyFont="1" applyFill="1" applyBorder="1"/>
    <xf numFmtId="4" fontId="3" fillId="4" borderId="22" xfId="0" applyNumberFormat="1" applyFont="1" applyFill="1" applyBorder="1"/>
    <xf numFmtId="4" fontId="3" fillId="4" borderId="0" xfId="0" applyNumberFormat="1" applyFont="1" applyFill="1"/>
    <xf numFmtId="4" fontId="3" fillId="4" borderId="24" xfId="0" applyNumberFormat="1" applyFont="1" applyFill="1" applyBorder="1"/>
    <xf numFmtId="3" fontId="3" fillId="0" borderId="22" xfId="0" applyNumberFormat="1" applyFont="1" applyBorder="1"/>
    <xf numFmtId="3" fontId="3" fillId="0" borderId="0" xfId="0" applyNumberFormat="1" applyFont="1"/>
    <xf numFmtId="3" fontId="3" fillId="0" borderId="24" xfId="0" applyNumberFormat="1" applyFont="1" applyBorder="1"/>
    <xf numFmtId="0" fontId="0" fillId="0" borderId="26" xfId="0" applyBorder="1"/>
    <xf numFmtId="0" fontId="12" fillId="0" borderId="0" xfId="0" applyFont="1" applyAlignment="1">
      <alignment horizontal="left"/>
    </xf>
    <xf numFmtId="0" fontId="15" fillId="0" borderId="0" xfId="0" applyFont="1"/>
    <xf numFmtId="164" fontId="16" fillId="4" borderId="22" xfId="1" applyNumberFormat="1" applyFont="1" applyFill="1" applyBorder="1"/>
    <xf numFmtId="164" fontId="16" fillId="4" borderId="22" xfId="1" applyNumberFormat="1" applyFont="1" applyFill="1" applyBorder="1" applyAlignment="1">
      <alignment horizontal="right"/>
    </xf>
    <xf numFmtId="164" fontId="16" fillId="4" borderId="0" xfId="1" applyNumberFormat="1" applyFont="1" applyFill="1"/>
    <xf numFmtId="164" fontId="16" fillId="4" borderId="0" xfId="1" applyNumberFormat="1" applyFont="1" applyFill="1" applyAlignment="1">
      <alignment horizontal="right"/>
    </xf>
    <xf numFmtId="164" fontId="16" fillId="4" borderId="24" xfId="1" applyNumberFormat="1" applyFont="1" applyFill="1" applyBorder="1"/>
    <xf numFmtId="164" fontId="16" fillId="4" borderId="24" xfId="1" applyNumberFormat="1" applyFont="1" applyFill="1" applyBorder="1" applyAlignment="1">
      <alignment horizontal="right"/>
    </xf>
    <xf numFmtId="0" fontId="17" fillId="0" borderId="0" xfId="0" applyFont="1"/>
    <xf numFmtId="1" fontId="3" fillId="2" borderId="17" xfId="0" applyNumberFormat="1" applyFont="1" applyFill="1" applyBorder="1" applyAlignment="1">
      <alignment horizontal="right" vertical="center" wrapText="1"/>
    </xf>
    <xf numFmtId="164" fontId="3" fillId="0" borderId="22" xfId="1" applyNumberFormat="1" applyFont="1" applyBorder="1" applyAlignment="1">
      <alignment horizontal="right"/>
    </xf>
    <xf numFmtId="164" fontId="3" fillId="0" borderId="0" xfId="1" applyNumberFormat="1" applyFont="1" applyAlignment="1">
      <alignment horizontal="right"/>
    </xf>
    <xf numFmtId="164" fontId="3" fillId="0" borderId="0" xfId="1" applyNumberFormat="1" applyFont="1"/>
    <xf numFmtId="164" fontId="3" fillId="0" borderId="24" xfId="1" applyNumberFormat="1" applyFont="1" applyBorder="1" applyAlignment="1">
      <alignment horizontal="right"/>
    </xf>
    <xf numFmtId="164" fontId="3" fillId="0" borderId="24" xfId="1" applyNumberFormat="1" applyFont="1" applyBorder="1"/>
    <xf numFmtId="164" fontId="3" fillId="4" borderId="0" xfId="1" applyNumberFormat="1" applyFont="1" applyFill="1" applyBorder="1" applyAlignment="1">
      <alignment horizontal="right"/>
    </xf>
    <xf numFmtId="164" fontId="3" fillId="4" borderId="0" xfId="1" applyNumberFormat="1" applyFont="1" applyFill="1" applyBorder="1"/>
    <xf numFmtId="164" fontId="3" fillId="0" borderId="0" xfId="1" applyNumberFormat="1" applyFont="1" applyBorder="1" applyAlignment="1">
      <alignment horizontal="right"/>
    </xf>
    <xf numFmtId="164" fontId="3" fillId="0" borderId="0" xfId="1" applyNumberFormat="1" applyFont="1" applyFill="1" applyBorder="1" applyAlignment="1">
      <alignment horizontal="right"/>
    </xf>
    <xf numFmtId="164" fontId="3" fillId="0" borderId="0" xfId="1" applyNumberFormat="1" applyFont="1" applyFill="1" applyBorder="1"/>
    <xf numFmtId="164" fontId="3" fillId="0" borderId="22" xfId="1" applyNumberFormat="1" applyFont="1" applyBorder="1"/>
    <xf numFmtId="164" fontId="3" fillId="0" borderId="0" xfId="1" applyNumberFormat="1" applyFont="1" applyBorder="1"/>
    <xf numFmtId="0" fontId="4" fillId="0" borderId="1" xfId="0" applyFont="1" applyBorder="1" applyAlignment="1">
      <alignment vertical="center" readingOrder="1"/>
    </xf>
    <xf numFmtId="3" fontId="4" fillId="0" borderId="1" xfId="0" applyNumberFormat="1" applyFont="1" applyBorder="1" applyAlignment="1">
      <alignment vertical="center" readingOrder="1"/>
    </xf>
    <xf numFmtId="0" fontId="18" fillId="0" borderId="0" xfId="0" applyFont="1" applyAlignment="1">
      <alignment vertical="center" readingOrder="1"/>
    </xf>
    <xf numFmtId="3" fontId="11" fillId="2" borderId="32" xfId="0" applyNumberFormat="1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3" fontId="11" fillId="2" borderId="34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3" fillId="0" borderId="0" xfId="0" applyFont="1" applyAlignment="1">
      <alignment horizontal="right"/>
    </xf>
    <xf numFmtId="3" fontId="3" fillId="0" borderId="35" xfId="0" applyNumberFormat="1" applyFont="1" applyBorder="1" applyAlignment="1">
      <alignment horizontal="right"/>
    </xf>
    <xf numFmtId="164" fontId="3" fillId="0" borderId="36" xfId="0" applyNumberFormat="1" applyFont="1" applyBorder="1" applyAlignment="1">
      <alignment horizontal="right"/>
    </xf>
    <xf numFmtId="0" fontId="9" fillId="0" borderId="18" xfId="3" applyNumberFormat="1" applyFont="1" applyBorder="1" applyAlignment="1" applyProtection="1">
      <alignment horizontal="center" vertical="center" wrapText="1"/>
      <protection hidden="1"/>
    </xf>
    <xf numFmtId="3" fontId="9" fillId="0" borderId="37" xfId="1" applyNumberFormat="1" applyFont="1" applyBorder="1" applyAlignment="1" applyProtection="1">
      <alignment vertical="center"/>
      <protection hidden="1"/>
    </xf>
    <xf numFmtId="164" fontId="9" fillId="0" borderId="38" xfId="3" applyNumberFormat="1" applyFont="1" applyBorder="1" applyAlignment="1" applyProtection="1">
      <alignment horizontal="right" vertical="center" wrapText="1"/>
      <protection hidden="1"/>
    </xf>
    <xf numFmtId="164" fontId="12" fillId="0" borderId="13" xfId="1" applyNumberFormat="1" applyFont="1" applyBorder="1"/>
    <xf numFmtId="3" fontId="12" fillId="0" borderId="13" xfId="0" applyNumberFormat="1" applyFont="1" applyBorder="1"/>
    <xf numFmtId="164" fontId="0" fillId="0" borderId="0" xfId="1" applyNumberFormat="1" applyFont="1"/>
    <xf numFmtId="3" fontId="18" fillId="0" borderId="0" xfId="0" applyNumberFormat="1" applyFont="1" applyAlignment="1">
      <alignment vertical="center" readingOrder="1"/>
    </xf>
    <xf numFmtId="9" fontId="0" fillId="0" borderId="0" xfId="1" applyFont="1"/>
    <xf numFmtId="4" fontId="3" fillId="0" borderId="35" xfId="0" applyNumberFormat="1" applyFont="1" applyBorder="1" applyAlignment="1">
      <alignment horizontal="right"/>
    </xf>
    <xf numFmtId="0" fontId="22" fillId="0" borderId="0" xfId="0" applyFont="1"/>
    <xf numFmtId="0" fontId="9" fillId="5" borderId="0" xfId="0" applyFont="1" applyFill="1"/>
    <xf numFmtId="3" fontId="10" fillId="5" borderId="0" xfId="0" applyNumberFormat="1" applyFont="1" applyFill="1" applyAlignment="1">
      <alignment horizontal="right"/>
    </xf>
    <xf numFmtId="164" fontId="10" fillId="5" borderId="0" xfId="0" applyNumberFormat="1" applyFont="1" applyFill="1" applyAlignment="1">
      <alignment horizontal="right"/>
    </xf>
    <xf numFmtId="164" fontId="10" fillId="5" borderId="8" xfId="0" applyNumberFormat="1" applyFont="1" applyFill="1" applyBorder="1" applyAlignment="1">
      <alignment horizontal="right"/>
    </xf>
    <xf numFmtId="3" fontId="10" fillId="5" borderId="39" xfId="0" applyNumberFormat="1" applyFont="1" applyFill="1" applyBorder="1" applyAlignment="1">
      <alignment horizontal="right"/>
    </xf>
    <xf numFmtId="3" fontId="10" fillId="5" borderId="8" xfId="0" applyNumberFormat="1" applyFont="1" applyFill="1" applyBorder="1" applyAlignment="1">
      <alignment horizontal="right"/>
    </xf>
    <xf numFmtId="3" fontId="10" fillId="0" borderId="40" xfId="0" applyNumberFormat="1" applyFont="1" applyBorder="1" applyAlignment="1">
      <alignment horizontal="right"/>
    </xf>
    <xf numFmtId="0" fontId="3" fillId="0" borderId="41" xfId="0" applyFont="1" applyBorder="1"/>
    <xf numFmtId="3" fontId="3" fillId="0" borderId="41" xfId="0" applyNumberFormat="1" applyFont="1" applyBorder="1" applyAlignment="1">
      <alignment horizontal="right"/>
    </xf>
    <xf numFmtId="164" fontId="3" fillId="0" borderId="41" xfId="0" applyNumberFormat="1" applyFont="1" applyBorder="1" applyAlignment="1">
      <alignment horizontal="right"/>
    </xf>
    <xf numFmtId="3" fontId="3" fillId="0" borderId="42" xfId="0" applyNumberFormat="1" applyFont="1" applyBorder="1" applyAlignment="1">
      <alignment horizontal="right"/>
    </xf>
    <xf numFmtId="3" fontId="3" fillId="0" borderId="40" xfId="0" applyNumberFormat="1" applyFont="1" applyBorder="1" applyAlignment="1">
      <alignment horizontal="right"/>
    </xf>
    <xf numFmtId="0" fontId="3" fillId="0" borderId="43" xfId="0" applyFont="1" applyBorder="1" applyAlignment="1">
      <alignment horizontal="left" indent="1"/>
    </xf>
    <xf numFmtId="3" fontId="3" fillId="0" borderId="43" xfId="0" applyNumberFormat="1" applyFont="1" applyBorder="1" applyAlignment="1">
      <alignment horizontal="right"/>
    </xf>
    <xf numFmtId="164" fontId="3" fillId="0" borderId="43" xfId="0" applyNumberFormat="1" applyFont="1" applyBorder="1" applyAlignment="1">
      <alignment horizontal="right"/>
    </xf>
    <xf numFmtId="3" fontId="3" fillId="0" borderId="44" xfId="0" applyNumberFormat="1" applyFont="1" applyBorder="1" applyAlignment="1">
      <alignment horizontal="right"/>
    </xf>
    <xf numFmtId="0" fontId="10" fillId="0" borderId="45" xfId="0" applyFont="1" applyBorder="1" applyAlignment="1">
      <alignment horizontal="left" indent="1"/>
    </xf>
    <xf numFmtId="0" fontId="3" fillId="0" borderId="46" xfId="0" applyFont="1" applyBorder="1" applyAlignment="1">
      <alignment horizontal="left" indent="2"/>
    </xf>
    <xf numFmtId="3" fontId="3" fillId="0" borderId="46" xfId="0" applyNumberFormat="1" applyFont="1" applyBorder="1" applyAlignment="1">
      <alignment horizontal="right"/>
    </xf>
    <xf numFmtId="164" fontId="3" fillId="0" borderId="46" xfId="0" applyNumberFormat="1" applyFont="1" applyBorder="1" applyAlignment="1">
      <alignment horizontal="right"/>
    </xf>
    <xf numFmtId="164" fontId="2" fillId="0" borderId="0" xfId="1" applyNumberFormat="1" applyFont="1"/>
    <xf numFmtId="3" fontId="10" fillId="0" borderId="45" xfId="0" applyNumberFormat="1" applyFont="1" applyBorder="1" applyAlignment="1">
      <alignment horizontal="right"/>
    </xf>
    <xf numFmtId="164" fontId="10" fillId="0" borderId="45" xfId="0" applyNumberFormat="1" applyFont="1" applyBorder="1" applyAlignment="1">
      <alignment horizontal="right"/>
    </xf>
    <xf numFmtId="0" fontId="10" fillId="5" borderId="0" xfId="0" applyFont="1" applyFill="1"/>
    <xf numFmtId="0" fontId="4" fillId="0" borderId="14" xfId="0" applyFont="1" applyBorder="1" applyAlignment="1">
      <alignment horizontal="center" vertical="center" wrapText="1" readingOrder="1"/>
    </xf>
    <xf numFmtId="0" fontId="4" fillId="0" borderId="14" xfId="0" applyFont="1" applyBorder="1" applyAlignment="1">
      <alignment vertical="center" wrapText="1" readingOrder="1"/>
    </xf>
    <xf numFmtId="0" fontId="0" fillId="2" borderId="21" xfId="0" applyFill="1" applyBorder="1"/>
    <xf numFmtId="0" fontId="23" fillId="2" borderId="25" xfId="0" applyFont="1" applyFill="1" applyBorder="1" applyAlignment="1">
      <alignment horizontal="center" vertical="center" wrapText="1"/>
    </xf>
    <xf numFmtId="3" fontId="3" fillId="2" borderId="51" xfId="0" applyNumberFormat="1" applyFont="1" applyFill="1" applyBorder="1" applyAlignment="1">
      <alignment horizontal="right" vertical="center" wrapText="1"/>
    </xf>
    <xf numFmtId="164" fontId="3" fillId="2" borderId="52" xfId="0" applyNumberFormat="1" applyFont="1" applyFill="1" applyBorder="1" applyAlignment="1">
      <alignment horizontal="right" vertical="center" wrapText="1"/>
    </xf>
    <xf numFmtId="0" fontId="3" fillId="2" borderId="53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7" fillId="0" borderId="23" xfId="0" applyFont="1" applyBorder="1"/>
    <xf numFmtId="3" fontId="7" fillId="0" borderId="54" xfId="0" applyNumberFormat="1" applyFont="1" applyBorder="1" applyAlignment="1">
      <alignment horizontal="right"/>
    </xf>
    <xf numFmtId="164" fontId="7" fillId="0" borderId="55" xfId="0" applyNumberFormat="1" applyFont="1" applyBorder="1" applyAlignment="1">
      <alignment horizontal="right"/>
    </xf>
    <xf numFmtId="164" fontId="7" fillId="0" borderId="56" xfId="0" applyNumberFormat="1" applyFont="1" applyBorder="1" applyAlignment="1">
      <alignment horizontal="right"/>
    </xf>
    <xf numFmtId="0" fontId="13" fillId="0" borderId="23" xfId="0" applyFont="1" applyBorder="1"/>
    <xf numFmtId="3" fontId="13" fillId="0" borderId="57" xfId="0" applyNumberFormat="1" applyFont="1" applyBorder="1" applyAlignment="1">
      <alignment horizontal="right"/>
    </xf>
    <xf numFmtId="164" fontId="13" fillId="0" borderId="58" xfId="0" applyNumberFormat="1" applyFont="1" applyBorder="1" applyAlignment="1">
      <alignment horizontal="right"/>
    </xf>
    <xf numFmtId="164" fontId="13" fillId="0" borderId="58" xfId="1" applyNumberFormat="1" applyFont="1" applyBorder="1" applyAlignment="1">
      <alignment horizontal="right"/>
    </xf>
    <xf numFmtId="164" fontId="13" fillId="0" borderId="59" xfId="0" applyNumberFormat="1" applyFont="1" applyBorder="1" applyAlignment="1">
      <alignment horizontal="right"/>
    </xf>
    <xf numFmtId="0" fontId="3" fillId="0" borderId="23" xfId="0" applyFont="1" applyBorder="1"/>
    <xf numFmtId="3" fontId="3" fillId="0" borderId="57" xfId="0" applyNumberFormat="1" applyFont="1" applyBorder="1" applyAlignment="1">
      <alignment horizontal="right"/>
    </xf>
    <xf numFmtId="164" fontId="3" fillId="0" borderId="58" xfId="0" applyNumberFormat="1" applyFont="1" applyBorder="1" applyAlignment="1">
      <alignment horizontal="right"/>
    </xf>
    <xf numFmtId="164" fontId="3" fillId="0" borderId="58" xfId="1" applyNumberFormat="1" applyFont="1" applyBorder="1" applyAlignment="1">
      <alignment horizontal="right"/>
    </xf>
    <xf numFmtId="164" fontId="3" fillId="0" borderId="59" xfId="0" applyNumberFormat="1" applyFont="1" applyBorder="1" applyAlignment="1">
      <alignment horizontal="right"/>
    </xf>
    <xf numFmtId="0" fontId="2" fillId="0" borderId="25" xfId="0" applyFont="1" applyBorder="1"/>
    <xf numFmtId="0" fontId="3" fillId="0" borderId="25" xfId="0" applyFont="1" applyBorder="1"/>
    <xf numFmtId="3" fontId="3" fillId="0" borderId="60" xfId="0" applyNumberFormat="1" applyFont="1" applyBorder="1" applyAlignment="1">
      <alignment horizontal="right"/>
    </xf>
    <xf numFmtId="164" fontId="3" fillId="0" borderId="61" xfId="0" applyNumberFormat="1" applyFont="1" applyBorder="1" applyAlignment="1">
      <alignment horizontal="right"/>
    </xf>
    <xf numFmtId="164" fontId="3" fillId="0" borderId="61" xfId="1" applyNumberFormat="1" applyFont="1" applyBorder="1" applyAlignment="1">
      <alignment horizontal="right"/>
    </xf>
    <xf numFmtId="164" fontId="3" fillId="0" borderId="62" xfId="0" applyNumberFormat="1" applyFont="1" applyBorder="1" applyAlignment="1">
      <alignment horizontal="right"/>
    </xf>
    <xf numFmtId="0" fontId="12" fillId="0" borderId="0" xfId="0" applyFont="1" applyAlignment="1">
      <alignment wrapText="1"/>
    </xf>
    <xf numFmtId="0" fontId="2" fillId="0" borderId="23" xfId="0" applyFont="1" applyBorder="1"/>
    <xf numFmtId="164" fontId="15" fillId="0" borderId="0" xfId="1" applyNumberFormat="1" applyFont="1"/>
    <xf numFmtId="0" fontId="3" fillId="2" borderId="66" xfId="0" applyFont="1" applyFill="1" applyBorder="1" applyAlignment="1">
      <alignment horizontal="right" vertical="center" wrapText="1"/>
    </xf>
    <xf numFmtId="1" fontId="3" fillId="2" borderId="67" xfId="0" applyNumberFormat="1" applyFont="1" applyFill="1" applyBorder="1" applyAlignment="1">
      <alignment horizontal="right" vertical="center" wrapText="1"/>
    </xf>
    <xf numFmtId="1" fontId="3" fillId="2" borderId="68" xfId="0" applyNumberFormat="1" applyFont="1" applyFill="1" applyBorder="1" applyAlignment="1">
      <alignment horizontal="right" vertical="center" wrapText="1"/>
    </xf>
    <xf numFmtId="164" fontId="3" fillId="2" borderId="69" xfId="0" applyNumberFormat="1" applyFont="1" applyFill="1" applyBorder="1" applyAlignment="1">
      <alignment horizontal="right" vertical="center" wrapText="1"/>
    </xf>
    <xf numFmtId="0" fontId="3" fillId="2" borderId="70" xfId="0" applyFont="1" applyFill="1" applyBorder="1" applyAlignment="1">
      <alignment horizontal="right" vertical="center" wrapText="1"/>
    </xf>
    <xf numFmtId="3" fontId="3" fillId="2" borderId="71" xfId="0" applyNumberFormat="1" applyFont="1" applyFill="1" applyBorder="1" applyAlignment="1">
      <alignment horizontal="right" vertical="center" wrapText="1"/>
    </xf>
    <xf numFmtId="0" fontId="3" fillId="2" borderId="72" xfId="0" applyFont="1" applyFill="1" applyBorder="1" applyAlignment="1">
      <alignment horizontal="right" vertical="center" wrapText="1"/>
    </xf>
    <xf numFmtId="3" fontId="7" fillId="0" borderId="57" xfId="0" applyNumberFormat="1" applyFont="1" applyBorder="1" applyAlignment="1">
      <alignment horizontal="right"/>
    </xf>
    <xf numFmtId="164" fontId="7" fillId="0" borderId="58" xfId="0" applyNumberFormat="1" applyFont="1" applyBorder="1" applyAlignment="1">
      <alignment horizontal="right"/>
    </xf>
    <xf numFmtId="164" fontId="7" fillId="0" borderId="59" xfId="0" applyNumberFormat="1" applyFont="1" applyBorder="1" applyAlignment="1">
      <alignment horizontal="right"/>
    </xf>
    <xf numFmtId="0" fontId="0" fillId="2" borderId="23" xfId="0" applyFill="1" applyBorder="1"/>
    <xf numFmtId="1" fontId="3" fillId="2" borderId="5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5" fillId="4" borderId="26" xfId="0" applyFont="1" applyFill="1" applyBorder="1"/>
    <xf numFmtId="3" fontId="9" fillId="4" borderId="26" xfId="0" applyNumberFormat="1" applyFont="1" applyFill="1" applyBorder="1" applyAlignment="1">
      <alignment horizontal="right" vertical="center" wrapText="1"/>
    </xf>
    <xf numFmtId="164" fontId="9" fillId="4" borderId="26" xfId="1" applyNumberFormat="1" applyFont="1" applyFill="1" applyBorder="1" applyAlignment="1">
      <alignment horizontal="right" vertical="center" wrapText="1"/>
    </xf>
    <xf numFmtId="0" fontId="10" fillId="0" borderId="26" xfId="0" applyFont="1" applyBorder="1"/>
    <xf numFmtId="3" fontId="13" fillId="0" borderId="26" xfId="0" applyNumberFormat="1" applyFont="1" applyBorder="1" applyAlignment="1">
      <alignment horizontal="right" vertical="center" wrapText="1"/>
    </xf>
    <xf numFmtId="164" fontId="13" fillId="0" borderId="26" xfId="1" applyNumberFormat="1" applyFont="1" applyBorder="1" applyAlignment="1">
      <alignment horizontal="right" vertical="center" wrapText="1"/>
    </xf>
    <xf numFmtId="0" fontId="11" fillId="0" borderId="22" xfId="0" applyFont="1" applyBorder="1"/>
    <xf numFmtId="3" fontId="11" fillId="0" borderId="0" xfId="0" applyNumberFormat="1" applyFont="1"/>
    <xf numFmtId="164" fontId="11" fillId="4" borderId="22" xfId="1" applyNumberFormat="1" applyFont="1" applyFill="1" applyBorder="1"/>
    <xf numFmtId="3" fontId="11" fillId="4" borderId="22" xfId="0" applyNumberFormat="1" applyFont="1" applyFill="1" applyBorder="1"/>
    <xf numFmtId="164" fontId="11" fillId="0" borderId="22" xfId="1" applyNumberFormat="1" applyFont="1" applyBorder="1"/>
    <xf numFmtId="0" fontId="3" fillId="0" borderId="73" xfId="0" applyFont="1" applyBorder="1"/>
    <xf numFmtId="3" fontId="9" fillId="4" borderId="0" xfId="0" applyNumberFormat="1" applyFont="1" applyFill="1" applyAlignment="1">
      <alignment horizontal="right" vertical="center" wrapText="1"/>
    </xf>
    <xf numFmtId="3" fontId="13" fillId="0" borderId="0" xfId="0" applyNumberFormat="1" applyFont="1" applyAlignment="1">
      <alignment horizontal="right" vertical="center" wrapText="1"/>
    </xf>
    <xf numFmtId="0" fontId="11" fillId="0" borderId="0" xfId="0" applyFont="1"/>
    <xf numFmtId="3" fontId="11" fillId="4" borderId="0" xfId="0" applyNumberFormat="1" applyFont="1" applyFill="1"/>
    <xf numFmtId="3" fontId="3" fillId="2" borderId="21" xfId="0" applyNumberFormat="1" applyFont="1" applyFill="1" applyBorder="1" applyAlignment="1">
      <alignment horizontal="right" vertical="center" wrapText="1"/>
    </xf>
    <xf numFmtId="164" fontId="3" fillId="2" borderId="21" xfId="0" applyNumberFormat="1" applyFont="1" applyFill="1" applyBorder="1" applyAlignment="1">
      <alignment horizontal="right" vertical="center" wrapText="1"/>
    </xf>
    <xf numFmtId="3" fontId="9" fillId="4" borderId="74" xfId="0" applyNumberFormat="1" applyFont="1" applyFill="1" applyBorder="1" applyAlignment="1">
      <alignment horizontal="right" vertical="center" wrapText="1"/>
    </xf>
    <xf numFmtId="164" fontId="9" fillId="4" borderId="74" xfId="1" applyNumberFormat="1" applyFont="1" applyFill="1" applyBorder="1" applyAlignment="1">
      <alignment horizontal="right" vertical="center" wrapText="1"/>
    </xf>
    <xf numFmtId="3" fontId="3" fillId="0" borderId="23" xfId="0" applyNumberFormat="1" applyFont="1" applyBorder="1"/>
    <xf numFmtId="164" fontId="3" fillId="0" borderId="23" xfId="1" applyNumberFormat="1" applyFont="1" applyBorder="1"/>
    <xf numFmtId="164" fontId="3" fillId="4" borderId="23" xfId="1" applyNumberFormat="1" applyFont="1" applyFill="1" applyBorder="1"/>
    <xf numFmtId="3" fontId="3" fillId="4" borderId="23" xfId="0" applyNumberFormat="1" applyFont="1" applyFill="1" applyBorder="1"/>
    <xf numFmtId="164" fontId="11" fillId="0" borderId="23" xfId="1" applyNumberFormat="1" applyFont="1" applyBorder="1"/>
    <xf numFmtId="164" fontId="11" fillId="4" borderId="23" xfId="1" applyNumberFormat="1" applyFont="1" applyFill="1" applyBorder="1"/>
    <xf numFmtId="3" fontId="11" fillId="4" borderId="23" xfId="0" applyNumberFormat="1" applyFont="1" applyFill="1" applyBorder="1"/>
    <xf numFmtId="3" fontId="3" fillId="4" borderId="23" xfId="1" applyNumberFormat="1" applyFont="1" applyFill="1" applyBorder="1"/>
    <xf numFmtId="3" fontId="11" fillId="4" borderId="23" xfId="1" applyNumberFormat="1" applyFont="1" applyFill="1" applyBorder="1"/>
    <xf numFmtId="0" fontId="24" fillId="0" borderId="0" xfId="0" applyFont="1" applyAlignment="1">
      <alignment horizontal="left" indent="1"/>
    </xf>
    <xf numFmtId="3" fontId="24" fillId="0" borderId="23" xfId="0" applyNumberFormat="1" applyFont="1" applyBorder="1"/>
    <xf numFmtId="164" fontId="24" fillId="0" borderId="23" xfId="1" applyNumberFormat="1" applyFont="1" applyBorder="1"/>
    <xf numFmtId="164" fontId="24" fillId="4" borderId="23" xfId="1" applyNumberFormat="1" applyFont="1" applyFill="1" applyBorder="1"/>
    <xf numFmtId="3" fontId="24" fillId="4" borderId="23" xfId="0" applyNumberFormat="1" applyFont="1" applyFill="1" applyBorder="1"/>
    <xf numFmtId="164" fontId="24" fillId="4" borderId="23" xfId="1" applyNumberFormat="1" applyFont="1" applyFill="1" applyBorder="1" applyAlignment="1">
      <alignment horizontal="right"/>
    </xf>
    <xf numFmtId="164" fontId="3" fillId="4" borderId="23" xfId="1" applyNumberFormat="1" applyFont="1" applyFill="1" applyBorder="1" applyAlignment="1">
      <alignment horizontal="right"/>
    </xf>
    <xf numFmtId="164" fontId="11" fillId="4" borderId="23" xfId="1" applyNumberFormat="1" applyFont="1" applyFill="1" applyBorder="1" applyAlignment="1">
      <alignment horizontal="right"/>
    </xf>
    <xf numFmtId="2" fontId="4" fillId="0" borderId="1" xfId="0" applyNumberFormat="1" applyFont="1" applyBorder="1" applyAlignment="1">
      <alignment vertical="center" readingOrder="1"/>
    </xf>
    <xf numFmtId="2" fontId="0" fillId="0" borderId="0" xfId="0" applyNumberFormat="1"/>
    <xf numFmtId="2" fontId="3" fillId="0" borderId="35" xfId="0" applyNumberFormat="1" applyFont="1" applyBorder="1" applyAlignment="1">
      <alignment horizontal="right"/>
    </xf>
    <xf numFmtId="2" fontId="3" fillId="0" borderId="36" xfId="0" applyNumberFormat="1" applyFont="1" applyBorder="1" applyAlignment="1">
      <alignment horizontal="right"/>
    </xf>
    <xf numFmtId="2" fontId="9" fillId="0" borderId="37" xfId="1" applyNumberFormat="1" applyFont="1" applyBorder="1" applyAlignment="1" applyProtection="1">
      <alignment vertical="center"/>
      <protection hidden="1"/>
    </xf>
    <xf numFmtId="2" fontId="9" fillId="0" borderId="38" xfId="3" applyNumberFormat="1" applyFont="1" applyBorder="1" applyAlignment="1" applyProtection="1">
      <alignment horizontal="right" vertical="center" wrapText="1"/>
      <protection hidden="1"/>
    </xf>
    <xf numFmtId="2" fontId="12" fillId="0" borderId="13" xfId="0" applyNumberFormat="1" applyFont="1" applyBorder="1"/>
    <xf numFmtId="2" fontId="0" fillId="0" borderId="0" xfId="1" applyNumberFormat="1" applyFont="1"/>
    <xf numFmtId="2" fontId="11" fillId="2" borderId="32" xfId="0" applyNumberFormat="1" applyFont="1" applyFill="1" applyBorder="1" applyAlignment="1">
      <alignment horizontal="center" vertical="center" wrapText="1"/>
    </xf>
    <xf numFmtId="2" fontId="3" fillId="2" borderId="33" xfId="0" applyNumberFormat="1" applyFont="1" applyFill="1" applyBorder="1" applyAlignment="1">
      <alignment horizontal="center" vertical="center" wrapText="1"/>
    </xf>
    <xf numFmtId="2" fontId="11" fillId="2" borderId="34" xfId="0" applyNumberFormat="1" applyFont="1" applyFill="1" applyBorder="1" applyAlignment="1">
      <alignment horizontal="center" vertical="center" wrapText="1"/>
    </xf>
    <xf numFmtId="164" fontId="3" fillId="0" borderId="35" xfId="1" applyNumberFormat="1" applyFont="1" applyBorder="1" applyAlignment="1">
      <alignment horizontal="right"/>
    </xf>
    <xf numFmtId="10" fontId="0" fillId="0" borderId="0" xfId="1" applyNumberFormat="1" applyFont="1"/>
    <xf numFmtId="164" fontId="9" fillId="0" borderId="37" xfId="1" applyNumberFormat="1" applyFont="1" applyBorder="1" applyAlignment="1" applyProtection="1">
      <alignment vertical="center"/>
      <protection hidden="1"/>
    </xf>
    <xf numFmtId="164" fontId="12" fillId="0" borderId="13" xfId="0" applyNumberFormat="1" applyFont="1" applyBorder="1"/>
    <xf numFmtId="164" fontId="0" fillId="0" borderId="0" xfId="0" applyNumberFormat="1"/>
    <xf numFmtId="0" fontId="25" fillId="0" borderId="0" xfId="0" applyFont="1" applyAlignment="1">
      <alignment wrapText="1"/>
    </xf>
    <xf numFmtId="165" fontId="0" fillId="0" borderId="0" xfId="0" applyNumberFormat="1"/>
    <xf numFmtId="17" fontId="3" fillId="2" borderId="76" xfId="0" applyNumberFormat="1" applyFont="1" applyFill="1" applyBorder="1" applyAlignment="1">
      <alignment horizontal="right" vertical="center" wrapText="1"/>
    </xf>
    <xf numFmtId="17" fontId="3" fillId="2" borderId="77" xfId="0" applyNumberFormat="1" applyFont="1" applyFill="1" applyBorder="1" applyAlignment="1">
      <alignment horizontal="right" vertical="center" wrapText="1"/>
    </xf>
    <xf numFmtId="0" fontId="3" fillId="2" borderId="78" xfId="0" applyFont="1" applyFill="1" applyBorder="1" applyAlignment="1">
      <alignment horizontal="right" vertical="center" wrapText="1"/>
    </xf>
    <xf numFmtId="17" fontId="3" fillId="2" borderId="79" xfId="0" applyNumberFormat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right" vertical="center"/>
    </xf>
    <xf numFmtId="165" fontId="10" fillId="5" borderId="39" xfId="1" applyNumberFormat="1" applyFont="1" applyFill="1" applyBorder="1" applyAlignment="1">
      <alignment horizontal="right"/>
    </xf>
    <xf numFmtId="165" fontId="10" fillId="5" borderId="0" xfId="0" applyNumberFormat="1" applyFont="1" applyFill="1" applyAlignment="1">
      <alignment horizontal="right"/>
    </xf>
    <xf numFmtId="165" fontId="10" fillId="5" borderId="0" xfId="1" applyNumberFormat="1" applyFont="1" applyFill="1" applyBorder="1" applyAlignment="1">
      <alignment horizontal="right"/>
    </xf>
    <xf numFmtId="165" fontId="10" fillId="5" borderId="8" xfId="1" applyNumberFormat="1" applyFont="1" applyFill="1" applyBorder="1" applyAlignment="1">
      <alignment horizontal="right"/>
    </xf>
    <xf numFmtId="164" fontId="10" fillId="5" borderId="0" xfId="1" applyNumberFormat="1" applyFont="1" applyFill="1" applyBorder="1" applyAlignment="1">
      <alignment horizontal="right"/>
    </xf>
    <xf numFmtId="166" fontId="10" fillId="5" borderId="39" xfId="1" applyNumberFormat="1" applyFont="1" applyFill="1" applyBorder="1" applyAlignment="1">
      <alignment horizontal="right"/>
    </xf>
    <xf numFmtId="166" fontId="10" fillId="5" borderId="8" xfId="1" applyNumberFormat="1" applyFont="1" applyFill="1" applyBorder="1" applyAlignment="1">
      <alignment horizontal="right"/>
    </xf>
    <xf numFmtId="165" fontId="10" fillId="0" borderId="40" xfId="1" applyNumberFormat="1" applyFont="1" applyBorder="1" applyAlignment="1">
      <alignment horizontal="right"/>
    </xf>
    <xf numFmtId="165" fontId="10" fillId="0" borderId="0" xfId="1" applyNumberFormat="1" applyFont="1" applyBorder="1" applyAlignment="1">
      <alignment horizontal="right"/>
    </xf>
    <xf numFmtId="164" fontId="10" fillId="0" borderId="0" xfId="1" applyNumberFormat="1" applyFont="1" applyFill="1" applyBorder="1" applyAlignment="1">
      <alignment horizontal="right"/>
    </xf>
    <xf numFmtId="166" fontId="10" fillId="0" borderId="40" xfId="1" applyNumberFormat="1" applyFont="1" applyBorder="1" applyAlignment="1">
      <alignment horizontal="right"/>
    </xf>
    <xf numFmtId="166" fontId="10" fillId="0" borderId="0" xfId="1" applyNumberFormat="1" applyFont="1" applyBorder="1" applyAlignment="1">
      <alignment horizontal="right"/>
    </xf>
    <xf numFmtId="165" fontId="3" fillId="0" borderId="40" xfId="1" applyNumberFormat="1" applyFont="1" applyBorder="1" applyAlignment="1">
      <alignment horizontal="right"/>
    </xf>
    <xf numFmtId="165" fontId="3" fillId="0" borderId="0" xfId="1" applyNumberFormat="1" applyFont="1" applyBorder="1" applyAlignment="1">
      <alignment horizontal="right"/>
    </xf>
    <xf numFmtId="166" fontId="3" fillId="0" borderId="40" xfId="1" applyNumberFormat="1" applyFont="1" applyBorder="1" applyAlignment="1">
      <alignment horizontal="right"/>
    </xf>
    <xf numFmtId="166" fontId="3" fillId="0" borderId="0" xfId="1" applyNumberFormat="1" applyFont="1" applyBorder="1" applyAlignment="1">
      <alignment horizontal="right"/>
    </xf>
    <xf numFmtId="0" fontId="3" fillId="0" borderId="0" xfId="0" applyFont="1" applyAlignment="1">
      <alignment wrapText="1"/>
    </xf>
    <xf numFmtId="0" fontId="26" fillId="0" borderId="0" xfId="0" applyFont="1"/>
    <xf numFmtId="0" fontId="4" fillId="2" borderId="2" xfId="0" applyFont="1" applyFill="1" applyBorder="1" applyAlignment="1">
      <alignment horizontal="center" vertical="center" wrapText="1" readingOrder="1"/>
    </xf>
    <xf numFmtId="0" fontId="3" fillId="0" borderId="26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4" fillId="0" borderId="14" xfId="0" applyFont="1" applyBorder="1" applyAlignment="1">
      <alignment horizontal="left" vertical="center" wrapText="1" readingOrder="1"/>
    </xf>
    <xf numFmtId="0" fontId="14" fillId="4" borderId="21" xfId="0" applyFont="1" applyFill="1" applyBorder="1" applyAlignment="1">
      <alignment horizontal="center" vertical="center" textRotation="90"/>
    </xf>
    <xf numFmtId="0" fontId="14" fillId="4" borderId="23" xfId="0" applyFont="1" applyFill="1" applyBorder="1" applyAlignment="1">
      <alignment horizontal="center" vertical="center" textRotation="90"/>
    </xf>
    <xf numFmtId="0" fontId="14" fillId="4" borderId="25" xfId="0" applyFont="1" applyFill="1" applyBorder="1" applyAlignment="1">
      <alignment horizontal="center" vertical="center" textRotation="90"/>
    </xf>
    <xf numFmtId="0" fontId="3" fillId="4" borderId="22" xfId="0" applyFont="1" applyFill="1" applyBorder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0" fontId="3" fillId="4" borderId="24" xfId="0" applyFont="1" applyFill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3" fontId="19" fillId="2" borderId="27" xfId="0" applyNumberFormat="1" applyFont="1" applyFill="1" applyBorder="1" applyAlignment="1">
      <alignment horizontal="center" vertical="center" readingOrder="1"/>
    </xf>
    <xf numFmtId="3" fontId="19" fillId="2" borderId="28" xfId="0" applyNumberFormat="1" applyFont="1" applyFill="1" applyBorder="1" applyAlignment="1">
      <alignment horizontal="center" vertical="center" readingOrder="1"/>
    </xf>
    <xf numFmtId="3" fontId="19" fillId="2" borderId="29" xfId="0" applyNumberFormat="1" applyFont="1" applyFill="1" applyBorder="1" applyAlignment="1">
      <alignment horizontal="center" vertical="center" readingOrder="1"/>
    </xf>
    <xf numFmtId="0" fontId="11" fillId="2" borderId="27" xfId="0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/>
    </xf>
    <xf numFmtId="0" fontId="6" fillId="2" borderId="48" xfId="0" applyFont="1" applyFill="1" applyBorder="1" applyAlignment="1">
      <alignment horizontal="center"/>
    </xf>
    <xf numFmtId="0" fontId="6" fillId="2" borderId="49" xfId="0" applyFont="1" applyFill="1" applyBorder="1" applyAlignment="1">
      <alignment horizontal="center"/>
    </xf>
    <xf numFmtId="0" fontId="6" fillId="2" borderId="47" xfId="0" applyFont="1" applyFill="1" applyBorder="1" applyAlignment="1">
      <alignment horizontal="center"/>
    </xf>
    <xf numFmtId="0" fontId="6" fillId="2" borderId="63" xfId="0" applyFont="1" applyFill="1" applyBorder="1" applyAlignment="1">
      <alignment horizontal="center"/>
    </xf>
    <xf numFmtId="0" fontId="6" fillId="2" borderId="64" xfId="0" applyFont="1" applyFill="1" applyBorder="1" applyAlignment="1">
      <alignment horizontal="center"/>
    </xf>
    <xf numFmtId="0" fontId="6" fillId="2" borderId="65" xfId="0" applyFont="1" applyFill="1" applyBorder="1" applyAlignment="1">
      <alignment horizontal="center"/>
    </xf>
    <xf numFmtId="0" fontId="12" fillId="0" borderId="75" xfId="0" applyFont="1" applyBorder="1" applyAlignment="1">
      <alignment horizontal="left" wrapText="1"/>
    </xf>
    <xf numFmtId="2" fontId="19" fillId="2" borderId="27" xfId="0" applyNumberFormat="1" applyFont="1" applyFill="1" applyBorder="1" applyAlignment="1">
      <alignment horizontal="center" vertical="center" readingOrder="1"/>
    </xf>
    <xf numFmtId="2" fontId="19" fillId="2" borderId="28" xfId="0" applyNumberFormat="1" applyFont="1" applyFill="1" applyBorder="1" applyAlignment="1">
      <alignment horizontal="center" vertical="center" readingOrder="1"/>
    </xf>
    <xf numFmtId="2" fontId="19" fillId="2" borderId="29" xfId="0" applyNumberFormat="1" applyFont="1" applyFill="1" applyBorder="1" applyAlignment="1">
      <alignment horizontal="center" vertical="center" readingOrder="1"/>
    </xf>
    <xf numFmtId="1" fontId="11" fillId="2" borderId="27" xfId="0" applyNumberFormat="1" applyFont="1" applyFill="1" applyBorder="1" applyAlignment="1">
      <alignment horizontal="center" vertical="center" wrapText="1"/>
    </xf>
    <xf numFmtId="1" fontId="11" fillId="2" borderId="30" xfId="0" applyNumberFormat="1" applyFont="1" applyFill="1" applyBorder="1" applyAlignment="1">
      <alignment horizontal="center" vertical="center" wrapText="1"/>
    </xf>
    <xf numFmtId="1" fontId="11" fillId="2" borderId="31" xfId="0" applyNumberFormat="1" applyFont="1" applyFill="1" applyBorder="1" applyAlignment="1">
      <alignment horizontal="center" vertical="center" wrapText="1"/>
    </xf>
    <xf numFmtId="1" fontId="11" fillId="2" borderId="28" xfId="0" applyNumberFormat="1" applyFont="1" applyFill="1" applyBorder="1" applyAlignment="1">
      <alignment horizontal="center" vertical="center" wrapText="1"/>
    </xf>
    <xf numFmtId="1" fontId="11" fillId="2" borderId="2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12" fillId="0" borderId="13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28" fillId="0" borderId="0" xfId="0" applyFont="1"/>
    <xf numFmtId="0" fontId="29" fillId="0" borderId="0" xfId="0" applyFont="1" applyAlignment="1">
      <alignment horizontal="left"/>
    </xf>
    <xf numFmtId="0" fontId="4" fillId="0" borderId="80" xfId="0" applyFont="1" applyBorder="1"/>
    <xf numFmtId="0" fontId="5" fillId="0" borderId="81" xfId="5" applyFont="1" applyFill="1" applyBorder="1" applyAlignment="1">
      <alignment horizontal="left" indent="1"/>
    </xf>
    <xf numFmtId="0" fontId="5" fillId="0" borderId="0" xfId="5" applyFont="1" applyFill="1" applyAlignment="1">
      <alignment horizontal="left" indent="1"/>
    </xf>
    <xf numFmtId="0" fontId="30" fillId="0" borderId="0" xfId="5" applyFont="1" applyFill="1" applyAlignment="1">
      <alignment horizontal="left" indent="1"/>
    </xf>
    <xf numFmtId="0" fontId="6" fillId="0" borderId="0" xfId="5" applyFont="1" applyAlignment="1">
      <alignment horizontal="left" indent="3"/>
    </xf>
    <xf numFmtId="0" fontId="5" fillId="0" borderId="0" xfId="5" applyFont="1" applyFill="1" applyBorder="1" applyAlignment="1">
      <alignment horizontal="left" indent="1"/>
    </xf>
    <xf numFmtId="0" fontId="7" fillId="0" borderId="81" xfId="5" applyFont="1" applyFill="1" applyBorder="1" applyAlignment="1">
      <alignment horizontal="left" indent="1"/>
    </xf>
    <xf numFmtId="0" fontId="27" fillId="0" borderId="0" xfId="5"/>
  </cellXfs>
  <cellStyles count="6">
    <cellStyle name="Hipervínculo" xfId="5" builtinId="8"/>
    <cellStyle name="Normal" xfId="0" builtinId="0"/>
    <cellStyle name="Normal 10" xfId="4" xr:uid="{80139419-BBA8-40C3-9223-77150FCE6044}"/>
    <cellStyle name="Normal 2 2" xfId="3" xr:uid="{5502062C-4840-4EA1-953A-65FCA218D6F0}"/>
    <cellStyle name="Normal 2 6" xfId="2" xr:uid="{82087A31-D107-4CC3-A4A2-5B6CD53FAAAA}"/>
    <cellStyle name="Porcentaje" xfId="1" builtinId="5"/>
  </cellStyles>
  <dxfs count="0"/>
  <tableStyles count="1" defaultTableStyle="TableStyleMedium2" defaultPivotStyle="PivotStyleLight16">
    <tableStyle name="Invisible" pivot="0" table="0" count="0" xr9:uid="{34087C40-EFE5-4C39-AE29-D63D190E238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8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7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Relationship Id="rId4" Type="http://schemas.openxmlformats.org/officeDocument/2006/relationships/chartUserShapes" Target="../drawings/drawing113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Relationship Id="rId4" Type="http://schemas.openxmlformats.org/officeDocument/2006/relationships/chartUserShapes" Target="../drawings/drawing114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Relationship Id="rId4" Type="http://schemas.openxmlformats.org/officeDocument/2006/relationships/chartUserShapes" Target="../drawings/drawing115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Relationship Id="rId4" Type="http://schemas.openxmlformats.org/officeDocument/2006/relationships/chartUserShapes" Target="../drawings/drawing116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Relationship Id="rId4" Type="http://schemas.openxmlformats.org/officeDocument/2006/relationships/chartUserShapes" Target="../drawings/drawing117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Relationship Id="rId4" Type="http://schemas.openxmlformats.org/officeDocument/2006/relationships/chartUserShapes" Target="../drawings/drawing118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Relationship Id="rId4" Type="http://schemas.openxmlformats.org/officeDocument/2006/relationships/chartUserShapes" Target="../drawings/drawing119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Relationship Id="rId4" Type="http://schemas.openxmlformats.org/officeDocument/2006/relationships/chartUserShapes" Target="../drawings/drawing120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Relationship Id="rId4" Type="http://schemas.openxmlformats.org/officeDocument/2006/relationships/chartUserShapes" Target="../drawings/drawing121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Relationship Id="rId4" Type="http://schemas.openxmlformats.org/officeDocument/2006/relationships/chartUserShapes" Target="../drawings/drawing122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8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Relationship Id="rId4" Type="http://schemas.openxmlformats.org/officeDocument/2006/relationships/chartUserShapes" Target="../drawings/drawing124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Relationship Id="rId4" Type="http://schemas.openxmlformats.org/officeDocument/2006/relationships/chartUserShapes" Target="../drawings/drawing125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Relationship Id="rId4" Type="http://schemas.openxmlformats.org/officeDocument/2006/relationships/chartUserShapes" Target="../drawings/drawing126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Relationship Id="rId4" Type="http://schemas.openxmlformats.org/officeDocument/2006/relationships/chartUserShapes" Target="../drawings/drawing127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Relationship Id="rId4" Type="http://schemas.openxmlformats.org/officeDocument/2006/relationships/chartUserShapes" Target="../drawings/drawing128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Relationship Id="rId4" Type="http://schemas.openxmlformats.org/officeDocument/2006/relationships/chartUserShapes" Target="../drawings/drawing129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Relationship Id="rId4" Type="http://schemas.openxmlformats.org/officeDocument/2006/relationships/chartUserShapes" Target="../drawings/drawing130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Relationship Id="rId4" Type="http://schemas.openxmlformats.org/officeDocument/2006/relationships/chartUserShapes" Target="../drawings/drawing131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Relationship Id="rId4" Type="http://schemas.openxmlformats.org/officeDocument/2006/relationships/chartUserShapes" Target="../drawings/drawing132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Relationship Id="rId4" Type="http://schemas.openxmlformats.org/officeDocument/2006/relationships/chartUserShapes" Target="../drawings/drawing13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19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Relationship Id="rId4" Type="http://schemas.openxmlformats.org/officeDocument/2006/relationships/chartUserShapes" Target="../drawings/drawing134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Relationship Id="rId4" Type="http://schemas.openxmlformats.org/officeDocument/2006/relationships/chartUserShapes" Target="../drawings/drawing135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Relationship Id="rId4" Type="http://schemas.openxmlformats.org/officeDocument/2006/relationships/chartUserShapes" Target="../drawings/drawing136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Relationship Id="rId4" Type="http://schemas.openxmlformats.org/officeDocument/2006/relationships/chartUserShapes" Target="../drawings/drawing137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Relationship Id="rId4" Type="http://schemas.openxmlformats.org/officeDocument/2006/relationships/chartUserShapes" Target="../drawings/drawing138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3.xml"/><Relationship Id="rId1" Type="http://schemas.microsoft.com/office/2011/relationships/chartStyle" Target="style123.xml"/><Relationship Id="rId4" Type="http://schemas.openxmlformats.org/officeDocument/2006/relationships/chartUserShapes" Target="../drawings/drawing139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4.xml"/><Relationship Id="rId1" Type="http://schemas.microsoft.com/office/2011/relationships/chartStyle" Target="style124.xml"/><Relationship Id="rId4" Type="http://schemas.openxmlformats.org/officeDocument/2006/relationships/chartUserShapes" Target="../drawings/drawing140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5.xml"/><Relationship Id="rId1" Type="http://schemas.microsoft.com/office/2011/relationships/chartStyle" Target="style125.xml"/><Relationship Id="rId4" Type="http://schemas.openxmlformats.org/officeDocument/2006/relationships/chartUserShapes" Target="../drawings/drawing141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6.xml"/><Relationship Id="rId1" Type="http://schemas.microsoft.com/office/2011/relationships/chartStyle" Target="style126.xml"/><Relationship Id="rId4" Type="http://schemas.openxmlformats.org/officeDocument/2006/relationships/chartUserShapes" Target="../drawings/drawing142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7.xml"/><Relationship Id="rId1" Type="http://schemas.microsoft.com/office/2011/relationships/chartStyle" Target="style127.xml"/><Relationship Id="rId4" Type="http://schemas.openxmlformats.org/officeDocument/2006/relationships/chartUserShapes" Target="../drawings/drawing143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0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8.xml"/><Relationship Id="rId1" Type="http://schemas.microsoft.com/office/2011/relationships/chartStyle" Target="style128.xml"/><Relationship Id="rId4" Type="http://schemas.openxmlformats.org/officeDocument/2006/relationships/chartUserShapes" Target="../drawings/drawing144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29.xml"/><Relationship Id="rId1" Type="http://schemas.microsoft.com/office/2011/relationships/chartStyle" Target="style129.xml"/><Relationship Id="rId4" Type="http://schemas.openxmlformats.org/officeDocument/2006/relationships/chartUserShapes" Target="../drawings/drawing145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0.xml"/><Relationship Id="rId1" Type="http://schemas.microsoft.com/office/2011/relationships/chartStyle" Target="style130.xml"/><Relationship Id="rId4" Type="http://schemas.openxmlformats.org/officeDocument/2006/relationships/chartUserShapes" Target="../drawings/drawing146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1.xml"/><Relationship Id="rId1" Type="http://schemas.microsoft.com/office/2011/relationships/chartStyle" Target="style131.xml"/><Relationship Id="rId4" Type="http://schemas.openxmlformats.org/officeDocument/2006/relationships/chartUserShapes" Target="../drawings/drawing147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2.xml"/><Relationship Id="rId1" Type="http://schemas.microsoft.com/office/2011/relationships/chartStyle" Target="style132.xml"/><Relationship Id="rId4" Type="http://schemas.openxmlformats.org/officeDocument/2006/relationships/chartUserShapes" Target="../drawings/drawing148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3.xml"/><Relationship Id="rId1" Type="http://schemas.microsoft.com/office/2011/relationships/chartStyle" Target="style133.xml"/><Relationship Id="rId4" Type="http://schemas.openxmlformats.org/officeDocument/2006/relationships/chartUserShapes" Target="../drawings/drawing149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4.xml"/><Relationship Id="rId1" Type="http://schemas.microsoft.com/office/2011/relationships/chartStyle" Target="style134.xml"/><Relationship Id="rId4" Type="http://schemas.openxmlformats.org/officeDocument/2006/relationships/chartUserShapes" Target="../drawings/drawing150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5.xml"/><Relationship Id="rId1" Type="http://schemas.microsoft.com/office/2011/relationships/chartStyle" Target="style135.xml"/><Relationship Id="rId4" Type="http://schemas.openxmlformats.org/officeDocument/2006/relationships/chartUserShapes" Target="../drawings/drawing151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6.xml"/><Relationship Id="rId1" Type="http://schemas.microsoft.com/office/2011/relationships/chartStyle" Target="style136.xml"/><Relationship Id="rId4" Type="http://schemas.openxmlformats.org/officeDocument/2006/relationships/chartUserShapes" Target="../drawings/drawing152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7.xml"/><Relationship Id="rId1" Type="http://schemas.microsoft.com/office/2011/relationships/chartStyle" Target="style137.xml"/><Relationship Id="rId4" Type="http://schemas.openxmlformats.org/officeDocument/2006/relationships/chartUserShapes" Target="../drawings/drawing15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1.xml"/></Relationships>
</file>

<file path=xl/charts/_rels/chart1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38.xml"/></Relationships>
</file>

<file path=xl/charts/_rels/chart1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39.xml"/></Relationships>
</file>

<file path=xl/charts/_rels/chart1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40.xml"/></Relationships>
</file>

<file path=xl/charts/_rels/chart1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41.xml"/></Relationships>
</file>

<file path=xl/charts/_rels/chart1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42.xml"/></Relationships>
</file>

<file path=xl/charts/_rels/chart1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43.xml"/></Relationships>
</file>

<file path=xl/charts/_rels/chart1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44.xml"/></Relationships>
</file>

<file path=xl/charts/_rels/chart1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45.xml"/></Relationships>
</file>

<file path=xl/charts/_rels/chart1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46.xml"/></Relationships>
</file>

<file path=xl/charts/_rels/chart1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4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2.xml"/></Relationships>
</file>

<file path=xl/charts/_rels/chart1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themeOverride" Target="../theme/themeOverride148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8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9.xml"/><Relationship Id="rId1" Type="http://schemas.openxmlformats.org/officeDocument/2006/relationships/themeOverride" Target="../theme/themeOverride149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1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2.xml"/><Relationship Id="rId1" Type="http://schemas.openxmlformats.org/officeDocument/2006/relationships/themeOverride" Target="../theme/themeOverride150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3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5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6.xml"/><Relationship Id="rId1" Type="http://schemas.openxmlformats.org/officeDocument/2006/relationships/themeOverride" Target="../theme/themeOverride151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7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3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2.xml"/><Relationship Id="rId2" Type="http://schemas.microsoft.com/office/2011/relationships/chartColorStyle" Target="colors143.xml"/><Relationship Id="rId1" Type="http://schemas.microsoft.com/office/2011/relationships/chartStyle" Target="style143.xml"/><Relationship Id="rId4" Type="http://schemas.openxmlformats.org/officeDocument/2006/relationships/chartUserShapes" Target="../drawings/drawing189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3.xml"/><Relationship Id="rId2" Type="http://schemas.microsoft.com/office/2011/relationships/chartColorStyle" Target="colors144.xml"/><Relationship Id="rId1" Type="http://schemas.microsoft.com/office/2011/relationships/chartStyle" Target="style144.xml"/><Relationship Id="rId4" Type="http://schemas.openxmlformats.org/officeDocument/2006/relationships/chartUserShapes" Target="../drawings/drawing190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4.xml"/><Relationship Id="rId2" Type="http://schemas.microsoft.com/office/2011/relationships/chartColorStyle" Target="colors145.xml"/><Relationship Id="rId1" Type="http://schemas.microsoft.com/office/2011/relationships/chartStyle" Target="style145.xml"/><Relationship Id="rId4" Type="http://schemas.openxmlformats.org/officeDocument/2006/relationships/chartUserShapes" Target="../drawings/drawing191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5.xml"/><Relationship Id="rId2" Type="http://schemas.microsoft.com/office/2011/relationships/chartColorStyle" Target="colors146.xml"/><Relationship Id="rId1" Type="http://schemas.microsoft.com/office/2011/relationships/chartStyle" Target="style146.xml"/><Relationship Id="rId4" Type="http://schemas.openxmlformats.org/officeDocument/2006/relationships/chartUserShapes" Target="../drawings/drawing192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6.xml"/><Relationship Id="rId2" Type="http://schemas.microsoft.com/office/2011/relationships/chartColorStyle" Target="colors147.xml"/><Relationship Id="rId1" Type="http://schemas.microsoft.com/office/2011/relationships/chartStyle" Target="style147.xml"/><Relationship Id="rId4" Type="http://schemas.openxmlformats.org/officeDocument/2006/relationships/chartUserShapes" Target="../drawings/drawing193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7.xml"/><Relationship Id="rId2" Type="http://schemas.microsoft.com/office/2011/relationships/chartColorStyle" Target="colors148.xml"/><Relationship Id="rId1" Type="http://schemas.microsoft.com/office/2011/relationships/chartStyle" Target="style148.xml"/><Relationship Id="rId4" Type="http://schemas.openxmlformats.org/officeDocument/2006/relationships/chartUserShapes" Target="../drawings/drawing194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8.xml"/><Relationship Id="rId2" Type="http://schemas.microsoft.com/office/2011/relationships/chartColorStyle" Target="colors149.xml"/><Relationship Id="rId1" Type="http://schemas.microsoft.com/office/2011/relationships/chartStyle" Target="style149.xml"/><Relationship Id="rId4" Type="http://schemas.openxmlformats.org/officeDocument/2006/relationships/chartUserShapes" Target="../drawings/drawing195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9.xml"/><Relationship Id="rId2" Type="http://schemas.microsoft.com/office/2011/relationships/chartColorStyle" Target="colors150.xml"/><Relationship Id="rId1" Type="http://schemas.microsoft.com/office/2011/relationships/chartStyle" Target="style150.xml"/><Relationship Id="rId4" Type="http://schemas.openxmlformats.org/officeDocument/2006/relationships/chartUserShapes" Target="../drawings/drawing196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0.xml"/><Relationship Id="rId2" Type="http://schemas.microsoft.com/office/2011/relationships/chartColorStyle" Target="colors151.xml"/><Relationship Id="rId1" Type="http://schemas.microsoft.com/office/2011/relationships/chartStyle" Target="style151.xml"/><Relationship Id="rId4" Type="http://schemas.openxmlformats.org/officeDocument/2006/relationships/chartUserShapes" Target="../drawings/drawing197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52.xml"/><Relationship Id="rId1" Type="http://schemas.microsoft.com/office/2011/relationships/chartStyle" Target="style152.xml"/><Relationship Id="rId4" Type="http://schemas.openxmlformats.org/officeDocument/2006/relationships/chartUserShapes" Target="../drawings/drawing19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4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53.xml"/><Relationship Id="rId1" Type="http://schemas.microsoft.com/office/2011/relationships/chartStyle" Target="style153.xml"/><Relationship Id="rId4" Type="http://schemas.openxmlformats.org/officeDocument/2006/relationships/chartUserShapes" Target="../drawings/drawing199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54.xml"/><Relationship Id="rId1" Type="http://schemas.microsoft.com/office/2011/relationships/chartStyle" Target="style154.xml"/><Relationship Id="rId4" Type="http://schemas.openxmlformats.org/officeDocument/2006/relationships/chartUserShapes" Target="../drawings/drawing200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55.xml"/><Relationship Id="rId1" Type="http://schemas.microsoft.com/office/2011/relationships/chartStyle" Target="style155.xml"/><Relationship Id="rId4" Type="http://schemas.openxmlformats.org/officeDocument/2006/relationships/chartUserShapes" Target="../drawings/drawing201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56.xml"/><Relationship Id="rId1" Type="http://schemas.microsoft.com/office/2011/relationships/chartStyle" Target="style156.xml"/><Relationship Id="rId4" Type="http://schemas.openxmlformats.org/officeDocument/2006/relationships/chartUserShapes" Target="../drawings/drawing202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57.xml"/><Relationship Id="rId1" Type="http://schemas.microsoft.com/office/2011/relationships/chartStyle" Target="style157.xml"/><Relationship Id="rId4" Type="http://schemas.openxmlformats.org/officeDocument/2006/relationships/chartUserShapes" Target="../drawings/drawing203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204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205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206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207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20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5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209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210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211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212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213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68.xml"/><Relationship Id="rId1" Type="http://schemas.microsoft.com/office/2011/relationships/chartStyle" Target="style168.xml"/><Relationship Id="rId4" Type="http://schemas.openxmlformats.org/officeDocument/2006/relationships/chartUserShapes" Target="../drawings/drawing214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69.xml"/><Relationship Id="rId1" Type="http://schemas.microsoft.com/office/2011/relationships/chartStyle" Target="style169.xml"/><Relationship Id="rId4" Type="http://schemas.openxmlformats.org/officeDocument/2006/relationships/chartUserShapes" Target="../drawings/drawing215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70.xml"/><Relationship Id="rId1" Type="http://schemas.microsoft.com/office/2011/relationships/chartStyle" Target="style170.xml"/><Relationship Id="rId4" Type="http://schemas.openxmlformats.org/officeDocument/2006/relationships/chartUserShapes" Target="../drawings/drawing216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71.xml"/><Relationship Id="rId1" Type="http://schemas.microsoft.com/office/2011/relationships/chartStyle" Target="style171.xml"/><Relationship Id="rId4" Type="http://schemas.openxmlformats.org/officeDocument/2006/relationships/chartUserShapes" Target="../drawings/drawing217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72.xml"/><Relationship Id="rId1" Type="http://schemas.microsoft.com/office/2011/relationships/chartStyle" Target="style172.xml"/><Relationship Id="rId4" Type="http://schemas.openxmlformats.org/officeDocument/2006/relationships/chartUserShapes" Target="../drawings/drawing2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26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73.xml"/><Relationship Id="rId1" Type="http://schemas.microsoft.com/office/2011/relationships/chartStyle" Target="style173.xml"/><Relationship Id="rId4" Type="http://schemas.openxmlformats.org/officeDocument/2006/relationships/chartUserShapes" Target="../drawings/drawing22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74.xml"/><Relationship Id="rId1" Type="http://schemas.microsoft.com/office/2011/relationships/chartStyle" Target="style174.xml"/><Relationship Id="rId4" Type="http://schemas.openxmlformats.org/officeDocument/2006/relationships/chartUserShapes" Target="../drawings/drawing22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4.xml"/><Relationship Id="rId2" Type="http://schemas.microsoft.com/office/2011/relationships/chartColorStyle" Target="colors175.xml"/><Relationship Id="rId1" Type="http://schemas.microsoft.com/office/2011/relationships/chartStyle" Target="style175.xml"/><Relationship Id="rId4" Type="http://schemas.openxmlformats.org/officeDocument/2006/relationships/chartUserShapes" Target="../drawings/drawing222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5.xml"/><Relationship Id="rId2" Type="http://schemas.microsoft.com/office/2011/relationships/chartColorStyle" Target="colors176.xml"/><Relationship Id="rId1" Type="http://schemas.microsoft.com/office/2011/relationships/chartStyle" Target="style176.xml"/><Relationship Id="rId4" Type="http://schemas.openxmlformats.org/officeDocument/2006/relationships/chartUserShapes" Target="../drawings/drawing22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6.xml"/><Relationship Id="rId2" Type="http://schemas.microsoft.com/office/2011/relationships/chartColorStyle" Target="colors177.xml"/><Relationship Id="rId1" Type="http://schemas.microsoft.com/office/2011/relationships/chartStyle" Target="style177.xml"/><Relationship Id="rId4" Type="http://schemas.openxmlformats.org/officeDocument/2006/relationships/chartUserShapes" Target="../drawings/drawing224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7.xml"/><Relationship Id="rId2" Type="http://schemas.microsoft.com/office/2011/relationships/chartColorStyle" Target="colors178.xml"/><Relationship Id="rId1" Type="http://schemas.microsoft.com/office/2011/relationships/chartStyle" Target="style178.xml"/><Relationship Id="rId4" Type="http://schemas.openxmlformats.org/officeDocument/2006/relationships/chartUserShapes" Target="../drawings/drawing225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8.xml"/><Relationship Id="rId2" Type="http://schemas.microsoft.com/office/2011/relationships/chartColorStyle" Target="colors179.xml"/><Relationship Id="rId1" Type="http://schemas.microsoft.com/office/2011/relationships/chartStyle" Target="style179.xml"/><Relationship Id="rId4" Type="http://schemas.openxmlformats.org/officeDocument/2006/relationships/chartUserShapes" Target="../drawings/drawing226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9.xml"/><Relationship Id="rId2" Type="http://schemas.microsoft.com/office/2011/relationships/chartColorStyle" Target="colors180.xml"/><Relationship Id="rId1" Type="http://schemas.microsoft.com/office/2011/relationships/chartStyle" Target="style180.xml"/><Relationship Id="rId4" Type="http://schemas.openxmlformats.org/officeDocument/2006/relationships/chartUserShapes" Target="../drawings/drawing227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0.xml"/><Relationship Id="rId2" Type="http://schemas.microsoft.com/office/2011/relationships/chartColorStyle" Target="colors181.xml"/><Relationship Id="rId1" Type="http://schemas.microsoft.com/office/2011/relationships/chartStyle" Target="style181.xml"/><Relationship Id="rId4" Type="http://schemas.openxmlformats.org/officeDocument/2006/relationships/chartUserShapes" Target="../drawings/drawing228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1.xml"/><Relationship Id="rId2" Type="http://schemas.microsoft.com/office/2011/relationships/chartColorStyle" Target="colors182.xml"/><Relationship Id="rId1" Type="http://schemas.microsoft.com/office/2011/relationships/chartStyle" Target="style182.xml"/><Relationship Id="rId4" Type="http://schemas.openxmlformats.org/officeDocument/2006/relationships/chartUserShapes" Target="../drawings/drawing22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27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2.xml"/><Relationship Id="rId2" Type="http://schemas.microsoft.com/office/2011/relationships/chartColorStyle" Target="colors183.xml"/><Relationship Id="rId1" Type="http://schemas.microsoft.com/office/2011/relationships/chartStyle" Target="style183.xml"/><Relationship Id="rId4" Type="http://schemas.openxmlformats.org/officeDocument/2006/relationships/chartUserShapes" Target="../drawings/drawing230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3.xml"/><Relationship Id="rId2" Type="http://schemas.microsoft.com/office/2011/relationships/chartColorStyle" Target="colors184.xml"/><Relationship Id="rId1" Type="http://schemas.microsoft.com/office/2011/relationships/chartStyle" Target="style184.xml"/><Relationship Id="rId4" Type="http://schemas.openxmlformats.org/officeDocument/2006/relationships/chartUserShapes" Target="../drawings/drawing231.xml"/></Relationships>
</file>

<file path=xl/charts/_rels/chart2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3.xml"/><Relationship Id="rId1" Type="http://schemas.openxmlformats.org/officeDocument/2006/relationships/themeOverride" Target="../theme/themeOverride194.xml"/></Relationships>
</file>

<file path=xl/charts/_rels/chart2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5.xml"/><Relationship Id="rId1" Type="http://schemas.openxmlformats.org/officeDocument/2006/relationships/themeOverride" Target="../theme/themeOverride195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6.xml"/><Relationship Id="rId2" Type="http://schemas.microsoft.com/office/2011/relationships/chartColorStyle" Target="colors185.xml"/><Relationship Id="rId1" Type="http://schemas.microsoft.com/office/2011/relationships/chartStyle" Target="style185.xml"/><Relationship Id="rId4" Type="http://schemas.openxmlformats.org/officeDocument/2006/relationships/chartUserShapes" Target="../drawings/drawing237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7.xml"/><Relationship Id="rId2" Type="http://schemas.microsoft.com/office/2011/relationships/chartColorStyle" Target="colors186.xml"/><Relationship Id="rId1" Type="http://schemas.microsoft.com/office/2011/relationships/chartStyle" Target="style186.xml"/><Relationship Id="rId4" Type="http://schemas.openxmlformats.org/officeDocument/2006/relationships/chartUserShapes" Target="../drawings/drawing238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8.xml"/><Relationship Id="rId2" Type="http://schemas.microsoft.com/office/2011/relationships/chartColorStyle" Target="colors187.xml"/><Relationship Id="rId1" Type="http://schemas.microsoft.com/office/2011/relationships/chartStyle" Target="style187.xml"/><Relationship Id="rId4" Type="http://schemas.openxmlformats.org/officeDocument/2006/relationships/chartUserShapes" Target="../drawings/drawing239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9.xml"/><Relationship Id="rId2" Type="http://schemas.microsoft.com/office/2011/relationships/chartColorStyle" Target="colors188.xml"/><Relationship Id="rId1" Type="http://schemas.microsoft.com/office/2011/relationships/chartStyle" Target="style188.xml"/><Relationship Id="rId4" Type="http://schemas.openxmlformats.org/officeDocument/2006/relationships/chartUserShapes" Target="../drawings/drawing240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0.xml"/><Relationship Id="rId2" Type="http://schemas.microsoft.com/office/2011/relationships/chartColorStyle" Target="colors189.xml"/><Relationship Id="rId1" Type="http://schemas.microsoft.com/office/2011/relationships/chartStyle" Target="style189.xml"/><Relationship Id="rId4" Type="http://schemas.openxmlformats.org/officeDocument/2006/relationships/chartUserShapes" Target="../drawings/drawing241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1.xml"/><Relationship Id="rId2" Type="http://schemas.microsoft.com/office/2011/relationships/chartColorStyle" Target="colors190.xml"/><Relationship Id="rId1" Type="http://schemas.microsoft.com/office/2011/relationships/chartStyle" Target="style190.xml"/><Relationship Id="rId4" Type="http://schemas.openxmlformats.org/officeDocument/2006/relationships/chartUserShapes" Target="../drawings/drawing242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28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2.xml"/><Relationship Id="rId2" Type="http://schemas.microsoft.com/office/2011/relationships/chartColorStyle" Target="colors191.xml"/><Relationship Id="rId1" Type="http://schemas.microsoft.com/office/2011/relationships/chartStyle" Target="style191.xml"/><Relationship Id="rId4" Type="http://schemas.openxmlformats.org/officeDocument/2006/relationships/chartUserShapes" Target="../drawings/drawing243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3.xml"/><Relationship Id="rId2" Type="http://schemas.microsoft.com/office/2011/relationships/chartColorStyle" Target="colors192.xml"/><Relationship Id="rId1" Type="http://schemas.microsoft.com/office/2011/relationships/chartStyle" Target="style192.xml"/><Relationship Id="rId4" Type="http://schemas.openxmlformats.org/officeDocument/2006/relationships/chartUserShapes" Target="../drawings/drawing244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4.xml"/><Relationship Id="rId2" Type="http://schemas.microsoft.com/office/2011/relationships/chartColorStyle" Target="colors193.xml"/><Relationship Id="rId1" Type="http://schemas.microsoft.com/office/2011/relationships/chartStyle" Target="style193.xml"/><Relationship Id="rId4" Type="http://schemas.openxmlformats.org/officeDocument/2006/relationships/chartUserShapes" Target="../drawings/drawing245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5.xml"/><Relationship Id="rId2" Type="http://schemas.microsoft.com/office/2011/relationships/chartColorStyle" Target="colors194.xml"/><Relationship Id="rId1" Type="http://schemas.microsoft.com/office/2011/relationships/chartStyle" Target="style194.xml"/><Relationship Id="rId4" Type="http://schemas.openxmlformats.org/officeDocument/2006/relationships/chartUserShapes" Target="../drawings/drawing246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6.xml"/><Relationship Id="rId2" Type="http://schemas.microsoft.com/office/2011/relationships/chartColorStyle" Target="colors195.xml"/><Relationship Id="rId1" Type="http://schemas.microsoft.com/office/2011/relationships/chartStyle" Target="style195.xml"/><Relationship Id="rId4" Type="http://schemas.openxmlformats.org/officeDocument/2006/relationships/chartUserShapes" Target="../drawings/drawing247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7.xml"/><Relationship Id="rId2" Type="http://schemas.microsoft.com/office/2011/relationships/chartColorStyle" Target="colors196.xml"/><Relationship Id="rId1" Type="http://schemas.microsoft.com/office/2011/relationships/chartStyle" Target="style196.xml"/><Relationship Id="rId4" Type="http://schemas.openxmlformats.org/officeDocument/2006/relationships/chartUserShapes" Target="../drawings/drawing248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8.xml"/><Relationship Id="rId2" Type="http://schemas.microsoft.com/office/2011/relationships/chartColorStyle" Target="colors197.xml"/><Relationship Id="rId1" Type="http://schemas.microsoft.com/office/2011/relationships/chartStyle" Target="style197.xml"/><Relationship Id="rId4" Type="http://schemas.openxmlformats.org/officeDocument/2006/relationships/chartUserShapes" Target="../drawings/drawing250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9.xml"/><Relationship Id="rId2" Type="http://schemas.microsoft.com/office/2011/relationships/chartColorStyle" Target="colors198.xml"/><Relationship Id="rId1" Type="http://schemas.microsoft.com/office/2011/relationships/chartStyle" Target="style198.xml"/><Relationship Id="rId4" Type="http://schemas.openxmlformats.org/officeDocument/2006/relationships/chartUserShapes" Target="../drawings/drawing251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0.xml"/><Relationship Id="rId2" Type="http://schemas.microsoft.com/office/2011/relationships/chartColorStyle" Target="colors199.xml"/><Relationship Id="rId1" Type="http://schemas.microsoft.com/office/2011/relationships/chartStyle" Target="style199.xml"/><Relationship Id="rId4" Type="http://schemas.openxmlformats.org/officeDocument/2006/relationships/chartUserShapes" Target="../drawings/drawing252.xml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1.xml"/><Relationship Id="rId2" Type="http://schemas.microsoft.com/office/2011/relationships/chartColorStyle" Target="colors200.xml"/><Relationship Id="rId1" Type="http://schemas.microsoft.com/office/2011/relationships/chartStyle" Target="style200.xml"/><Relationship Id="rId4" Type="http://schemas.openxmlformats.org/officeDocument/2006/relationships/chartUserShapes" Target="../drawings/drawing253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29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2.xml"/><Relationship Id="rId2" Type="http://schemas.microsoft.com/office/2011/relationships/chartColorStyle" Target="colors201.xml"/><Relationship Id="rId1" Type="http://schemas.microsoft.com/office/2011/relationships/chartStyle" Target="style201.xml"/><Relationship Id="rId4" Type="http://schemas.openxmlformats.org/officeDocument/2006/relationships/chartUserShapes" Target="../drawings/drawing254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3.xml"/><Relationship Id="rId2" Type="http://schemas.microsoft.com/office/2011/relationships/chartColorStyle" Target="colors202.xml"/><Relationship Id="rId1" Type="http://schemas.microsoft.com/office/2011/relationships/chartStyle" Target="style202.xml"/><Relationship Id="rId4" Type="http://schemas.openxmlformats.org/officeDocument/2006/relationships/chartUserShapes" Target="../drawings/drawing255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4.xml"/><Relationship Id="rId2" Type="http://schemas.microsoft.com/office/2011/relationships/chartColorStyle" Target="colors203.xml"/><Relationship Id="rId1" Type="http://schemas.microsoft.com/office/2011/relationships/chartStyle" Target="style203.xml"/><Relationship Id="rId4" Type="http://schemas.openxmlformats.org/officeDocument/2006/relationships/chartUserShapes" Target="../drawings/drawing256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5.xml"/><Relationship Id="rId2" Type="http://schemas.microsoft.com/office/2011/relationships/chartColorStyle" Target="colors204.xml"/><Relationship Id="rId1" Type="http://schemas.microsoft.com/office/2011/relationships/chartStyle" Target="style204.xml"/><Relationship Id="rId4" Type="http://schemas.openxmlformats.org/officeDocument/2006/relationships/chartUserShapes" Target="../drawings/drawing257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6.xml"/><Relationship Id="rId2" Type="http://schemas.microsoft.com/office/2011/relationships/chartColorStyle" Target="colors205.xml"/><Relationship Id="rId1" Type="http://schemas.microsoft.com/office/2011/relationships/chartStyle" Target="style205.xml"/><Relationship Id="rId4" Type="http://schemas.openxmlformats.org/officeDocument/2006/relationships/chartUserShapes" Target="../drawings/drawing258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7.xml"/><Relationship Id="rId2" Type="http://schemas.microsoft.com/office/2011/relationships/chartColorStyle" Target="colors206.xml"/><Relationship Id="rId1" Type="http://schemas.microsoft.com/office/2011/relationships/chartStyle" Target="style206.xml"/><Relationship Id="rId4" Type="http://schemas.openxmlformats.org/officeDocument/2006/relationships/chartUserShapes" Target="../drawings/drawing259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8.xml"/><Relationship Id="rId2" Type="http://schemas.microsoft.com/office/2011/relationships/chartColorStyle" Target="colors207.xml"/><Relationship Id="rId1" Type="http://schemas.microsoft.com/office/2011/relationships/chartStyle" Target="style207.xml"/><Relationship Id="rId4" Type="http://schemas.openxmlformats.org/officeDocument/2006/relationships/chartUserShapes" Target="../drawings/drawing260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9.xml"/><Relationship Id="rId2" Type="http://schemas.microsoft.com/office/2011/relationships/chartColorStyle" Target="colors208.xml"/><Relationship Id="rId1" Type="http://schemas.microsoft.com/office/2011/relationships/chartStyle" Target="style208.xml"/><Relationship Id="rId4" Type="http://schemas.openxmlformats.org/officeDocument/2006/relationships/chartUserShapes" Target="../drawings/drawing261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0.xml"/><Relationship Id="rId2" Type="http://schemas.microsoft.com/office/2011/relationships/chartColorStyle" Target="colors209.xml"/><Relationship Id="rId1" Type="http://schemas.microsoft.com/office/2011/relationships/chartStyle" Target="style209.xml"/><Relationship Id="rId4" Type="http://schemas.openxmlformats.org/officeDocument/2006/relationships/chartUserShapes" Target="../drawings/drawing264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1.xml"/><Relationship Id="rId2" Type="http://schemas.microsoft.com/office/2011/relationships/chartColorStyle" Target="colors210.xml"/><Relationship Id="rId1" Type="http://schemas.microsoft.com/office/2011/relationships/chartStyle" Target="style210.xml"/><Relationship Id="rId4" Type="http://schemas.openxmlformats.org/officeDocument/2006/relationships/chartUserShapes" Target="../drawings/drawing265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0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2.xml"/><Relationship Id="rId2" Type="http://schemas.microsoft.com/office/2011/relationships/chartColorStyle" Target="colors211.xml"/><Relationship Id="rId1" Type="http://schemas.microsoft.com/office/2011/relationships/chartStyle" Target="style211.xml"/><Relationship Id="rId4" Type="http://schemas.openxmlformats.org/officeDocument/2006/relationships/chartUserShapes" Target="../drawings/drawing266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3.xml"/><Relationship Id="rId2" Type="http://schemas.microsoft.com/office/2011/relationships/chartColorStyle" Target="colors212.xml"/><Relationship Id="rId1" Type="http://schemas.microsoft.com/office/2011/relationships/chartStyle" Target="style212.xml"/><Relationship Id="rId4" Type="http://schemas.openxmlformats.org/officeDocument/2006/relationships/chartUserShapes" Target="../drawings/drawing267.xml"/></Relationships>
</file>

<file path=xl/charts/_rels/chart2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4.xml"/><Relationship Id="rId2" Type="http://schemas.microsoft.com/office/2011/relationships/chartColorStyle" Target="colors213.xml"/><Relationship Id="rId1" Type="http://schemas.microsoft.com/office/2011/relationships/chartStyle" Target="style213.xml"/><Relationship Id="rId4" Type="http://schemas.openxmlformats.org/officeDocument/2006/relationships/chartUserShapes" Target="../drawings/drawing268.xml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5.xml"/><Relationship Id="rId2" Type="http://schemas.microsoft.com/office/2011/relationships/chartColorStyle" Target="colors214.xml"/><Relationship Id="rId1" Type="http://schemas.microsoft.com/office/2011/relationships/chartStyle" Target="style214.xml"/><Relationship Id="rId4" Type="http://schemas.openxmlformats.org/officeDocument/2006/relationships/chartUserShapes" Target="../drawings/drawing269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6.xml"/><Relationship Id="rId2" Type="http://schemas.microsoft.com/office/2011/relationships/chartColorStyle" Target="colors215.xml"/><Relationship Id="rId1" Type="http://schemas.microsoft.com/office/2011/relationships/chartStyle" Target="style215.xml"/><Relationship Id="rId4" Type="http://schemas.openxmlformats.org/officeDocument/2006/relationships/chartUserShapes" Target="../drawings/drawing270.xml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7.xml"/><Relationship Id="rId2" Type="http://schemas.microsoft.com/office/2011/relationships/chartColorStyle" Target="colors216.xml"/><Relationship Id="rId1" Type="http://schemas.microsoft.com/office/2011/relationships/chartStyle" Target="style216.xml"/><Relationship Id="rId4" Type="http://schemas.openxmlformats.org/officeDocument/2006/relationships/chartUserShapes" Target="../drawings/drawing271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8.xml"/><Relationship Id="rId2" Type="http://schemas.microsoft.com/office/2011/relationships/chartColorStyle" Target="colors217.xml"/><Relationship Id="rId1" Type="http://schemas.microsoft.com/office/2011/relationships/chartStyle" Target="style217.xml"/><Relationship Id="rId4" Type="http://schemas.openxmlformats.org/officeDocument/2006/relationships/chartUserShapes" Target="../drawings/drawing272.xml"/></Relationships>
</file>

<file path=xl/charts/_rels/chart2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9.xml"/><Relationship Id="rId2" Type="http://schemas.microsoft.com/office/2011/relationships/chartColorStyle" Target="colors218.xml"/><Relationship Id="rId1" Type="http://schemas.microsoft.com/office/2011/relationships/chartStyle" Target="style218.xml"/><Relationship Id="rId4" Type="http://schemas.openxmlformats.org/officeDocument/2006/relationships/chartUserShapes" Target="../drawings/drawing273.xml"/></Relationships>
</file>

<file path=xl/charts/_rels/chart2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0.xml"/><Relationship Id="rId2" Type="http://schemas.microsoft.com/office/2011/relationships/chartColorStyle" Target="colors219.xml"/><Relationship Id="rId1" Type="http://schemas.microsoft.com/office/2011/relationships/chartStyle" Target="style219.xml"/><Relationship Id="rId4" Type="http://schemas.openxmlformats.org/officeDocument/2006/relationships/chartUserShapes" Target="../drawings/drawing274.xml"/></Relationships>
</file>

<file path=xl/charts/_rels/chart2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1.xml"/><Relationship Id="rId2" Type="http://schemas.microsoft.com/office/2011/relationships/chartColorStyle" Target="colors220.xml"/><Relationship Id="rId1" Type="http://schemas.microsoft.com/office/2011/relationships/chartStyle" Target="style220.xml"/><Relationship Id="rId4" Type="http://schemas.openxmlformats.org/officeDocument/2006/relationships/chartUserShapes" Target="../drawings/drawing275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31.xml"/></Relationships>
</file>

<file path=xl/charts/_rels/chart2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2.xml"/><Relationship Id="rId2" Type="http://schemas.microsoft.com/office/2011/relationships/chartColorStyle" Target="colors221.xml"/><Relationship Id="rId1" Type="http://schemas.microsoft.com/office/2011/relationships/chartStyle" Target="style221.xml"/><Relationship Id="rId4" Type="http://schemas.openxmlformats.org/officeDocument/2006/relationships/chartUserShapes" Target="../drawings/drawing277.xml"/></Relationships>
</file>

<file path=xl/charts/_rels/chart2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3.xml"/><Relationship Id="rId2" Type="http://schemas.microsoft.com/office/2011/relationships/chartColorStyle" Target="colors222.xml"/><Relationship Id="rId1" Type="http://schemas.microsoft.com/office/2011/relationships/chartStyle" Target="style222.xml"/><Relationship Id="rId4" Type="http://schemas.openxmlformats.org/officeDocument/2006/relationships/chartUserShapes" Target="../drawings/drawing279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32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33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34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35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37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39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40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41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42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43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44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45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46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47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48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49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5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52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53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54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55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5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2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6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6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6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6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6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6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6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6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7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7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3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7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7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7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7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7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7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78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7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8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8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8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8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8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8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8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8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8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8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90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9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5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93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94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95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Relationship Id="rId4" Type="http://schemas.openxmlformats.org/officeDocument/2006/relationships/chartUserShapes" Target="../drawings/drawing96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Relationship Id="rId4" Type="http://schemas.openxmlformats.org/officeDocument/2006/relationships/chartUserShapes" Target="../drawings/drawing97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Relationship Id="rId4" Type="http://schemas.openxmlformats.org/officeDocument/2006/relationships/chartUserShapes" Target="../drawings/drawing98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Relationship Id="rId4" Type="http://schemas.openxmlformats.org/officeDocument/2006/relationships/chartUserShapes" Target="../drawings/drawing99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Relationship Id="rId4" Type="http://schemas.openxmlformats.org/officeDocument/2006/relationships/chartUserShapes" Target="../drawings/drawing100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Relationship Id="rId4" Type="http://schemas.openxmlformats.org/officeDocument/2006/relationships/chartUserShapes" Target="../drawings/drawing101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Relationship Id="rId4" Type="http://schemas.openxmlformats.org/officeDocument/2006/relationships/chartUserShapes" Target="../drawings/drawing10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6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Relationship Id="rId4" Type="http://schemas.openxmlformats.org/officeDocument/2006/relationships/chartUserShapes" Target="../drawings/drawing103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Relationship Id="rId4" Type="http://schemas.openxmlformats.org/officeDocument/2006/relationships/chartUserShapes" Target="../drawings/drawing104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Relationship Id="rId4" Type="http://schemas.openxmlformats.org/officeDocument/2006/relationships/chartUserShapes" Target="../drawings/drawing105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Relationship Id="rId4" Type="http://schemas.openxmlformats.org/officeDocument/2006/relationships/chartUserShapes" Target="../drawings/drawing106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Relationship Id="rId4" Type="http://schemas.openxmlformats.org/officeDocument/2006/relationships/chartUserShapes" Target="../drawings/drawing107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Relationship Id="rId4" Type="http://schemas.openxmlformats.org/officeDocument/2006/relationships/chartUserShapes" Target="../drawings/drawing108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Relationship Id="rId4" Type="http://schemas.openxmlformats.org/officeDocument/2006/relationships/chartUserShapes" Target="../drawings/drawing109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Relationship Id="rId4" Type="http://schemas.openxmlformats.org/officeDocument/2006/relationships/chartUserShapes" Target="../drawings/drawing110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Relationship Id="rId4" Type="http://schemas.openxmlformats.org/officeDocument/2006/relationships/chartUserShapes" Target="../drawings/drawing111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Relationship Id="rId4" Type="http://schemas.openxmlformats.org/officeDocument/2006/relationships/chartUserShapes" Target="../drawings/drawing1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0B-4BF1-B445-5065AA665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0B-4BF1-B445-5065AA665D3E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0B-4BF1-B445-5065AA665D3E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0B-4BF1-B445-5065AA665D3E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0B-4BF1-B445-5065AA665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0B-4BF1-B445-5065AA665D3E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0B-4BF1-B445-5065AA665D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0B-4BF1-B445-5065AA665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2">
                  <c:v>440377</c:v>
                </c:pt>
                <c:pt idx="3">
                  <c:v>445687</c:v>
                </c:pt>
                <c:pt idx="12">
                  <c:v>1700823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0B-4BF1-B445-5065AA66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0B-4BF1-B445-5065AA665D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0B-4BF1-B445-5065AA665D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0B-4BF1-B445-5065AA665D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0B-4BF1-B445-5065AA665D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0B-4BF1-B445-5065AA665D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0B-4BF1-B445-5065AA665D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0B-4BF1-B445-5065AA665D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0B-4BF1-B445-5065AA665D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0B-4BF1-B445-5065AA665D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0B-4BF1-B445-5065AA665D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0B-4BF1-B445-5065AA665D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0B-4BF1-B445-5065AA665D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0B-4BF1-B445-5065AA665D3E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2">
                  <c:v>0.11865358285048022</c:v>
                </c:pt>
                <c:pt idx="3">
                  <c:v>4.6982877090444353E-2</c:v>
                </c:pt>
                <c:pt idx="12">
                  <c:v>0.17936622404049518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0B-4BF1-B445-5065AA665D3E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2">
                  <c:v>2.290744805639755E-2</c:v>
                </c:pt>
                <c:pt idx="3">
                  <c:v>0.10607951993209963</c:v>
                </c:pt>
                <c:pt idx="12">
                  <c:v>8.250763116826243E-2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0B-4BF1-B445-5065AA66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39-45E4-8DBE-F0C9613A15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TF'!$C$660:$C$672</c:f>
              <c:numCache>
                <c:formatCode>#,##0</c:formatCode>
                <c:ptCount val="13"/>
                <c:pt idx="0">
                  <c:v>1336</c:v>
                </c:pt>
                <c:pt idx="1">
                  <c:v>1340</c:v>
                </c:pt>
                <c:pt idx="2">
                  <c:v>1776</c:v>
                </c:pt>
                <c:pt idx="3">
                  <c:v>1691</c:v>
                </c:pt>
                <c:pt idx="4">
                  <c:v>1250</c:v>
                </c:pt>
                <c:pt idx="5">
                  <c:v>1566</c:v>
                </c:pt>
                <c:pt idx="6">
                  <c:v>1527</c:v>
                </c:pt>
                <c:pt idx="7">
                  <c:v>1264</c:v>
                </c:pt>
                <c:pt idx="8">
                  <c:v>1110</c:v>
                </c:pt>
                <c:pt idx="9">
                  <c:v>1231</c:v>
                </c:pt>
                <c:pt idx="10">
                  <c:v>1324</c:v>
                </c:pt>
                <c:pt idx="11">
                  <c:v>1622</c:v>
                </c:pt>
                <c:pt idx="12">
                  <c:v>17037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39-45E4-8DBE-F0C9613A155C}"/>
            </c:ext>
          </c:extLst>
        </c:ser>
        <c:ser>
          <c:idx val="5"/>
          <c:order val="1"/>
          <c:tx>
            <c:strRef>
              <c:f>'Viajeros entr evol mensu TF'!$G$658:$H$658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39-45E4-8DBE-F0C9613A155C}"/>
              </c:ext>
            </c:extLst>
          </c:dPt>
          <c:val>
            <c:numRef>
              <c:f>'Viajeros entr evol mensu TF'!$G$660:$G$672</c:f>
              <c:numCache>
                <c:formatCode>#,##0</c:formatCode>
                <c:ptCount val="13"/>
                <c:pt idx="0">
                  <c:v>181</c:v>
                </c:pt>
                <c:pt idx="1">
                  <c:v>180</c:v>
                </c:pt>
                <c:pt idx="2">
                  <c:v>185</c:v>
                </c:pt>
                <c:pt idx="3">
                  <c:v>266</c:v>
                </c:pt>
                <c:pt idx="4">
                  <c:v>405</c:v>
                </c:pt>
                <c:pt idx="5">
                  <c:v>364</c:v>
                </c:pt>
                <c:pt idx="6">
                  <c:v>942</c:v>
                </c:pt>
                <c:pt idx="7">
                  <c:v>830</c:v>
                </c:pt>
                <c:pt idx="8">
                  <c:v>817</c:v>
                </c:pt>
                <c:pt idx="9">
                  <c:v>873</c:v>
                </c:pt>
                <c:pt idx="10">
                  <c:v>1038</c:v>
                </c:pt>
                <c:pt idx="11">
                  <c:v>1479</c:v>
                </c:pt>
                <c:pt idx="12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39-45E4-8DBE-F0C9613A155C}"/>
            </c:ext>
          </c:extLst>
        </c:ser>
        <c:ser>
          <c:idx val="0"/>
          <c:order val="2"/>
          <c:tx>
            <c:strRef>
              <c:f>'Viajeros entr evol mensu TF'!$I$658:$J$658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39-45E4-8DBE-F0C9613A15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TF'!$I$660:$I$672</c:f>
              <c:numCache>
                <c:formatCode>#,##0</c:formatCode>
                <c:ptCount val="13"/>
                <c:pt idx="0">
                  <c:v>1057</c:v>
                </c:pt>
                <c:pt idx="1">
                  <c:v>1321</c:v>
                </c:pt>
                <c:pt idx="2">
                  <c:v>2502</c:v>
                </c:pt>
                <c:pt idx="3">
                  <c:v>2880</c:v>
                </c:pt>
                <c:pt idx="4">
                  <c:v>1563</c:v>
                </c:pt>
                <c:pt idx="5">
                  <c:v>3423</c:v>
                </c:pt>
                <c:pt idx="6">
                  <c:v>2471</c:v>
                </c:pt>
                <c:pt idx="7">
                  <c:v>1900</c:v>
                </c:pt>
                <c:pt idx="8">
                  <c:v>2189</c:v>
                </c:pt>
                <c:pt idx="9">
                  <c:v>2144</c:v>
                </c:pt>
                <c:pt idx="10">
                  <c:v>2283</c:v>
                </c:pt>
                <c:pt idx="11">
                  <c:v>2774</c:v>
                </c:pt>
                <c:pt idx="12">
                  <c:v>26507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39-45E4-8DBE-F0C9613A155C}"/>
            </c:ext>
          </c:extLst>
        </c:ser>
        <c:ser>
          <c:idx val="1"/>
          <c:order val="3"/>
          <c:tx>
            <c:strRef>
              <c:f>'Viajeros entr evol mensu TF'!$K$658:$L$658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39-45E4-8DBE-F0C9613A15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39-45E4-8DBE-F0C9613A15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TF'!$K$660:$K$672</c:f>
              <c:numCache>
                <c:formatCode>#,##0</c:formatCode>
                <c:ptCount val="13"/>
                <c:pt idx="0">
                  <c:v>2324</c:v>
                </c:pt>
                <c:pt idx="1">
                  <c:v>2360</c:v>
                </c:pt>
                <c:pt idx="2">
                  <c:v>2872</c:v>
                </c:pt>
                <c:pt idx="3">
                  <c:v>3582</c:v>
                </c:pt>
                <c:pt idx="12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39-45E4-8DBE-F0C9613A1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39-45E4-8DBE-F0C9613A15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39-45E4-8DBE-F0C9613A15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39-45E4-8DBE-F0C9613A15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39-45E4-8DBE-F0C9613A15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39-45E4-8DBE-F0C9613A15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39-45E4-8DBE-F0C9613A15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39-45E4-8DBE-F0C9613A15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39-45E4-8DBE-F0C9613A15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39-45E4-8DBE-F0C9613A15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39-45E4-8DBE-F0C9613A15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39-45E4-8DBE-F0C9613A15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39-45E4-8DBE-F0C9613A15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39-45E4-8DBE-F0C9613A155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TF'!$L$660:$L$672</c:f>
              <c:numCache>
                <c:formatCode>0.0%</c:formatCode>
                <c:ptCount val="13"/>
                <c:pt idx="0">
                  <c:v>1.1986754966887418</c:v>
                </c:pt>
                <c:pt idx="1">
                  <c:v>0.78652535957607883</c:v>
                </c:pt>
                <c:pt idx="2">
                  <c:v>0.14788169464428447</c:v>
                </c:pt>
                <c:pt idx="3">
                  <c:v>0.24374999999999991</c:v>
                </c:pt>
                <c:pt idx="12">
                  <c:v>0.43530927835051547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39-45E4-8DBE-F0C9613A155C}"/>
            </c:ext>
          </c:extLst>
        </c:ser>
        <c:ser>
          <c:idx val="4"/>
          <c:order val="5"/>
          <c:tx>
            <c:strRef>
              <c:f>'Viajeros entr evol mensu TF'!$M$659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TF'!$M$660:$M$672</c:f>
              <c:numCache>
                <c:formatCode>0.0%</c:formatCode>
                <c:ptCount val="13"/>
                <c:pt idx="0">
                  <c:v>0.73952095808383222</c:v>
                </c:pt>
                <c:pt idx="1">
                  <c:v>0.76119402985074625</c:v>
                </c:pt>
                <c:pt idx="2">
                  <c:v>0.61711711711711703</c:v>
                </c:pt>
                <c:pt idx="3">
                  <c:v>1.1182732111176819</c:v>
                </c:pt>
                <c:pt idx="12">
                  <c:v>0.81312062510174177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39-45E4-8DBE-F0C9613A1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90-4F70-AC64-5F189B89AB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FV'!$C$229:$C$241</c:f>
              <c:numCache>
                <c:formatCode>#,##0</c:formatCode>
                <c:ptCount val="13"/>
                <c:pt idx="0">
                  <c:v>3982</c:v>
                </c:pt>
                <c:pt idx="1">
                  <c:v>3248</c:v>
                </c:pt>
                <c:pt idx="2">
                  <c:v>4662</c:v>
                </c:pt>
                <c:pt idx="3">
                  <c:v>5710</c:v>
                </c:pt>
                <c:pt idx="4">
                  <c:v>4713</c:v>
                </c:pt>
                <c:pt idx="5">
                  <c:v>5611</c:v>
                </c:pt>
                <c:pt idx="6">
                  <c:v>7328</c:v>
                </c:pt>
                <c:pt idx="7">
                  <c:v>9665</c:v>
                </c:pt>
                <c:pt idx="8">
                  <c:v>6645</c:v>
                </c:pt>
                <c:pt idx="9">
                  <c:v>5872</c:v>
                </c:pt>
                <c:pt idx="10">
                  <c:v>3988</c:v>
                </c:pt>
                <c:pt idx="11">
                  <c:v>5059</c:v>
                </c:pt>
                <c:pt idx="12">
                  <c:v>66483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0-4F70-AC64-5F189B89AB3D}"/>
            </c:ext>
          </c:extLst>
        </c:ser>
        <c:ser>
          <c:idx val="5"/>
          <c:order val="1"/>
          <c:tx>
            <c:strRef>
              <c:f>'Viajeros entr evol mensu FV'!$G$227:$H$227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90-4F70-AC64-5F189B89AB3D}"/>
              </c:ext>
            </c:extLst>
          </c:dPt>
          <c:val>
            <c:numRef>
              <c:f>'Viajeros entr evol mensu FV'!$G$229:$G$241</c:f>
              <c:numCache>
                <c:formatCode>#,##0</c:formatCode>
                <c:ptCount val="13"/>
                <c:pt idx="0">
                  <c:v>382</c:v>
                </c:pt>
                <c:pt idx="1">
                  <c:v>347</c:v>
                </c:pt>
                <c:pt idx="2">
                  <c:v>851</c:v>
                </c:pt>
                <c:pt idx="3">
                  <c:v>1881</c:v>
                </c:pt>
                <c:pt idx="4">
                  <c:v>3092</c:v>
                </c:pt>
                <c:pt idx="5">
                  <c:v>2736</c:v>
                </c:pt>
                <c:pt idx="6">
                  <c:v>4235</c:v>
                </c:pt>
                <c:pt idx="7">
                  <c:v>8199</c:v>
                </c:pt>
                <c:pt idx="8">
                  <c:v>5573</c:v>
                </c:pt>
                <c:pt idx="9">
                  <c:v>6950</c:v>
                </c:pt>
                <c:pt idx="10">
                  <c:v>6114</c:v>
                </c:pt>
                <c:pt idx="11">
                  <c:v>6036</c:v>
                </c:pt>
                <c:pt idx="12">
                  <c:v>46396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90-4F70-AC64-5F189B89AB3D}"/>
            </c:ext>
          </c:extLst>
        </c:ser>
        <c:ser>
          <c:idx val="0"/>
          <c:order val="2"/>
          <c:tx>
            <c:strRef>
              <c:f>'Viajeros entr evol mensu FV'!$I$227:$J$227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90-4F70-AC64-5F189B89AB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FV'!$I$229:$I$241</c:f>
              <c:numCache>
                <c:formatCode>#,##0</c:formatCode>
                <c:ptCount val="13"/>
                <c:pt idx="0">
                  <c:v>4013</c:v>
                </c:pt>
                <c:pt idx="1">
                  <c:v>4404</c:v>
                </c:pt>
                <c:pt idx="2">
                  <c:v>5242</c:v>
                </c:pt>
                <c:pt idx="3">
                  <c:v>6534</c:v>
                </c:pt>
                <c:pt idx="4">
                  <c:v>6686</c:v>
                </c:pt>
                <c:pt idx="5">
                  <c:v>5097</c:v>
                </c:pt>
                <c:pt idx="6">
                  <c:v>6503</c:v>
                </c:pt>
                <c:pt idx="7">
                  <c:v>9192</c:v>
                </c:pt>
                <c:pt idx="8">
                  <c:v>6385</c:v>
                </c:pt>
                <c:pt idx="9">
                  <c:v>6000</c:v>
                </c:pt>
                <c:pt idx="10">
                  <c:v>4786</c:v>
                </c:pt>
                <c:pt idx="11">
                  <c:v>4734</c:v>
                </c:pt>
                <c:pt idx="12">
                  <c:v>69576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90-4F70-AC64-5F189B89AB3D}"/>
            </c:ext>
          </c:extLst>
        </c:ser>
        <c:ser>
          <c:idx val="1"/>
          <c:order val="3"/>
          <c:tx>
            <c:strRef>
              <c:f>'Viajeros entr evol mensu FV'!$K$227:$L$227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90-4F70-AC64-5F189B89AB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90-4F70-AC64-5F189B89AB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FV'!$K$229:$K$241</c:f>
              <c:numCache>
                <c:formatCode>#,##0</c:formatCode>
                <c:ptCount val="13"/>
                <c:pt idx="0">
                  <c:v>4840</c:v>
                </c:pt>
                <c:pt idx="1">
                  <c:v>3399</c:v>
                </c:pt>
                <c:pt idx="2">
                  <c:v>3967</c:v>
                </c:pt>
                <c:pt idx="3">
                  <c:v>5166</c:v>
                </c:pt>
                <c:pt idx="12">
                  <c:v>17372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90-4F70-AC64-5F189B89A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90-4F70-AC64-5F189B89AB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90-4F70-AC64-5F189B89AB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90-4F70-AC64-5F189B89AB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90-4F70-AC64-5F189B89AB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90-4F70-AC64-5F189B89AB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90-4F70-AC64-5F189B89AB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90-4F70-AC64-5F189B89AB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90-4F70-AC64-5F189B89AB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90-4F70-AC64-5F189B89AB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90-4F70-AC64-5F189B89AB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90-4F70-AC64-5F189B89AB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90-4F70-AC64-5F189B89AB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90-4F70-AC64-5F189B89AB3D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FV'!$L$229:$L$241</c:f>
              <c:numCache>
                <c:formatCode>0.0%</c:formatCode>
                <c:ptCount val="13"/>
                <c:pt idx="0">
                  <c:v>0.20608023922252672</c:v>
                </c:pt>
                <c:pt idx="1">
                  <c:v>-0.22820163487738421</c:v>
                </c:pt>
                <c:pt idx="2">
                  <c:v>-0.2432277756581458</c:v>
                </c:pt>
                <c:pt idx="3">
                  <c:v>-0.20936639118457301</c:v>
                </c:pt>
                <c:pt idx="12">
                  <c:v>-0.13970187688803049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90-4F70-AC64-5F189B89AB3D}"/>
            </c:ext>
          </c:extLst>
        </c:ser>
        <c:ser>
          <c:idx val="4"/>
          <c:order val="5"/>
          <c:tx>
            <c:strRef>
              <c:f>'Viajeros entr evol mensu FV'!$M$228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FV'!$M$229:$M$241</c:f>
              <c:numCache>
                <c:formatCode>0.0%</c:formatCode>
                <c:ptCount val="13"/>
                <c:pt idx="0">
                  <c:v>0.21546961325966851</c:v>
                </c:pt>
                <c:pt idx="1">
                  <c:v>4.6490147783251334E-2</c:v>
                </c:pt>
                <c:pt idx="2">
                  <c:v>-0.14907764907764909</c:v>
                </c:pt>
                <c:pt idx="3">
                  <c:v>-9.5271453590192623E-2</c:v>
                </c:pt>
                <c:pt idx="12">
                  <c:v>-1.3066696966253843E-2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90-4F70-AC64-5F189B89A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9E-4A09-BC93-D6555049C66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FV'!$C$251:$C$263</c:f>
              <c:numCache>
                <c:formatCode>#,##0</c:formatCode>
                <c:ptCount val="13"/>
                <c:pt idx="0">
                  <c:v>1730</c:v>
                </c:pt>
                <c:pt idx="1">
                  <c:v>1683</c:v>
                </c:pt>
                <c:pt idx="2">
                  <c:v>1794</c:v>
                </c:pt>
                <c:pt idx="3">
                  <c:v>1873</c:v>
                </c:pt>
                <c:pt idx="4">
                  <c:v>1733</c:v>
                </c:pt>
                <c:pt idx="5">
                  <c:v>2290</c:v>
                </c:pt>
                <c:pt idx="6">
                  <c:v>2097</c:v>
                </c:pt>
                <c:pt idx="7">
                  <c:v>1766</c:v>
                </c:pt>
                <c:pt idx="8">
                  <c:v>1512</c:v>
                </c:pt>
                <c:pt idx="9">
                  <c:v>2031</c:v>
                </c:pt>
                <c:pt idx="10">
                  <c:v>1459</c:v>
                </c:pt>
                <c:pt idx="11">
                  <c:v>1819</c:v>
                </c:pt>
                <c:pt idx="12">
                  <c:v>21787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E-4A09-BC93-D6555049C669}"/>
            </c:ext>
          </c:extLst>
        </c:ser>
        <c:ser>
          <c:idx val="5"/>
          <c:order val="1"/>
          <c:tx>
            <c:strRef>
              <c:f>'Viajeros entr evol mensu FV'!$G$249:$H$249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9E-4A09-BC93-D6555049C669}"/>
              </c:ext>
            </c:extLst>
          </c:dPt>
          <c:val>
            <c:numRef>
              <c:f>'Viajeros entr evol mensu FV'!$G$251:$G$263</c:f>
              <c:numCache>
                <c:formatCode>#,##0</c:formatCode>
                <c:ptCount val="13"/>
                <c:pt idx="0">
                  <c:v>273</c:v>
                </c:pt>
                <c:pt idx="1">
                  <c:v>254</c:v>
                </c:pt>
                <c:pt idx="2">
                  <c:v>75</c:v>
                </c:pt>
                <c:pt idx="3">
                  <c:v>69</c:v>
                </c:pt>
                <c:pt idx="4">
                  <c:v>65</c:v>
                </c:pt>
                <c:pt idx="5">
                  <c:v>69</c:v>
                </c:pt>
                <c:pt idx="6">
                  <c:v>494</c:v>
                </c:pt>
                <c:pt idx="7">
                  <c:v>1077</c:v>
                </c:pt>
                <c:pt idx="8">
                  <c:v>1139</c:v>
                </c:pt>
                <c:pt idx="9">
                  <c:v>1812</c:v>
                </c:pt>
                <c:pt idx="10">
                  <c:v>1546</c:v>
                </c:pt>
                <c:pt idx="11">
                  <c:v>1460</c:v>
                </c:pt>
                <c:pt idx="12">
                  <c:v>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9E-4A09-BC93-D6555049C669}"/>
            </c:ext>
          </c:extLst>
        </c:ser>
        <c:ser>
          <c:idx val="0"/>
          <c:order val="2"/>
          <c:tx>
            <c:strRef>
              <c:f>'Viajeros entr evol mensu FV'!$I$249:$J$249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9E-4A09-BC93-D6555049C66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FV'!$I$251:$I$263</c:f>
              <c:numCache>
                <c:formatCode>#,##0</c:formatCode>
                <c:ptCount val="13"/>
                <c:pt idx="0">
                  <c:v>1533</c:v>
                </c:pt>
                <c:pt idx="1">
                  <c:v>2285</c:v>
                </c:pt>
                <c:pt idx="2">
                  <c:v>2044</c:v>
                </c:pt>
                <c:pt idx="3">
                  <c:v>1954</c:v>
                </c:pt>
                <c:pt idx="4">
                  <c:v>1844</c:v>
                </c:pt>
                <c:pt idx="5">
                  <c:v>1929</c:v>
                </c:pt>
                <c:pt idx="6">
                  <c:v>1684</c:v>
                </c:pt>
                <c:pt idx="7">
                  <c:v>1905</c:v>
                </c:pt>
                <c:pt idx="8">
                  <c:v>1725</c:v>
                </c:pt>
                <c:pt idx="9">
                  <c:v>2154</c:v>
                </c:pt>
                <c:pt idx="10">
                  <c:v>2755</c:v>
                </c:pt>
                <c:pt idx="11">
                  <c:v>2578</c:v>
                </c:pt>
                <c:pt idx="12">
                  <c:v>24390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9E-4A09-BC93-D6555049C669}"/>
            </c:ext>
          </c:extLst>
        </c:ser>
        <c:ser>
          <c:idx val="1"/>
          <c:order val="3"/>
          <c:tx>
            <c:strRef>
              <c:f>'Viajeros entr evol mensu FV'!$K$249:$L$249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9E-4A09-BC93-D6555049C6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9E-4A09-BC93-D6555049C66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FV'!$K$251:$K$263</c:f>
              <c:numCache>
                <c:formatCode>#,##0</c:formatCode>
                <c:ptCount val="13"/>
                <c:pt idx="0">
                  <c:v>2869</c:v>
                </c:pt>
                <c:pt idx="1">
                  <c:v>2755</c:v>
                </c:pt>
                <c:pt idx="2">
                  <c:v>2909</c:v>
                </c:pt>
                <c:pt idx="3">
                  <c:v>2962</c:v>
                </c:pt>
                <c:pt idx="12">
                  <c:v>11495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9E-4A09-BC93-D6555049C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9E-4A09-BC93-D6555049C6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9E-4A09-BC93-D6555049C6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9E-4A09-BC93-D6555049C6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9E-4A09-BC93-D6555049C6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9E-4A09-BC93-D6555049C6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9E-4A09-BC93-D6555049C6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9E-4A09-BC93-D6555049C6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9E-4A09-BC93-D6555049C6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9E-4A09-BC93-D6555049C6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9E-4A09-BC93-D6555049C6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9E-4A09-BC93-D6555049C6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9E-4A09-BC93-D6555049C6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9E-4A09-BC93-D6555049C669}"/>
              </c:ext>
            </c:extLst>
          </c:dPt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FV'!$L$251:$L$263</c:f>
              <c:numCache>
                <c:formatCode>0.0%</c:formatCode>
                <c:ptCount val="13"/>
                <c:pt idx="0">
                  <c:v>0.87149380300065227</c:v>
                </c:pt>
                <c:pt idx="1">
                  <c:v>0.20568927789934355</c:v>
                </c:pt>
                <c:pt idx="2">
                  <c:v>0.42318982387475534</c:v>
                </c:pt>
                <c:pt idx="3">
                  <c:v>0.51586489252814749</c:v>
                </c:pt>
                <c:pt idx="12">
                  <c:v>0.47070112589559887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9E-4A09-BC93-D6555049C669}"/>
            </c:ext>
          </c:extLst>
        </c:ser>
        <c:ser>
          <c:idx val="4"/>
          <c:order val="5"/>
          <c:tx>
            <c:strRef>
              <c:f>'Viajeros entr evol mensu FV'!$M$250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FV'!$M$251:$M$263</c:f>
              <c:numCache>
                <c:formatCode>0.0%</c:formatCode>
                <c:ptCount val="13"/>
                <c:pt idx="0">
                  <c:v>0.65838150289017339</c:v>
                </c:pt>
                <c:pt idx="1">
                  <c:v>0.63695781342840174</c:v>
                </c:pt>
                <c:pt idx="2">
                  <c:v>0.62151616499442586</c:v>
                </c:pt>
                <c:pt idx="3">
                  <c:v>0.58142018152696218</c:v>
                </c:pt>
                <c:pt idx="12">
                  <c:v>0.62358757062146886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9E-4A09-BC93-D6555049C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D9-4179-8CBE-6A05AE03E34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FV'!$C$273:$C$285</c:f>
              <c:numCache>
                <c:formatCode>#,##0</c:formatCode>
                <c:ptCount val="13"/>
                <c:pt idx="0">
                  <c:v>1522</c:v>
                </c:pt>
                <c:pt idx="1">
                  <c:v>1677</c:v>
                </c:pt>
                <c:pt idx="2">
                  <c:v>1755</c:v>
                </c:pt>
                <c:pt idx="3">
                  <c:v>2406</c:v>
                </c:pt>
                <c:pt idx="4">
                  <c:v>1695</c:v>
                </c:pt>
                <c:pt idx="5">
                  <c:v>1720</c:v>
                </c:pt>
                <c:pt idx="6">
                  <c:v>2989</c:v>
                </c:pt>
                <c:pt idx="7">
                  <c:v>1254</c:v>
                </c:pt>
                <c:pt idx="8">
                  <c:v>2412</c:v>
                </c:pt>
                <c:pt idx="9">
                  <c:v>3773</c:v>
                </c:pt>
                <c:pt idx="10">
                  <c:v>1991</c:v>
                </c:pt>
                <c:pt idx="11">
                  <c:v>1781</c:v>
                </c:pt>
                <c:pt idx="12">
                  <c:v>24975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9-4179-8CBE-6A05AE03E344}"/>
            </c:ext>
          </c:extLst>
        </c:ser>
        <c:ser>
          <c:idx val="5"/>
          <c:order val="1"/>
          <c:tx>
            <c:strRef>
              <c:f>'Viajeros entr evol mensu FV'!$G$271:$H$271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D9-4179-8CBE-6A05AE03E344}"/>
              </c:ext>
            </c:extLst>
          </c:dPt>
          <c:val>
            <c:numRef>
              <c:f>'Viajeros entr evol mensu FV'!$G$273:$G$285</c:f>
              <c:numCache>
                <c:formatCode>#,##0</c:formatCode>
                <c:ptCount val="13"/>
                <c:pt idx="0">
                  <c:v>245</c:v>
                </c:pt>
                <c:pt idx="1">
                  <c:v>75</c:v>
                </c:pt>
                <c:pt idx="2">
                  <c:v>151</c:v>
                </c:pt>
                <c:pt idx="3">
                  <c:v>639</c:v>
                </c:pt>
                <c:pt idx="4">
                  <c:v>1303</c:v>
                </c:pt>
                <c:pt idx="5">
                  <c:v>728</c:v>
                </c:pt>
                <c:pt idx="6">
                  <c:v>2047</c:v>
                </c:pt>
                <c:pt idx="7">
                  <c:v>1418</c:v>
                </c:pt>
                <c:pt idx="8">
                  <c:v>1410</c:v>
                </c:pt>
                <c:pt idx="9">
                  <c:v>3641</c:v>
                </c:pt>
                <c:pt idx="10">
                  <c:v>1887</c:v>
                </c:pt>
                <c:pt idx="11">
                  <c:v>1451</c:v>
                </c:pt>
                <c:pt idx="12">
                  <c:v>14995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D9-4179-8CBE-6A05AE03E344}"/>
            </c:ext>
          </c:extLst>
        </c:ser>
        <c:ser>
          <c:idx val="0"/>
          <c:order val="2"/>
          <c:tx>
            <c:strRef>
              <c:f>'Viajeros entr evol mensu FV'!$I$271:$J$271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D9-4179-8CBE-6A05AE03E34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FV'!$I$273:$I$285</c:f>
              <c:numCache>
                <c:formatCode>#,##0</c:formatCode>
                <c:ptCount val="13"/>
                <c:pt idx="0">
                  <c:v>868</c:v>
                </c:pt>
                <c:pt idx="1">
                  <c:v>1755</c:v>
                </c:pt>
                <c:pt idx="2">
                  <c:v>1451</c:v>
                </c:pt>
                <c:pt idx="3">
                  <c:v>1848</c:v>
                </c:pt>
                <c:pt idx="4">
                  <c:v>1286</c:v>
                </c:pt>
                <c:pt idx="5">
                  <c:v>1266</c:v>
                </c:pt>
                <c:pt idx="6">
                  <c:v>2967</c:v>
                </c:pt>
                <c:pt idx="7">
                  <c:v>1367</c:v>
                </c:pt>
                <c:pt idx="8">
                  <c:v>1782</c:v>
                </c:pt>
                <c:pt idx="9">
                  <c:v>3608</c:v>
                </c:pt>
                <c:pt idx="10">
                  <c:v>1800</c:v>
                </c:pt>
                <c:pt idx="11">
                  <c:v>1698</c:v>
                </c:pt>
                <c:pt idx="12">
                  <c:v>21696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D9-4179-8CBE-6A05AE03E344}"/>
            </c:ext>
          </c:extLst>
        </c:ser>
        <c:ser>
          <c:idx val="1"/>
          <c:order val="3"/>
          <c:tx>
            <c:strRef>
              <c:f>'Viajeros entr evol mensu FV'!$K$271:$L$271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D9-4179-8CBE-6A05AE03E3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D9-4179-8CBE-6A05AE03E34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FV'!$K$273:$K$285</c:f>
              <c:numCache>
                <c:formatCode>#,##0</c:formatCode>
                <c:ptCount val="13"/>
                <c:pt idx="0">
                  <c:v>1426</c:v>
                </c:pt>
                <c:pt idx="1">
                  <c:v>1668</c:v>
                </c:pt>
                <c:pt idx="2">
                  <c:v>1687</c:v>
                </c:pt>
                <c:pt idx="3">
                  <c:v>2702</c:v>
                </c:pt>
                <c:pt idx="12">
                  <c:v>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D9-4179-8CBE-6A05AE03E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D9-4179-8CBE-6A05AE03E3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D9-4179-8CBE-6A05AE03E3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D9-4179-8CBE-6A05AE03E3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D9-4179-8CBE-6A05AE03E3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D9-4179-8CBE-6A05AE03E3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D9-4179-8CBE-6A05AE03E3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D9-4179-8CBE-6A05AE03E3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D9-4179-8CBE-6A05AE03E3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D9-4179-8CBE-6A05AE03E3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D9-4179-8CBE-6A05AE03E3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D9-4179-8CBE-6A05AE03E3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D9-4179-8CBE-6A05AE03E3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D9-4179-8CBE-6A05AE03E344}"/>
              </c:ext>
            </c:extLst>
          </c:dPt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FV'!$L$273:$L$285</c:f>
              <c:numCache>
                <c:formatCode>0.0%</c:formatCode>
                <c:ptCount val="13"/>
                <c:pt idx="0">
                  <c:v>0.64285714285714279</c:v>
                </c:pt>
                <c:pt idx="1">
                  <c:v>-4.9572649572649619E-2</c:v>
                </c:pt>
                <c:pt idx="2">
                  <c:v>0.16264645072363892</c:v>
                </c:pt>
                <c:pt idx="3">
                  <c:v>0.46212121212121215</c:v>
                </c:pt>
                <c:pt idx="12">
                  <c:v>0.26359338061465731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D9-4179-8CBE-6A05AE03E344}"/>
            </c:ext>
          </c:extLst>
        </c:ser>
        <c:ser>
          <c:idx val="4"/>
          <c:order val="5"/>
          <c:tx>
            <c:strRef>
              <c:f>'Viajeros entr evol mensu FV'!$M$272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FV'!$M$273:$M$285</c:f>
              <c:numCache>
                <c:formatCode>0.0%</c:formatCode>
                <c:ptCount val="13"/>
                <c:pt idx="0">
                  <c:v>-6.3074901445466458E-2</c:v>
                </c:pt>
                <c:pt idx="1">
                  <c:v>-5.3667262969588903E-3</c:v>
                </c:pt>
                <c:pt idx="2">
                  <c:v>-3.8746438746438794E-2</c:v>
                </c:pt>
                <c:pt idx="3">
                  <c:v>0.12302576891105566</c:v>
                </c:pt>
                <c:pt idx="12">
                  <c:v>1.6711956521739069E-2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D9-4179-8CBE-6A05AE03E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D4-49E3-9EF9-5F77D24F6CA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FV'!$C$295:$C$307</c:f>
              <c:numCache>
                <c:formatCode>#,##0</c:formatCode>
                <c:ptCount val="13"/>
                <c:pt idx="0">
                  <c:v>817</c:v>
                </c:pt>
                <c:pt idx="1">
                  <c:v>1426</c:v>
                </c:pt>
                <c:pt idx="2">
                  <c:v>1217</c:v>
                </c:pt>
                <c:pt idx="3">
                  <c:v>865</c:v>
                </c:pt>
                <c:pt idx="4">
                  <c:v>596</c:v>
                </c:pt>
                <c:pt idx="5">
                  <c:v>766</c:v>
                </c:pt>
                <c:pt idx="6">
                  <c:v>1312</c:v>
                </c:pt>
                <c:pt idx="7">
                  <c:v>832</c:v>
                </c:pt>
                <c:pt idx="8">
                  <c:v>723</c:v>
                </c:pt>
                <c:pt idx="9">
                  <c:v>741</c:v>
                </c:pt>
                <c:pt idx="10">
                  <c:v>1213</c:v>
                </c:pt>
                <c:pt idx="11">
                  <c:v>776</c:v>
                </c:pt>
                <c:pt idx="12">
                  <c:v>11284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D4-49E3-9EF9-5F77D24F6CA9}"/>
            </c:ext>
          </c:extLst>
        </c:ser>
        <c:ser>
          <c:idx val="5"/>
          <c:order val="1"/>
          <c:tx>
            <c:strRef>
              <c:f>'Viajeros entr evol mensu FV'!$G$293:$H$293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D4-49E3-9EF9-5F77D24F6CA9}"/>
              </c:ext>
            </c:extLst>
          </c:dPt>
          <c:val>
            <c:numRef>
              <c:f>'Viajeros entr evol mensu FV'!$G$295:$G$307</c:f>
              <c:numCache>
                <c:formatCode>#,##0</c:formatCode>
                <c:ptCount val="13"/>
                <c:pt idx="0">
                  <c:v>246</c:v>
                </c:pt>
                <c:pt idx="1">
                  <c:v>98</c:v>
                </c:pt>
                <c:pt idx="2">
                  <c:v>89</c:v>
                </c:pt>
                <c:pt idx="3">
                  <c:v>170</c:v>
                </c:pt>
                <c:pt idx="4">
                  <c:v>146</c:v>
                </c:pt>
                <c:pt idx="5">
                  <c:v>205</c:v>
                </c:pt>
                <c:pt idx="6">
                  <c:v>565</c:v>
                </c:pt>
                <c:pt idx="7">
                  <c:v>633</c:v>
                </c:pt>
                <c:pt idx="8">
                  <c:v>415</c:v>
                </c:pt>
                <c:pt idx="9">
                  <c:v>765</c:v>
                </c:pt>
                <c:pt idx="10">
                  <c:v>867</c:v>
                </c:pt>
                <c:pt idx="11">
                  <c:v>763</c:v>
                </c:pt>
                <c:pt idx="12">
                  <c:v>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D4-49E3-9EF9-5F77D24F6CA9}"/>
            </c:ext>
          </c:extLst>
        </c:ser>
        <c:ser>
          <c:idx val="0"/>
          <c:order val="2"/>
          <c:tx>
            <c:strRef>
              <c:f>'Viajeros entr evol mensu FV'!$I$293:$J$293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D4-49E3-9EF9-5F77D24F6CA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FV'!$I$295:$I$307</c:f>
              <c:numCache>
                <c:formatCode>#,##0</c:formatCode>
                <c:ptCount val="13"/>
                <c:pt idx="0">
                  <c:v>628</c:v>
                </c:pt>
                <c:pt idx="1">
                  <c:v>1040</c:v>
                </c:pt>
                <c:pt idx="2">
                  <c:v>683</c:v>
                </c:pt>
                <c:pt idx="3">
                  <c:v>1153</c:v>
                </c:pt>
                <c:pt idx="4">
                  <c:v>645</c:v>
                </c:pt>
                <c:pt idx="5">
                  <c:v>572</c:v>
                </c:pt>
                <c:pt idx="6">
                  <c:v>1170</c:v>
                </c:pt>
                <c:pt idx="7">
                  <c:v>868</c:v>
                </c:pt>
                <c:pt idx="8">
                  <c:v>641</c:v>
                </c:pt>
                <c:pt idx="9">
                  <c:v>834</c:v>
                </c:pt>
                <c:pt idx="10">
                  <c:v>919</c:v>
                </c:pt>
                <c:pt idx="11">
                  <c:v>877</c:v>
                </c:pt>
                <c:pt idx="12">
                  <c:v>10030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D4-49E3-9EF9-5F77D24F6CA9}"/>
            </c:ext>
          </c:extLst>
        </c:ser>
        <c:ser>
          <c:idx val="1"/>
          <c:order val="3"/>
          <c:tx>
            <c:strRef>
              <c:f>'Viajeros entr evol mensu FV'!$K$293:$L$293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D4-49E3-9EF9-5F77D24F6C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D4-49E3-9EF9-5F77D24F6CA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FV'!$K$295:$K$307</c:f>
              <c:numCache>
                <c:formatCode>#,##0</c:formatCode>
                <c:ptCount val="13"/>
                <c:pt idx="0">
                  <c:v>909</c:v>
                </c:pt>
                <c:pt idx="1">
                  <c:v>1131</c:v>
                </c:pt>
                <c:pt idx="2">
                  <c:v>957</c:v>
                </c:pt>
                <c:pt idx="3">
                  <c:v>944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D4-49E3-9EF9-5F77D24F6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D4-49E3-9EF9-5F77D24F6C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D4-49E3-9EF9-5F77D24F6C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D4-49E3-9EF9-5F77D24F6C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D4-49E3-9EF9-5F77D24F6C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D4-49E3-9EF9-5F77D24F6C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D4-49E3-9EF9-5F77D24F6C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D4-49E3-9EF9-5F77D24F6C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D4-49E3-9EF9-5F77D24F6C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D4-49E3-9EF9-5F77D24F6C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D4-49E3-9EF9-5F77D24F6C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D4-49E3-9EF9-5F77D24F6C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D4-49E3-9EF9-5F77D24F6C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D4-49E3-9EF9-5F77D24F6CA9}"/>
              </c:ext>
            </c:extLst>
          </c:dPt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FV'!$L$295:$L$307</c:f>
              <c:numCache>
                <c:formatCode>0.0%</c:formatCode>
                <c:ptCount val="13"/>
                <c:pt idx="0">
                  <c:v>0.44745222929936301</c:v>
                </c:pt>
                <c:pt idx="1">
                  <c:v>8.7499999999999911E-2</c:v>
                </c:pt>
                <c:pt idx="2">
                  <c:v>0.40117130307467064</c:v>
                </c:pt>
                <c:pt idx="3">
                  <c:v>-0.18126626192541195</c:v>
                </c:pt>
                <c:pt idx="12">
                  <c:v>0.12471461187214605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D4-49E3-9EF9-5F77D24F6CA9}"/>
            </c:ext>
          </c:extLst>
        </c:ser>
        <c:ser>
          <c:idx val="4"/>
          <c:order val="5"/>
          <c:tx>
            <c:strRef>
              <c:f>'Viajeros entr evol mensu FV'!$M$294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FV'!$M$295:$M$307</c:f>
              <c:numCache>
                <c:formatCode>0.0%</c:formatCode>
                <c:ptCount val="13"/>
                <c:pt idx="0">
                  <c:v>0.11260709914320688</c:v>
                </c:pt>
                <c:pt idx="1">
                  <c:v>-0.20687237026647964</c:v>
                </c:pt>
                <c:pt idx="2">
                  <c:v>-0.21364009860312239</c:v>
                </c:pt>
                <c:pt idx="3">
                  <c:v>9.1329479768786026E-2</c:v>
                </c:pt>
                <c:pt idx="12">
                  <c:v>-8.8786127167630013E-2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D4-49E3-9EF9-5F77D24F6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2-41BA-ADB6-3FCF2782F2E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FV'!$C$318:$C$330</c:f>
              <c:numCache>
                <c:formatCode>#,##0</c:formatCode>
                <c:ptCount val="13"/>
                <c:pt idx="0">
                  <c:v>43</c:v>
                </c:pt>
                <c:pt idx="1">
                  <c:v>35</c:v>
                </c:pt>
                <c:pt idx="2">
                  <c:v>36</c:v>
                </c:pt>
                <c:pt idx="3">
                  <c:v>25</c:v>
                </c:pt>
                <c:pt idx="4">
                  <c:v>6</c:v>
                </c:pt>
                <c:pt idx="5">
                  <c:v>9</c:v>
                </c:pt>
                <c:pt idx="6">
                  <c:v>13</c:v>
                </c:pt>
                <c:pt idx="7">
                  <c:v>23</c:v>
                </c:pt>
                <c:pt idx="8">
                  <c:v>23</c:v>
                </c:pt>
                <c:pt idx="9">
                  <c:v>57</c:v>
                </c:pt>
                <c:pt idx="10">
                  <c:v>49</c:v>
                </c:pt>
                <c:pt idx="11">
                  <c:v>32</c:v>
                </c:pt>
                <c:pt idx="12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2-41BA-ADB6-3FCF2782F2E0}"/>
            </c:ext>
          </c:extLst>
        </c:ser>
        <c:ser>
          <c:idx val="5"/>
          <c:order val="1"/>
          <c:tx>
            <c:strRef>
              <c:f>'Viajeros entr evol mensu FV'!$G$316:$H$316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12-41BA-ADB6-3FCF2782F2E0}"/>
              </c:ext>
            </c:extLst>
          </c:dPt>
          <c:val>
            <c:numRef>
              <c:f>'Viajeros entr evol mensu FV'!$G$318:$G$330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17</c:v>
                </c:pt>
                <c:pt idx="4">
                  <c:v>11</c:v>
                </c:pt>
                <c:pt idx="5">
                  <c:v>11</c:v>
                </c:pt>
                <c:pt idx="6">
                  <c:v>25</c:v>
                </c:pt>
                <c:pt idx="7">
                  <c:v>47</c:v>
                </c:pt>
                <c:pt idx="8">
                  <c:v>29</c:v>
                </c:pt>
                <c:pt idx="9">
                  <c:v>106</c:v>
                </c:pt>
                <c:pt idx="10">
                  <c:v>42</c:v>
                </c:pt>
                <c:pt idx="11">
                  <c:v>59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12-41BA-ADB6-3FCF2782F2E0}"/>
            </c:ext>
          </c:extLst>
        </c:ser>
        <c:ser>
          <c:idx val="0"/>
          <c:order val="2"/>
          <c:tx>
            <c:strRef>
              <c:f>'Viajeros entr evol mensu FV'!$I$316:$J$316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12-41BA-ADB6-3FCF2782F2E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FV'!$I$318:$I$330</c:f>
              <c:numCache>
                <c:formatCode>#,##0</c:formatCode>
                <c:ptCount val="13"/>
                <c:pt idx="0">
                  <c:v>27</c:v>
                </c:pt>
                <c:pt idx="1">
                  <c:v>58</c:v>
                </c:pt>
                <c:pt idx="2">
                  <c:v>40</c:v>
                </c:pt>
                <c:pt idx="3">
                  <c:v>91</c:v>
                </c:pt>
                <c:pt idx="4">
                  <c:v>42</c:v>
                </c:pt>
                <c:pt idx="5">
                  <c:v>23</c:v>
                </c:pt>
                <c:pt idx="6">
                  <c:v>69</c:v>
                </c:pt>
                <c:pt idx="7">
                  <c:v>57</c:v>
                </c:pt>
                <c:pt idx="8">
                  <c:v>61</c:v>
                </c:pt>
                <c:pt idx="9">
                  <c:v>67</c:v>
                </c:pt>
                <c:pt idx="10">
                  <c:v>86</c:v>
                </c:pt>
                <c:pt idx="11">
                  <c:v>70</c:v>
                </c:pt>
                <c:pt idx="12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12-41BA-ADB6-3FCF2782F2E0}"/>
            </c:ext>
          </c:extLst>
        </c:ser>
        <c:ser>
          <c:idx val="1"/>
          <c:order val="3"/>
          <c:tx>
            <c:strRef>
              <c:f>'Viajeros entr evol mensu FV'!$K$316:$L$316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12-41BA-ADB6-3FCF2782F2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12-41BA-ADB6-3FCF2782F2E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FV'!$K$318:$K$330</c:f>
              <c:numCache>
                <c:formatCode>#,##0</c:formatCode>
                <c:ptCount val="13"/>
                <c:pt idx="0">
                  <c:v>80</c:v>
                </c:pt>
                <c:pt idx="1">
                  <c:v>65</c:v>
                </c:pt>
                <c:pt idx="2">
                  <c:v>64</c:v>
                </c:pt>
                <c:pt idx="3">
                  <c:v>62</c:v>
                </c:pt>
                <c:pt idx="12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12-41BA-ADB6-3FCF2782F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12-41BA-ADB6-3FCF2782F2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12-41BA-ADB6-3FCF2782F2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12-41BA-ADB6-3FCF2782F2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12-41BA-ADB6-3FCF2782F2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12-41BA-ADB6-3FCF2782F2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12-41BA-ADB6-3FCF2782F2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12-41BA-ADB6-3FCF2782F2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12-41BA-ADB6-3FCF2782F2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12-41BA-ADB6-3FCF2782F2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12-41BA-ADB6-3FCF2782F2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12-41BA-ADB6-3FCF2782F2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12-41BA-ADB6-3FCF2782F2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12-41BA-ADB6-3FCF2782F2E0}"/>
              </c:ext>
            </c:extLst>
          </c:dPt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FV'!$L$318:$L$330</c:f>
              <c:numCache>
                <c:formatCode>0.0%</c:formatCode>
                <c:ptCount val="13"/>
                <c:pt idx="0">
                  <c:v>1.9629629629629628</c:v>
                </c:pt>
                <c:pt idx="1">
                  <c:v>0.1206896551724137</c:v>
                </c:pt>
                <c:pt idx="2">
                  <c:v>0.60000000000000009</c:v>
                </c:pt>
                <c:pt idx="3">
                  <c:v>-0.31868131868131866</c:v>
                </c:pt>
                <c:pt idx="12">
                  <c:v>0.25462962962962954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12-41BA-ADB6-3FCF2782F2E0}"/>
            </c:ext>
          </c:extLst>
        </c:ser>
        <c:ser>
          <c:idx val="4"/>
          <c:order val="5"/>
          <c:tx>
            <c:strRef>
              <c:f>'Viajeros entr evol mensu FV'!$M$317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FV'!$M$318:$M$330</c:f>
              <c:numCache>
                <c:formatCode>0.0%</c:formatCode>
                <c:ptCount val="13"/>
                <c:pt idx="0">
                  <c:v>0.86046511627906974</c:v>
                </c:pt>
                <c:pt idx="1">
                  <c:v>0.85714285714285721</c:v>
                </c:pt>
                <c:pt idx="2">
                  <c:v>0.77777777777777768</c:v>
                </c:pt>
                <c:pt idx="3">
                  <c:v>1.48</c:v>
                </c:pt>
                <c:pt idx="12">
                  <c:v>0.94964028776978426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12-41BA-ADB6-3FCF2782F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2A-4F3E-AB82-C533A31FEBC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FV'!$C$344:$C$356</c:f>
              <c:numCache>
                <c:formatCode>#,##0</c:formatCode>
                <c:ptCount val="13"/>
                <c:pt idx="0">
                  <c:v>2746</c:v>
                </c:pt>
                <c:pt idx="1">
                  <c:v>3268</c:v>
                </c:pt>
                <c:pt idx="2">
                  <c:v>2876</c:v>
                </c:pt>
                <c:pt idx="3">
                  <c:v>2069</c:v>
                </c:pt>
                <c:pt idx="4">
                  <c:v>846</c:v>
                </c:pt>
                <c:pt idx="5">
                  <c:v>1255</c:v>
                </c:pt>
                <c:pt idx="6">
                  <c:v>1913</c:v>
                </c:pt>
                <c:pt idx="7">
                  <c:v>944</c:v>
                </c:pt>
                <c:pt idx="8">
                  <c:v>1072</c:v>
                </c:pt>
                <c:pt idx="9">
                  <c:v>2581</c:v>
                </c:pt>
                <c:pt idx="10">
                  <c:v>2163</c:v>
                </c:pt>
                <c:pt idx="11">
                  <c:v>2474</c:v>
                </c:pt>
                <c:pt idx="12">
                  <c:v>24207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A-4F3E-AB82-C533A31FEBC7}"/>
            </c:ext>
          </c:extLst>
        </c:ser>
        <c:ser>
          <c:idx val="5"/>
          <c:order val="1"/>
          <c:tx>
            <c:strRef>
              <c:f>'Viajeros entr evol mensu FV'!$G$342:$H$342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2A-4F3E-AB82-C533A31FEBC7}"/>
              </c:ext>
            </c:extLst>
          </c:dPt>
          <c:val>
            <c:numRef>
              <c:f>'Viajeros entr evol mensu FV'!$G$344:$G$356</c:f>
              <c:numCache>
                <c:formatCode>#,##0</c:formatCode>
                <c:ptCount val="13"/>
                <c:pt idx="0">
                  <c:v>8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232</c:v>
                </c:pt>
                <c:pt idx="5">
                  <c:v>781</c:v>
                </c:pt>
                <c:pt idx="6">
                  <c:v>3922</c:v>
                </c:pt>
                <c:pt idx="7">
                  <c:v>1975</c:v>
                </c:pt>
                <c:pt idx="8">
                  <c:v>798</c:v>
                </c:pt>
                <c:pt idx="9">
                  <c:v>3934</c:v>
                </c:pt>
                <c:pt idx="10">
                  <c:v>3603</c:v>
                </c:pt>
                <c:pt idx="11">
                  <c:v>2305</c:v>
                </c:pt>
                <c:pt idx="12">
                  <c:v>17567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2A-4F3E-AB82-C533A31FEBC7}"/>
            </c:ext>
          </c:extLst>
        </c:ser>
        <c:ser>
          <c:idx val="0"/>
          <c:order val="2"/>
          <c:tx>
            <c:strRef>
              <c:f>'Viajeros entr evol mensu FV'!$I$342:$J$342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2A-4F3E-AB82-C533A31FEBC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FV'!$I$344:$I$356</c:f>
              <c:numCache>
                <c:formatCode>#,##0</c:formatCode>
                <c:ptCount val="13"/>
                <c:pt idx="0">
                  <c:v>2115</c:v>
                </c:pt>
                <c:pt idx="1">
                  <c:v>3263</c:v>
                </c:pt>
                <c:pt idx="2">
                  <c:v>3032</c:v>
                </c:pt>
                <c:pt idx="3">
                  <c:v>2766</c:v>
                </c:pt>
                <c:pt idx="4">
                  <c:v>1038</c:v>
                </c:pt>
                <c:pt idx="5">
                  <c:v>1382</c:v>
                </c:pt>
                <c:pt idx="6">
                  <c:v>1318</c:v>
                </c:pt>
                <c:pt idx="7">
                  <c:v>1286</c:v>
                </c:pt>
                <c:pt idx="8">
                  <c:v>1641</c:v>
                </c:pt>
                <c:pt idx="9">
                  <c:v>2610</c:v>
                </c:pt>
                <c:pt idx="10">
                  <c:v>2306</c:v>
                </c:pt>
                <c:pt idx="11">
                  <c:v>2374</c:v>
                </c:pt>
                <c:pt idx="12">
                  <c:v>25131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2A-4F3E-AB82-C533A31FEBC7}"/>
            </c:ext>
          </c:extLst>
        </c:ser>
        <c:ser>
          <c:idx val="1"/>
          <c:order val="3"/>
          <c:tx>
            <c:strRef>
              <c:f>'Viajeros entr evol mensu FV'!$K$342:$L$342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2A-4F3E-AB82-C533A31FEB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2A-4F3E-AB82-C533A31FEBC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FV'!$K$344:$K$356</c:f>
              <c:numCache>
                <c:formatCode>#,##0</c:formatCode>
                <c:ptCount val="13"/>
                <c:pt idx="0">
                  <c:v>3194</c:v>
                </c:pt>
                <c:pt idx="1">
                  <c:v>3419</c:v>
                </c:pt>
                <c:pt idx="2">
                  <c:v>3027</c:v>
                </c:pt>
                <c:pt idx="3">
                  <c:v>1683</c:v>
                </c:pt>
                <c:pt idx="12">
                  <c:v>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2A-4F3E-AB82-C533A31FE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2A-4F3E-AB82-C533A31FEB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2A-4F3E-AB82-C533A31FEB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2A-4F3E-AB82-C533A31FEB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2A-4F3E-AB82-C533A31FEB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2A-4F3E-AB82-C533A31FEB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2A-4F3E-AB82-C533A31FEB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2A-4F3E-AB82-C533A31FEB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2A-4F3E-AB82-C533A31FEB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2A-4F3E-AB82-C533A31FEB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2A-4F3E-AB82-C533A31FEB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2A-4F3E-AB82-C533A31FEB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2A-4F3E-AB82-C533A31FEB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2A-4F3E-AB82-C533A31FEBC7}"/>
              </c:ext>
            </c:extLst>
          </c:dPt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FV'!$L$344:$L$356</c:f>
              <c:numCache>
                <c:formatCode>0.0%</c:formatCode>
                <c:ptCount val="13"/>
                <c:pt idx="0">
                  <c:v>0.5101654846335697</c:v>
                </c:pt>
                <c:pt idx="1">
                  <c:v>4.7808764940239001E-2</c:v>
                </c:pt>
                <c:pt idx="2">
                  <c:v>-1.6490765171504052E-3</c:v>
                </c:pt>
                <c:pt idx="3">
                  <c:v>-0.39154013015184386</c:v>
                </c:pt>
                <c:pt idx="12">
                  <c:v>1.3153185397279943E-2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2A-4F3E-AB82-C533A31FEBC7}"/>
            </c:ext>
          </c:extLst>
        </c:ser>
        <c:ser>
          <c:idx val="4"/>
          <c:order val="5"/>
          <c:tx>
            <c:strRef>
              <c:f>'Viajeros entr evol mensu FV'!$M$343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FV'!$M$344:$M$356</c:f>
              <c:numCache>
                <c:formatCode>0.0%</c:formatCode>
                <c:ptCount val="13"/>
                <c:pt idx="0">
                  <c:v>0.16314639475600878</c:v>
                </c:pt>
                <c:pt idx="1">
                  <c:v>4.6205630354957172E-2</c:v>
                </c:pt>
                <c:pt idx="2">
                  <c:v>5.2503477051460301E-2</c:v>
                </c:pt>
                <c:pt idx="3">
                  <c:v>-0.18656355727404539</c:v>
                </c:pt>
                <c:pt idx="12">
                  <c:v>3.3214709371292894E-2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2A-4F3E-AB82-C533A31FE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F3-4988-840C-67D61623E77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FV'!$C$370:$C$382</c:f>
              <c:numCache>
                <c:formatCode>#,##0</c:formatCode>
                <c:ptCount val="13"/>
                <c:pt idx="0">
                  <c:v>1505</c:v>
                </c:pt>
                <c:pt idx="1">
                  <c:v>1688</c:v>
                </c:pt>
                <c:pt idx="2">
                  <c:v>1648</c:v>
                </c:pt>
                <c:pt idx="3">
                  <c:v>443</c:v>
                </c:pt>
                <c:pt idx="4">
                  <c:v>31</c:v>
                </c:pt>
                <c:pt idx="5">
                  <c:v>12</c:v>
                </c:pt>
                <c:pt idx="6">
                  <c:v>9</c:v>
                </c:pt>
                <c:pt idx="7">
                  <c:v>4</c:v>
                </c:pt>
                <c:pt idx="8">
                  <c:v>11</c:v>
                </c:pt>
                <c:pt idx="9">
                  <c:v>1175</c:v>
                </c:pt>
                <c:pt idx="10">
                  <c:v>1543</c:v>
                </c:pt>
                <c:pt idx="11">
                  <c:v>2031</c:v>
                </c:pt>
                <c:pt idx="12">
                  <c:v>10100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3-4988-840C-67D61623E773}"/>
            </c:ext>
          </c:extLst>
        </c:ser>
        <c:ser>
          <c:idx val="5"/>
          <c:order val="1"/>
          <c:tx>
            <c:strRef>
              <c:f>'Viajeros entr evol mensu FV'!$G$368:$H$368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F3-4988-840C-67D61623E773}"/>
              </c:ext>
            </c:extLst>
          </c:dPt>
          <c:val>
            <c:numRef>
              <c:f>'Viajeros entr evol mensu FV'!$G$370:$G$382</c:f>
              <c:numCache>
                <c:formatCode>#,##0</c:formatCode>
                <c:ptCount val="13"/>
                <c:pt idx="0">
                  <c:v>7</c:v>
                </c:pt>
                <c:pt idx="1">
                  <c:v>5</c:v>
                </c:pt>
                <c:pt idx="2">
                  <c:v>12</c:v>
                </c:pt>
                <c:pt idx="3">
                  <c:v>5</c:v>
                </c:pt>
                <c:pt idx="4">
                  <c:v>7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381</c:v>
                </c:pt>
                <c:pt idx="10">
                  <c:v>565</c:v>
                </c:pt>
                <c:pt idx="11">
                  <c:v>657</c:v>
                </c:pt>
                <c:pt idx="12">
                  <c:v>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F3-4988-840C-67D61623E773}"/>
            </c:ext>
          </c:extLst>
        </c:ser>
        <c:ser>
          <c:idx val="0"/>
          <c:order val="2"/>
          <c:tx>
            <c:strRef>
              <c:f>'Viajeros entr evol mensu FV'!$I$368:$J$368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F3-4988-840C-67D61623E77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FV'!$I$370:$I$382</c:f>
              <c:numCache>
                <c:formatCode>#,##0</c:formatCode>
                <c:ptCount val="13"/>
                <c:pt idx="0">
                  <c:v>902</c:v>
                </c:pt>
                <c:pt idx="1">
                  <c:v>840</c:v>
                </c:pt>
                <c:pt idx="2">
                  <c:v>522</c:v>
                </c:pt>
                <c:pt idx="3">
                  <c:v>59</c:v>
                </c:pt>
                <c:pt idx="4">
                  <c:v>48</c:v>
                </c:pt>
                <c:pt idx="5">
                  <c:v>24</c:v>
                </c:pt>
                <c:pt idx="6">
                  <c:v>8</c:v>
                </c:pt>
                <c:pt idx="7">
                  <c:v>26</c:v>
                </c:pt>
                <c:pt idx="8">
                  <c:v>21</c:v>
                </c:pt>
                <c:pt idx="9">
                  <c:v>601</c:v>
                </c:pt>
                <c:pt idx="10">
                  <c:v>685</c:v>
                </c:pt>
                <c:pt idx="11">
                  <c:v>647</c:v>
                </c:pt>
                <c:pt idx="12">
                  <c:v>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F3-4988-840C-67D61623E773}"/>
            </c:ext>
          </c:extLst>
        </c:ser>
        <c:ser>
          <c:idx val="1"/>
          <c:order val="3"/>
          <c:tx>
            <c:strRef>
              <c:f>'Viajeros entr evol mensu FV'!$K$368:$L$368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F3-4988-840C-67D61623E7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F3-4988-840C-67D61623E77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FV'!$K$370:$K$382</c:f>
              <c:numCache>
                <c:formatCode>#,##0</c:formatCode>
                <c:ptCount val="13"/>
                <c:pt idx="0">
                  <c:v>886</c:v>
                </c:pt>
                <c:pt idx="1">
                  <c:v>729</c:v>
                </c:pt>
                <c:pt idx="2">
                  <c:v>766</c:v>
                </c:pt>
                <c:pt idx="3">
                  <c:v>234</c:v>
                </c:pt>
                <c:pt idx="12">
                  <c:v>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F3-4988-840C-67D61623E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F3-4988-840C-67D61623E7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F3-4988-840C-67D61623E7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F3-4988-840C-67D61623E7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F3-4988-840C-67D61623E7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F3-4988-840C-67D61623E7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F3-4988-840C-67D61623E7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F3-4988-840C-67D61623E7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F3-4988-840C-67D61623E7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F3-4988-840C-67D61623E7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F3-4988-840C-67D61623E7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F3-4988-840C-67D61623E7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F3-4988-840C-67D61623E7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F3-4988-840C-67D61623E773}"/>
              </c:ext>
            </c:extLst>
          </c:dPt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FV'!$L$370:$L$382</c:f>
              <c:numCache>
                <c:formatCode>0.0%</c:formatCode>
                <c:ptCount val="13"/>
                <c:pt idx="0">
                  <c:v>-1.7738359201773801E-2</c:v>
                </c:pt>
                <c:pt idx="1">
                  <c:v>-0.13214285714285712</c:v>
                </c:pt>
                <c:pt idx="2">
                  <c:v>0.46743295019157083</c:v>
                </c:pt>
                <c:pt idx="3">
                  <c:v>2.9661016949152543</c:v>
                </c:pt>
                <c:pt idx="12">
                  <c:v>0.12569952647438654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F3-4988-840C-67D61623E773}"/>
            </c:ext>
          </c:extLst>
        </c:ser>
        <c:ser>
          <c:idx val="4"/>
          <c:order val="5"/>
          <c:tx>
            <c:strRef>
              <c:f>'Viajeros entr evol mensu FV'!$M$369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FV'!$M$370:$M$382</c:f>
              <c:numCache>
                <c:formatCode>0.0%</c:formatCode>
                <c:ptCount val="13"/>
                <c:pt idx="0">
                  <c:v>-0.41129568106312298</c:v>
                </c:pt>
                <c:pt idx="1">
                  <c:v>-0.56812796208530814</c:v>
                </c:pt>
                <c:pt idx="2">
                  <c:v>-0.53519417475728148</c:v>
                </c:pt>
                <c:pt idx="3">
                  <c:v>-0.47178329571106092</c:v>
                </c:pt>
                <c:pt idx="12">
                  <c:v>-0.50510976532929597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F3-4988-840C-67D61623E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D-48E7-A537-AD91316F4D6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FV'!$C$396:$C$408</c:f>
              <c:numCache>
                <c:formatCode>#,##0</c:formatCode>
                <c:ptCount val="13"/>
                <c:pt idx="0">
                  <c:v>544</c:v>
                </c:pt>
                <c:pt idx="1">
                  <c:v>475</c:v>
                </c:pt>
                <c:pt idx="2">
                  <c:v>560</c:v>
                </c:pt>
                <c:pt idx="3">
                  <c:v>148</c:v>
                </c:pt>
                <c:pt idx="4">
                  <c:v>17</c:v>
                </c:pt>
                <c:pt idx="5">
                  <c:v>16</c:v>
                </c:pt>
                <c:pt idx="6">
                  <c:v>43</c:v>
                </c:pt>
                <c:pt idx="7">
                  <c:v>11</c:v>
                </c:pt>
                <c:pt idx="8">
                  <c:v>9</c:v>
                </c:pt>
                <c:pt idx="9">
                  <c:v>223</c:v>
                </c:pt>
                <c:pt idx="10">
                  <c:v>346</c:v>
                </c:pt>
                <c:pt idx="11">
                  <c:v>1046</c:v>
                </c:pt>
                <c:pt idx="12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D-48E7-A537-AD91316F4D68}"/>
            </c:ext>
          </c:extLst>
        </c:ser>
        <c:ser>
          <c:idx val="5"/>
          <c:order val="1"/>
          <c:tx>
            <c:strRef>
              <c:f>'Viajeros entr evol mensu FV'!$G$394:$H$394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D-48E7-A537-AD91316F4D68}"/>
              </c:ext>
            </c:extLst>
          </c:dPt>
          <c:val>
            <c:numRef>
              <c:f>'Viajeros entr evol mensu FV'!$G$396:$G$408</c:f>
              <c:numCache>
                <c:formatCode>#,##0</c:formatCode>
                <c:ptCount val="13"/>
                <c:pt idx="0">
                  <c:v>9</c:v>
                </c:pt>
                <c:pt idx="1">
                  <c:v>0</c:v>
                </c:pt>
                <c:pt idx="2">
                  <c:v>8</c:v>
                </c:pt>
                <c:pt idx="3">
                  <c:v>3</c:v>
                </c:pt>
                <c:pt idx="4">
                  <c:v>14</c:v>
                </c:pt>
                <c:pt idx="5">
                  <c:v>132</c:v>
                </c:pt>
                <c:pt idx="6">
                  <c:v>80</c:v>
                </c:pt>
                <c:pt idx="7">
                  <c:v>14</c:v>
                </c:pt>
                <c:pt idx="8">
                  <c:v>15</c:v>
                </c:pt>
                <c:pt idx="9">
                  <c:v>28</c:v>
                </c:pt>
                <c:pt idx="10">
                  <c:v>81</c:v>
                </c:pt>
                <c:pt idx="11">
                  <c:v>130</c:v>
                </c:pt>
                <c:pt idx="12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D-48E7-A537-AD91316F4D68}"/>
            </c:ext>
          </c:extLst>
        </c:ser>
        <c:ser>
          <c:idx val="0"/>
          <c:order val="2"/>
          <c:tx>
            <c:strRef>
              <c:f>'Viajeros entr evol mensu FV'!$I$394:$J$394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1D-48E7-A537-AD91316F4D6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FV'!$I$396:$I$408</c:f>
              <c:numCache>
                <c:formatCode>#,##0</c:formatCode>
                <c:ptCount val="13"/>
                <c:pt idx="0">
                  <c:v>85</c:v>
                </c:pt>
                <c:pt idx="1">
                  <c:v>109</c:v>
                </c:pt>
                <c:pt idx="2">
                  <c:v>68</c:v>
                </c:pt>
                <c:pt idx="3">
                  <c:v>48</c:v>
                </c:pt>
                <c:pt idx="4">
                  <c:v>46</c:v>
                </c:pt>
                <c:pt idx="5">
                  <c:v>20</c:v>
                </c:pt>
                <c:pt idx="6">
                  <c:v>52</c:v>
                </c:pt>
                <c:pt idx="7">
                  <c:v>55</c:v>
                </c:pt>
                <c:pt idx="8">
                  <c:v>148</c:v>
                </c:pt>
                <c:pt idx="9">
                  <c:v>592</c:v>
                </c:pt>
                <c:pt idx="10">
                  <c:v>375</c:v>
                </c:pt>
                <c:pt idx="11">
                  <c:v>391</c:v>
                </c:pt>
                <c:pt idx="12">
                  <c:v>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1D-48E7-A537-AD91316F4D68}"/>
            </c:ext>
          </c:extLst>
        </c:ser>
        <c:ser>
          <c:idx val="1"/>
          <c:order val="3"/>
          <c:tx>
            <c:strRef>
              <c:f>'Viajeros entr evol mensu FV'!$K$394:$L$394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1D-48E7-A537-AD91316F4D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1D-48E7-A537-AD91316F4D6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FV'!$K$396:$K$408</c:f>
              <c:numCache>
                <c:formatCode>#,##0</c:formatCode>
                <c:ptCount val="13"/>
                <c:pt idx="0">
                  <c:v>391</c:v>
                </c:pt>
                <c:pt idx="1">
                  <c:v>456</c:v>
                </c:pt>
                <c:pt idx="2">
                  <c:v>489</c:v>
                </c:pt>
                <c:pt idx="3">
                  <c:v>67</c:v>
                </c:pt>
                <c:pt idx="12">
                  <c:v>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1D-48E7-A537-AD91316F4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1D-48E7-A537-AD91316F4D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1D-48E7-A537-AD91316F4D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1D-48E7-A537-AD91316F4D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1D-48E7-A537-AD91316F4D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1D-48E7-A537-AD91316F4D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1D-48E7-A537-AD91316F4D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1D-48E7-A537-AD91316F4D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1D-48E7-A537-AD91316F4D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1D-48E7-A537-AD91316F4D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1D-48E7-A537-AD91316F4D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1D-48E7-A537-AD91316F4D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1D-48E7-A537-AD91316F4D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1D-48E7-A537-AD91316F4D68}"/>
              </c:ext>
            </c:extLst>
          </c:dPt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FV'!$L$396:$L$408</c:f>
              <c:numCache>
                <c:formatCode>0.0%</c:formatCode>
                <c:ptCount val="13"/>
                <c:pt idx="0">
                  <c:v>3.5999999999999996</c:v>
                </c:pt>
                <c:pt idx="1">
                  <c:v>3.1834862385321099</c:v>
                </c:pt>
                <c:pt idx="2">
                  <c:v>6.1911764705882355</c:v>
                </c:pt>
                <c:pt idx="3">
                  <c:v>0.39583333333333326</c:v>
                </c:pt>
                <c:pt idx="12">
                  <c:v>3.5258064516129028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1D-48E7-A537-AD91316F4D68}"/>
            </c:ext>
          </c:extLst>
        </c:ser>
        <c:ser>
          <c:idx val="4"/>
          <c:order val="5"/>
          <c:tx>
            <c:strRef>
              <c:f>'Viajeros entr evol mensu FV'!$M$395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FV'!$M$396:$M$408</c:f>
              <c:numCache>
                <c:formatCode>0.0%</c:formatCode>
                <c:ptCount val="13"/>
                <c:pt idx="0">
                  <c:v>-0.28125</c:v>
                </c:pt>
                <c:pt idx="1">
                  <c:v>-4.0000000000000036E-2</c:v>
                </c:pt>
                <c:pt idx="2">
                  <c:v>-0.12678571428571428</c:v>
                </c:pt>
                <c:pt idx="3">
                  <c:v>-0.54729729729729737</c:v>
                </c:pt>
                <c:pt idx="12">
                  <c:v>-0.18760856977417484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1D-48E7-A537-AD91316F4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70-4721-A5DA-EDEDEB7BEFF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FV'!$C$422:$C$434</c:f>
              <c:numCache>
                <c:formatCode>#,##0</c:formatCode>
                <c:ptCount val="13"/>
                <c:pt idx="0">
                  <c:v>6064</c:v>
                </c:pt>
                <c:pt idx="1">
                  <c:v>6047</c:v>
                </c:pt>
                <c:pt idx="2">
                  <c:v>5844</c:v>
                </c:pt>
                <c:pt idx="3">
                  <c:v>3047</c:v>
                </c:pt>
                <c:pt idx="4">
                  <c:v>824</c:v>
                </c:pt>
                <c:pt idx="5">
                  <c:v>1070</c:v>
                </c:pt>
                <c:pt idx="6">
                  <c:v>1319</c:v>
                </c:pt>
                <c:pt idx="7">
                  <c:v>749</c:v>
                </c:pt>
                <c:pt idx="8">
                  <c:v>835</c:v>
                </c:pt>
                <c:pt idx="9">
                  <c:v>4420</c:v>
                </c:pt>
                <c:pt idx="10">
                  <c:v>5054</c:v>
                </c:pt>
                <c:pt idx="11">
                  <c:v>6060</c:v>
                </c:pt>
                <c:pt idx="12">
                  <c:v>41333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70-4721-A5DA-EDEDEB7BEFF1}"/>
            </c:ext>
          </c:extLst>
        </c:ser>
        <c:ser>
          <c:idx val="5"/>
          <c:order val="1"/>
          <c:tx>
            <c:strRef>
              <c:f>'Viajeros entr evol mensu FV'!$G$420:$H$420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70-4721-A5DA-EDEDEB7BEFF1}"/>
              </c:ext>
            </c:extLst>
          </c:dPt>
          <c:val>
            <c:numRef>
              <c:f>'Viajeros entr evol mensu FV'!$G$422:$G$434</c:f>
              <c:numCache>
                <c:formatCode>#,##0</c:formatCode>
                <c:ptCount val="13"/>
                <c:pt idx="0">
                  <c:v>816</c:v>
                </c:pt>
                <c:pt idx="1">
                  <c:v>604</c:v>
                </c:pt>
                <c:pt idx="2">
                  <c:v>889</c:v>
                </c:pt>
                <c:pt idx="3">
                  <c:v>586</c:v>
                </c:pt>
                <c:pt idx="4">
                  <c:v>582</c:v>
                </c:pt>
                <c:pt idx="5">
                  <c:v>635</c:v>
                </c:pt>
                <c:pt idx="6">
                  <c:v>1233</c:v>
                </c:pt>
                <c:pt idx="7">
                  <c:v>865</c:v>
                </c:pt>
                <c:pt idx="8">
                  <c:v>331</c:v>
                </c:pt>
                <c:pt idx="9">
                  <c:v>1456</c:v>
                </c:pt>
                <c:pt idx="10">
                  <c:v>2366</c:v>
                </c:pt>
                <c:pt idx="11">
                  <c:v>2432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70-4721-A5DA-EDEDEB7BEFF1}"/>
            </c:ext>
          </c:extLst>
        </c:ser>
        <c:ser>
          <c:idx val="0"/>
          <c:order val="2"/>
          <c:tx>
            <c:strRef>
              <c:f>'Viajeros entr evol mensu FV'!$I$420:$J$420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70-4721-A5DA-EDEDEB7BEFF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FV'!$I$422:$I$434</c:f>
              <c:numCache>
                <c:formatCode>#,##0</c:formatCode>
                <c:ptCount val="13"/>
                <c:pt idx="0">
                  <c:v>2442</c:v>
                </c:pt>
                <c:pt idx="1">
                  <c:v>2607</c:v>
                </c:pt>
                <c:pt idx="2">
                  <c:v>1454</c:v>
                </c:pt>
                <c:pt idx="3">
                  <c:v>2167</c:v>
                </c:pt>
                <c:pt idx="4">
                  <c:v>625</c:v>
                </c:pt>
                <c:pt idx="5">
                  <c:v>950</c:v>
                </c:pt>
                <c:pt idx="6">
                  <c:v>629</c:v>
                </c:pt>
                <c:pt idx="7">
                  <c:v>983</c:v>
                </c:pt>
                <c:pt idx="8">
                  <c:v>1297</c:v>
                </c:pt>
                <c:pt idx="9">
                  <c:v>1770</c:v>
                </c:pt>
                <c:pt idx="10">
                  <c:v>3052</c:v>
                </c:pt>
                <c:pt idx="11">
                  <c:v>3295</c:v>
                </c:pt>
                <c:pt idx="12">
                  <c:v>21271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70-4721-A5DA-EDEDEB7BEFF1}"/>
            </c:ext>
          </c:extLst>
        </c:ser>
        <c:ser>
          <c:idx val="1"/>
          <c:order val="3"/>
          <c:tx>
            <c:strRef>
              <c:f>'Viajeros entr evol mensu FV'!$K$420:$L$420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70-4721-A5DA-EDEDEB7BEF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70-4721-A5DA-EDEDEB7BEFF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FV'!$K$422:$K$434</c:f>
              <c:numCache>
                <c:formatCode>#,##0</c:formatCode>
                <c:ptCount val="13"/>
                <c:pt idx="0">
                  <c:v>3415</c:v>
                </c:pt>
                <c:pt idx="1">
                  <c:v>2512</c:v>
                </c:pt>
                <c:pt idx="2">
                  <c:v>3063</c:v>
                </c:pt>
                <c:pt idx="3">
                  <c:v>1244</c:v>
                </c:pt>
                <c:pt idx="12">
                  <c:v>10234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70-4721-A5DA-EDEDEB7BE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70-4721-A5DA-EDEDEB7BEF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70-4721-A5DA-EDEDEB7BEF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70-4721-A5DA-EDEDEB7BEF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70-4721-A5DA-EDEDEB7BEF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70-4721-A5DA-EDEDEB7BEF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70-4721-A5DA-EDEDEB7BEF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70-4721-A5DA-EDEDEB7BEF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70-4721-A5DA-EDEDEB7BEF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70-4721-A5DA-EDEDEB7BEF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70-4721-A5DA-EDEDEB7BEF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70-4721-A5DA-EDEDEB7BEF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70-4721-A5DA-EDEDEB7BEF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70-4721-A5DA-EDEDEB7BEFF1}"/>
              </c:ext>
            </c:extLst>
          </c:dPt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FV'!$L$422:$L$434</c:f>
              <c:numCache>
                <c:formatCode>0.0%</c:formatCode>
                <c:ptCount val="13"/>
                <c:pt idx="0">
                  <c:v>0.39844389844389849</c:v>
                </c:pt>
                <c:pt idx="1">
                  <c:v>-3.6440352896049077E-2</c:v>
                </c:pt>
                <c:pt idx="2">
                  <c:v>1.1066024759284732</c:v>
                </c:pt>
                <c:pt idx="3">
                  <c:v>-0.42593447161975084</c:v>
                </c:pt>
                <c:pt idx="12">
                  <c:v>0.18039215686274512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70-4721-A5DA-EDEDEB7BEFF1}"/>
            </c:ext>
          </c:extLst>
        </c:ser>
        <c:ser>
          <c:idx val="4"/>
          <c:order val="5"/>
          <c:tx>
            <c:strRef>
              <c:f>'Viajeros entr evol mensu FV'!$M$421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FV'!$M$422:$M$434</c:f>
              <c:numCache>
                <c:formatCode>0.0%</c:formatCode>
                <c:ptCount val="13"/>
                <c:pt idx="0">
                  <c:v>-0.43684036939313986</c:v>
                </c:pt>
                <c:pt idx="1">
                  <c:v>-0.58458739871010423</c:v>
                </c:pt>
                <c:pt idx="2">
                  <c:v>-0.47587268993839837</c:v>
                </c:pt>
                <c:pt idx="3">
                  <c:v>-0.59172957006892024</c:v>
                </c:pt>
                <c:pt idx="12">
                  <c:v>-0.51271307494524332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70-4721-A5DA-EDEDEB7BE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46-41B5-851C-28A32F83BFC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FV'!$C$448:$C$460</c:f>
              <c:numCache>
                <c:formatCode>#,##0</c:formatCode>
                <c:ptCount val="13"/>
                <c:pt idx="0">
                  <c:v>92</c:v>
                </c:pt>
                <c:pt idx="1">
                  <c:v>108</c:v>
                </c:pt>
                <c:pt idx="2">
                  <c:v>188</c:v>
                </c:pt>
                <c:pt idx="3">
                  <c:v>209</c:v>
                </c:pt>
                <c:pt idx="4">
                  <c:v>131</c:v>
                </c:pt>
                <c:pt idx="5">
                  <c:v>724</c:v>
                </c:pt>
                <c:pt idx="6">
                  <c:v>2097</c:v>
                </c:pt>
                <c:pt idx="7">
                  <c:v>2198</c:v>
                </c:pt>
                <c:pt idx="8">
                  <c:v>702</c:v>
                </c:pt>
                <c:pt idx="9">
                  <c:v>189</c:v>
                </c:pt>
                <c:pt idx="10">
                  <c:v>90</c:v>
                </c:pt>
                <c:pt idx="11">
                  <c:v>114</c:v>
                </c:pt>
                <c:pt idx="12">
                  <c:v>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6-41B5-851C-28A32F83BFCD}"/>
            </c:ext>
          </c:extLst>
        </c:ser>
        <c:ser>
          <c:idx val="5"/>
          <c:order val="1"/>
          <c:tx>
            <c:strRef>
              <c:f>'Viajeros entr evol mensu FV'!$G$446:$H$446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46-41B5-851C-28A32F83BFCD}"/>
              </c:ext>
            </c:extLst>
          </c:dPt>
          <c:val>
            <c:numRef>
              <c:f>'Viajeros entr evol mensu FV'!$G$448:$G$460</c:f>
              <c:numCache>
                <c:formatCode>#,##0</c:formatCode>
                <c:ptCount val="13"/>
                <c:pt idx="0">
                  <c:v>21</c:v>
                </c:pt>
                <c:pt idx="1">
                  <c:v>29</c:v>
                </c:pt>
                <c:pt idx="2">
                  <c:v>40</c:v>
                </c:pt>
                <c:pt idx="3">
                  <c:v>89</c:v>
                </c:pt>
                <c:pt idx="4">
                  <c:v>178</c:v>
                </c:pt>
                <c:pt idx="5">
                  <c:v>159</c:v>
                </c:pt>
                <c:pt idx="6">
                  <c:v>290</c:v>
                </c:pt>
                <c:pt idx="7">
                  <c:v>574</c:v>
                </c:pt>
                <c:pt idx="8">
                  <c:v>470</c:v>
                </c:pt>
                <c:pt idx="9">
                  <c:v>402</c:v>
                </c:pt>
                <c:pt idx="10">
                  <c:v>199</c:v>
                </c:pt>
                <c:pt idx="11">
                  <c:v>149</c:v>
                </c:pt>
                <c:pt idx="12">
                  <c:v>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46-41B5-851C-28A32F83BFCD}"/>
            </c:ext>
          </c:extLst>
        </c:ser>
        <c:ser>
          <c:idx val="0"/>
          <c:order val="2"/>
          <c:tx>
            <c:strRef>
              <c:f>'Viajeros entr evol mensu FV'!$I$446:$J$446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46-41B5-851C-28A32F83BFC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FV'!$I$448:$I$460</c:f>
              <c:numCache>
                <c:formatCode>#,##0</c:formatCode>
                <c:ptCount val="13"/>
                <c:pt idx="0">
                  <c:v>137</c:v>
                </c:pt>
                <c:pt idx="1">
                  <c:v>218</c:v>
                </c:pt>
                <c:pt idx="2">
                  <c:v>292</c:v>
                </c:pt>
                <c:pt idx="3">
                  <c:v>340</c:v>
                </c:pt>
                <c:pt idx="4">
                  <c:v>443</c:v>
                </c:pt>
                <c:pt idx="5">
                  <c:v>944</c:v>
                </c:pt>
                <c:pt idx="6">
                  <c:v>1318</c:v>
                </c:pt>
                <c:pt idx="7">
                  <c:v>1445</c:v>
                </c:pt>
                <c:pt idx="8">
                  <c:v>1168</c:v>
                </c:pt>
                <c:pt idx="9">
                  <c:v>475</c:v>
                </c:pt>
                <c:pt idx="10">
                  <c:v>314</c:v>
                </c:pt>
                <c:pt idx="11">
                  <c:v>432</c:v>
                </c:pt>
                <c:pt idx="12">
                  <c:v>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46-41B5-851C-28A32F83BFCD}"/>
            </c:ext>
          </c:extLst>
        </c:ser>
        <c:ser>
          <c:idx val="1"/>
          <c:order val="3"/>
          <c:tx>
            <c:strRef>
              <c:f>'Viajeros entr evol mensu FV'!$K$446:$L$446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46-41B5-851C-28A32F83BF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46-41B5-851C-28A32F83BFC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FV'!$K$448:$K$460</c:f>
              <c:numCache>
                <c:formatCode>#,##0</c:formatCode>
                <c:ptCount val="13"/>
                <c:pt idx="0">
                  <c:v>242</c:v>
                </c:pt>
                <c:pt idx="1">
                  <c:v>414</c:v>
                </c:pt>
                <c:pt idx="2">
                  <c:v>449</c:v>
                </c:pt>
                <c:pt idx="3">
                  <c:v>509</c:v>
                </c:pt>
                <c:pt idx="12">
                  <c:v>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46-41B5-851C-28A32F83B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46-41B5-851C-28A32F83BF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46-41B5-851C-28A32F83BF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46-41B5-851C-28A32F83BF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46-41B5-851C-28A32F83BF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46-41B5-851C-28A32F83BF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46-41B5-851C-28A32F83BF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46-41B5-851C-28A32F83BF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46-41B5-851C-28A32F83BF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46-41B5-851C-28A32F83BF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46-41B5-851C-28A32F83BF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46-41B5-851C-28A32F83BF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46-41B5-851C-28A32F83BF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46-41B5-851C-28A32F83BFCD}"/>
              </c:ext>
            </c:extLst>
          </c:dPt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FV'!$L$448:$L$460</c:f>
              <c:numCache>
                <c:formatCode>0.0%</c:formatCode>
                <c:ptCount val="13"/>
                <c:pt idx="0">
                  <c:v>0.76642335766423364</c:v>
                </c:pt>
                <c:pt idx="1">
                  <c:v>0.89908256880733939</c:v>
                </c:pt>
                <c:pt idx="2">
                  <c:v>0.53767123287671237</c:v>
                </c:pt>
                <c:pt idx="3">
                  <c:v>0.49705882352941178</c:v>
                </c:pt>
                <c:pt idx="12">
                  <c:v>0.63525835866261393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46-41B5-851C-28A32F83BFCD}"/>
            </c:ext>
          </c:extLst>
        </c:ser>
        <c:ser>
          <c:idx val="4"/>
          <c:order val="5"/>
          <c:tx>
            <c:strRef>
              <c:f>'Viajeros entr evol mensu FV'!$M$447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FV'!$M$448:$M$460</c:f>
              <c:numCache>
                <c:formatCode>0.0%</c:formatCode>
                <c:ptCount val="13"/>
                <c:pt idx="0">
                  <c:v>1.6304347826086958</c:v>
                </c:pt>
                <c:pt idx="1">
                  <c:v>2.8333333333333335</c:v>
                </c:pt>
                <c:pt idx="2">
                  <c:v>1.3882978723404253</c:v>
                </c:pt>
                <c:pt idx="3">
                  <c:v>1.4354066985645932</c:v>
                </c:pt>
                <c:pt idx="12">
                  <c:v>1.7035175879396984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46-41B5-851C-28A32F83B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89-4E93-A0E8-DCFBBFF448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TF'!$C$684:$C$696</c:f>
              <c:numCache>
                <c:formatCode>#,##0</c:formatCode>
                <c:ptCount val="13"/>
                <c:pt idx="0">
                  <c:v>110916</c:v>
                </c:pt>
                <c:pt idx="1">
                  <c:v>102777</c:v>
                </c:pt>
                <c:pt idx="2">
                  <c:v>115463</c:v>
                </c:pt>
                <c:pt idx="3">
                  <c:v>92722</c:v>
                </c:pt>
                <c:pt idx="4">
                  <c:v>82812</c:v>
                </c:pt>
                <c:pt idx="5">
                  <c:v>89572</c:v>
                </c:pt>
                <c:pt idx="6">
                  <c:v>97640</c:v>
                </c:pt>
                <c:pt idx="7">
                  <c:v>98059</c:v>
                </c:pt>
                <c:pt idx="8">
                  <c:v>91292</c:v>
                </c:pt>
                <c:pt idx="9">
                  <c:v>110231</c:v>
                </c:pt>
                <c:pt idx="10">
                  <c:v>115457</c:v>
                </c:pt>
                <c:pt idx="11">
                  <c:v>116213</c:v>
                </c:pt>
                <c:pt idx="12">
                  <c:v>1223154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89-4E93-A0E8-DCFBBFF4486F}"/>
            </c:ext>
          </c:extLst>
        </c:ser>
        <c:ser>
          <c:idx val="5"/>
          <c:order val="1"/>
          <c:tx>
            <c:strRef>
              <c:f>'Viajeros entr evol mensu TF'!$G$682:$H$682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89-4E93-A0E8-DCFBBFF4486F}"/>
              </c:ext>
            </c:extLst>
          </c:dPt>
          <c:val>
            <c:numRef>
              <c:f>'Viajeros entr evol mensu TF'!$G$684:$G$696</c:f>
              <c:numCache>
                <c:formatCode>#,##0</c:formatCode>
                <c:ptCount val="13"/>
                <c:pt idx="0">
                  <c:v>17300</c:v>
                </c:pt>
                <c:pt idx="1">
                  <c:v>21704</c:v>
                </c:pt>
                <c:pt idx="2">
                  <c:v>27480</c:v>
                </c:pt>
                <c:pt idx="3">
                  <c:v>34706</c:v>
                </c:pt>
                <c:pt idx="4">
                  <c:v>34064</c:v>
                </c:pt>
                <c:pt idx="5">
                  <c:v>37026</c:v>
                </c:pt>
                <c:pt idx="6">
                  <c:v>62858</c:v>
                </c:pt>
                <c:pt idx="7">
                  <c:v>69312</c:v>
                </c:pt>
                <c:pt idx="8">
                  <c:v>67269</c:v>
                </c:pt>
                <c:pt idx="9">
                  <c:v>86806</c:v>
                </c:pt>
                <c:pt idx="10">
                  <c:v>93009</c:v>
                </c:pt>
                <c:pt idx="11">
                  <c:v>102635</c:v>
                </c:pt>
                <c:pt idx="12">
                  <c:v>654169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89-4E93-A0E8-DCFBBFF4486F}"/>
            </c:ext>
          </c:extLst>
        </c:ser>
        <c:ser>
          <c:idx val="0"/>
          <c:order val="2"/>
          <c:tx>
            <c:strRef>
              <c:f>'Viajeros entr evol mensu TF'!$I$682:$J$682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89-4E93-A0E8-DCFBBFF448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TF'!$I$684:$I$696</c:f>
              <c:numCache>
                <c:formatCode>#,##0</c:formatCode>
                <c:ptCount val="13"/>
                <c:pt idx="0">
                  <c:v>96374</c:v>
                </c:pt>
                <c:pt idx="1">
                  <c:v>110132</c:v>
                </c:pt>
                <c:pt idx="2">
                  <c:v>114550</c:v>
                </c:pt>
                <c:pt idx="3">
                  <c:v>109812</c:v>
                </c:pt>
                <c:pt idx="4">
                  <c:v>85167</c:v>
                </c:pt>
                <c:pt idx="5">
                  <c:v>90243</c:v>
                </c:pt>
                <c:pt idx="6">
                  <c:v>101875</c:v>
                </c:pt>
                <c:pt idx="7">
                  <c:v>99653</c:v>
                </c:pt>
                <c:pt idx="8">
                  <c:v>90145</c:v>
                </c:pt>
                <c:pt idx="9">
                  <c:v>111013</c:v>
                </c:pt>
                <c:pt idx="10">
                  <c:v>118152</c:v>
                </c:pt>
                <c:pt idx="11">
                  <c:v>130684</c:v>
                </c:pt>
                <c:pt idx="12">
                  <c:v>1257800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89-4E93-A0E8-DCFBBFF4486F}"/>
            </c:ext>
          </c:extLst>
        </c:ser>
        <c:ser>
          <c:idx val="1"/>
          <c:order val="3"/>
          <c:tx>
            <c:strRef>
              <c:f>'Viajeros entr evol mensu TF'!$K$682:$L$682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89-4E93-A0E8-DCFBBFF448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89-4E93-A0E8-DCFBBFF448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TF'!$K$684:$K$696</c:f>
              <c:numCache>
                <c:formatCode>#,##0</c:formatCode>
                <c:ptCount val="13"/>
                <c:pt idx="0">
                  <c:v>132462</c:v>
                </c:pt>
                <c:pt idx="1">
                  <c:v>130143</c:v>
                </c:pt>
                <c:pt idx="2">
                  <c:v>123425</c:v>
                </c:pt>
                <c:pt idx="3">
                  <c:v>118811</c:v>
                </c:pt>
                <c:pt idx="12">
                  <c:v>504841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89-4E93-A0E8-DCFBBFF4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89-4E93-A0E8-DCFBBFF448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89-4E93-A0E8-DCFBBFF448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89-4E93-A0E8-DCFBBFF448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89-4E93-A0E8-DCFBBFF448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89-4E93-A0E8-DCFBBFF448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89-4E93-A0E8-DCFBBFF448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89-4E93-A0E8-DCFBBFF448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89-4E93-A0E8-DCFBBFF448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89-4E93-A0E8-DCFBBFF448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89-4E93-A0E8-DCFBBFF448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89-4E93-A0E8-DCFBBFF448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89-4E93-A0E8-DCFBBFF448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89-4E93-A0E8-DCFBBFF4486F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TF'!$L$684:$L$696</c:f>
              <c:numCache>
                <c:formatCode>0.0%</c:formatCode>
                <c:ptCount val="13"/>
                <c:pt idx="0">
                  <c:v>0.37445784132649895</c:v>
                </c:pt>
                <c:pt idx="1">
                  <c:v>0.18170014164820403</c:v>
                </c:pt>
                <c:pt idx="2">
                  <c:v>7.7477084242688843E-2</c:v>
                </c:pt>
                <c:pt idx="3">
                  <c:v>8.1949149455432968E-2</c:v>
                </c:pt>
                <c:pt idx="12">
                  <c:v>0.17168367110112603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89-4E93-A0E8-DCFBBFF4486F}"/>
            </c:ext>
          </c:extLst>
        </c:ser>
        <c:ser>
          <c:idx val="4"/>
          <c:order val="5"/>
          <c:tx>
            <c:strRef>
              <c:f>'Viajeros entr evol mensu TF'!$M$683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TF'!$M$684:$M$696</c:f>
              <c:numCache>
                <c:formatCode>0.0%</c:formatCode>
                <c:ptCount val="13"/>
                <c:pt idx="0">
                  <c:v>0.19425511197663092</c:v>
                </c:pt>
                <c:pt idx="1">
                  <c:v>0.26626579876820688</c:v>
                </c:pt>
                <c:pt idx="2">
                  <c:v>6.8957155105964674E-2</c:v>
                </c:pt>
                <c:pt idx="3">
                  <c:v>0.28136796013890986</c:v>
                </c:pt>
                <c:pt idx="12">
                  <c:v>0.19665163862538448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89-4E93-A0E8-DCFBBFF4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46-4FCC-A3F1-94EEFDABCD7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LZ'!$C$9:$C$21</c:f>
              <c:numCache>
                <c:formatCode>#,##0</c:formatCode>
                <c:ptCount val="13"/>
                <c:pt idx="0">
                  <c:v>180023</c:v>
                </c:pt>
                <c:pt idx="1">
                  <c:v>185299</c:v>
                </c:pt>
                <c:pt idx="2">
                  <c:v>210524</c:v>
                </c:pt>
                <c:pt idx="3">
                  <c:v>203372</c:v>
                </c:pt>
                <c:pt idx="4">
                  <c:v>190911</c:v>
                </c:pt>
                <c:pt idx="5">
                  <c:v>188754</c:v>
                </c:pt>
                <c:pt idx="6">
                  <c:v>212514</c:v>
                </c:pt>
                <c:pt idx="7">
                  <c:v>213417</c:v>
                </c:pt>
                <c:pt idx="8">
                  <c:v>193981</c:v>
                </c:pt>
                <c:pt idx="9">
                  <c:v>206049</c:v>
                </c:pt>
                <c:pt idx="10">
                  <c:v>177246</c:v>
                </c:pt>
                <c:pt idx="11">
                  <c:v>186090</c:v>
                </c:pt>
                <c:pt idx="12">
                  <c:v>2348180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46-4FCC-A3F1-94EEFDABCD7F}"/>
            </c:ext>
          </c:extLst>
        </c:ser>
        <c:ser>
          <c:idx val="5"/>
          <c:order val="1"/>
          <c:tx>
            <c:strRef>
              <c:f>'Viajeros entr evol mensu LZ'!$G$7:$H$7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46-4FCC-A3F1-94EEFDABCD7F}"/>
              </c:ext>
            </c:extLst>
          </c:dPt>
          <c:val>
            <c:numRef>
              <c:f>'Viajeros entr evol mensu LZ'!$G$9:$G$21</c:f>
              <c:numCache>
                <c:formatCode>#,##0</c:formatCode>
                <c:ptCount val="13"/>
                <c:pt idx="0">
                  <c:v>13747</c:v>
                </c:pt>
                <c:pt idx="1">
                  <c:v>7118</c:v>
                </c:pt>
                <c:pt idx="2">
                  <c:v>11595</c:v>
                </c:pt>
                <c:pt idx="3">
                  <c:v>16456</c:v>
                </c:pt>
                <c:pt idx="4">
                  <c:v>27825</c:v>
                </c:pt>
                <c:pt idx="5">
                  <c:v>43635</c:v>
                </c:pt>
                <c:pt idx="6">
                  <c:v>98811</c:v>
                </c:pt>
                <c:pt idx="7">
                  <c:v>144612</c:v>
                </c:pt>
                <c:pt idx="8">
                  <c:v>124861</c:v>
                </c:pt>
                <c:pt idx="9">
                  <c:v>171979</c:v>
                </c:pt>
                <c:pt idx="10">
                  <c:v>160920</c:v>
                </c:pt>
                <c:pt idx="11">
                  <c:v>135964</c:v>
                </c:pt>
                <c:pt idx="12">
                  <c:v>957523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46-4FCC-A3F1-94EEFDABCD7F}"/>
            </c:ext>
          </c:extLst>
        </c:ser>
        <c:ser>
          <c:idx val="0"/>
          <c:order val="2"/>
          <c:tx>
            <c:strRef>
              <c:f>'Viajeros entr evol mensu LZ'!$I$7:$J$7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46-4FCC-A3F1-94EEFDABCD7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LZ'!$I$9:$I$21</c:f>
              <c:numCache>
                <c:formatCode>#,##0</c:formatCode>
                <c:ptCount val="13"/>
                <c:pt idx="0">
                  <c:v>117917</c:v>
                </c:pt>
                <c:pt idx="1">
                  <c:v>166830</c:v>
                </c:pt>
                <c:pt idx="2">
                  <c:v>186552</c:v>
                </c:pt>
                <c:pt idx="3">
                  <c:v>198697</c:v>
                </c:pt>
                <c:pt idx="4">
                  <c:v>177987</c:v>
                </c:pt>
                <c:pt idx="5">
                  <c:v>189047</c:v>
                </c:pt>
                <c:pt idx="6">
                  <c:v>212958</c:v>
                </c:pt>
                <c:pt idx="7">
                  <c:v>215129</c:v>
                </c:pt>
                <c:pt idx="8">
                  <c:v>186150</c:v>
                </c:pt>
                <c:pt idx="9">
                  <c:v>213668</c:v>
                </c:pt>
                <c:pt idx="10">
                  <c:v>186027</c:v>
                </c:pt>
                <c:pt idx="11">
                  <c:v>200622</c:v>
                </c:pt>
                <c:pt idx="12">
                  <c:v>2251584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46-4FCC-A3F1-94EEFDABCD7F}"/>
            </c:ext>
          </c:extLst>
        </c:ser>
        <c:ser>
          <c:idx val="1"/>
          <c:order val="3"/>
          <c:tx>
            <c:strRef>
              <c:f>'Viajeros entr evol mensu LZ'!$K$7:$L$7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46-4FCC-A3F1-94EEFDABCD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46-4FCC-A3F1-94EEFDABCD7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LZ'!$K$9:$K$21</c:f>
              <c:numCache>
                <c:formatCode>#,##0</c:formatCode>
                <c:ptCount val="13"/>
                <c:pt idx="0">
                  <c:v>184861</c:v>
                </c:pt>
                <c:pt idx="1">
                  <c:v>190451</c:v>
                </c:pt>
                <c:pt idx="2">
                  <c:v>203934</c:v>
                </c:pt>
                <c:pt idx="3">
                  <c:v>210697</c:v>
                </c:pt>
                <c:pt idx="12">
                  <c:v>789943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46-4FCC-A3F1-94EEFDABC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46-4FCC-A3F1-94EEFDABCD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46-4FCC-A3F1-94EEFDABCD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46-4FCC-A3F1-94EEFDABCD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46-4FCC-A3F1-94EEFDABCD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46-4FCC-A3F1-94EEFDABCD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46-4FCC-A3F1-94EEFDABCD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46-4FCC-A3F1-94EEFDABCD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46-4FCC-A3F1-94EEFDABCD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46-4FCC-A3F1-94EEFDABCD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46-4FCC-A3F1-94EEFDABCD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46-4FCC-A3F1-94EEFDABCD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46-4FCC-A3F1-94EEFDABCD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46-4FCC-A3F1-94EEFDABCD7F}"/>
              </c:ext>
            </c:extLst>
          </c:dPt>
          <c:cat>
            <c:strRef>
              <c:f>'Viajeros entr evol mensu LZ'!$B$9:$B$20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LZ'!$L$9:$L$21</c:f>
              <c:numCache>
                <c:formatCode>0.0%</c:formatCode>
                <c:ptCount val="13"/>
                <c:pt idx="0">
                  <c:v>0.5677213633318352</c:v>
                </c:pt>
                <c:pt idx="1">
                  <c:v>0.14158724450038962</c:v>
                </c:pt>
                <c:pt idx="2">
                  <c:v>9.3175093271581133E-2</c:v>
                </c:pt>
                <c:pt idx="3">
                  <c:v>6.03934634141432E-2</c:v>
                </c:pt>
                <c:pt idx="12">
                  <c:v>0.17902644194890716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46-4FCC-A3F1-94EEFDABCD7F}"/>
            </c:ext>
          </c:extLst>
        </c:ser>
        <c:ser>
          <c:idx val="4"/>
          <c:order val="5"/>
          <c:tx>
            <c:strRef>
              <c:f>'Viajeros entr evol mensu LZ'!$M$8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LZ'!$M$9:$M$21</c:f>
              <c:numCache>
                <c:formatCode>0.0%</c:formatCode>
                <c:ptCount val="13"/>
                <c:pt idx="0">
                  <c:v>2.6874343833843461E-2</c:v>
                </c:pt>
                <c:pt idx="1">
                  <c:v>-0.99999923589849649</c:v>
                </c:pt>
                <c:pt idx="2">
                  <c:v>-0.99999955741343849</c:v>
                </c:pt>
                <c:pt idx="3">
                  <c:v>-0.99999970303943797</c:v>
                </c:pt>
                <c:pt idx="12">
                  <c:v>1.3763799090883433E-2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46-4FCC-A3F1-94EEFDABC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D3-4136-AF15-402847141D8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LZ'!$C$471:$C$483</c:f>
              <c:numCache>
                <c:formatCode>#,##0</c:formatCode>
                <c:ptCount val="13"/>
                <c:pt idx="0">
                  <c:v>3490</c:v>
                </c:pt>
                <c:pt idx="1">
                  <c:v>3192</c:v>
                </c:pt>
                <c:pt idx="2">
                  <c:v>2942</c:v>
                </c:pt>
                <c:pt idx="3">
                  <c:v>2807</c:v>
                </c:pt>
                <c:pt idx="4">
                  <c:v>3448</c:v>
                </c:pt>
                <c:pt idx="5">
                  <c:v>3427</c:v>
                </c:pt>
                <c:pt idx="6">
                  <c:v>2920</c:v>
                </c:pt>
                <c:pt idx="7">
                  <c:v>3216</c:v>
                </c:pt>
                <c:pt idx="8">
                  <c:v>2303</c:v>
                </c:pt>
                <c:pt idx="9">
                  <c:v>2389</c:v>
                </c:pt>
                <c:pt idx="10">
                  <c:v>2575</c:v>
                </c:pt>
                <c:pt idx="11">
                  <c:v>2740</c:v>
                </c:pt>
                <c:pt idx="12">
                  <c:v>35449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3-4136-AF15-402847141D86}"/>
            </c:ext>
          </c:extLst>
        </c:ser>
        <c:ser>
          <c:idx val="5"/>
          <c:order val="1"/>
          <c:tx>
            <c:strRef>
              <c:f>'Viajeros entr evol mensu LZ'!$G$469:$H$469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D3-4136-AF15-402847141D86}"/>
              </c:ext>
            </c:extLst>
          </c:dPt>
          <c:val>
            <c:numRef>
              <c:f>'Viajeros entr evol mensu LZ'!$G$471:$G$483</c:f>
              <c:numCache>
                <c:formatCode>#,##0</c:formatCode>
                <c:ptCount val="13"/>
                <c:pt idx="0">
                  <c:v>472</c:v>
                </c:pt>
                <c:pt idx="1">
                  <c:v>51</c:v>
                </c:pt>
                <c:pt idx="2">
                  <c:v>83</c:v>
                </c:pt>
                <c:pt idx="3">
                  <c:v>59</c:v>
                </c:pt>
                <c:pt idx="4">
                  <c:v>123</c:v>
                </c:pt>
                <c:pt idx="5">
                  <c:v>478</c:v>
                </c:pt>
                <c:pt idx="6">
                  <c:v>1432</c:v>
                </c:pt>
                <c:pt idx="7">
                  <c:v>1433</c:v>
                </c:pt>
                <c:pt idx="8">
                  <c:v>1223</c:v>
                </c:pt>
                <c:pt idx="9">
                  <c:v>1827</c:v>
                </c:pt>
                <c:pt idx="10">
                  <c:v>1926</c:v>
                </c:pt>
                <c:pt idx="11">
                  <c:v>2127</c:v>
                </c:pt>
                <c:pt idx="12">
                  <c:v>11234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D3-4136-AF15-402847141D86}"/>
            </c:ext>
          </c:extLst>
        </c:ser>
        <c:ser>
          <c:idx val="0"/>
          <c:order val="2"/>
          <c:tx>
            <c:strRef>
              <c:f>'Viajeros entr evol mensu LZ'!$I$469:$J$469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D3-4136-AF15-402847141D8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LZ'!$I$471:$I$483</c:f>
              <c:numCache>
                <c:formatCode>#,##0</c:formatCode>
                <c:ptCount val="13"/>
                <c:pt idx="0">
                  <c:v>2596</c:v>
                </c:pt>
                <c:pt idx="1">
                  <c:v>2707</c:v>
                </c:pt>
                <c:pt idx="2">
                  <c:v>2162</c:v>
                </c:pt>
                <c:pt idx="3">
                  <c:v>2438</c:v>
                </c:pt>
                <c:pt idx="4">
                  <c:v>2156</c:v>
                </c:pt>
                <c:pt idx="5">
                  <c:v>2462</c:v>
                </c:pt>
                <c:pt idx="6">
                  <c:v>2969</c:v>
                </c:pt>
                <c:pt idx="7">
                  <c:v>2570</c:v>
                </c:pt>
                <c:pt idx="8">
                  <c:v>2132</c:v>
                </c:pt>
                <c:pt idx="9">
                  <c:v>2351</c:v>
                </c:pt>
                <c:pt idx="10">
                  <c:v>2025</c:v>
                </c:pt>
                <c:pt idx="11">
                  <c:v>3042</c:v>
                </c:pt>
                <c:pt idx="12">
                  <c:v>29610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D3-4136-AF15-402847141D86}"/>
            </c:ext>
          </c:extLst>
        </c:ser>
        <c:ser>
          <c:idx val="1"/>
          <c:order val="3"/>
          <c:tx>
            <c:strRef>
              <c:f>'Viajeros entr evol mensu LZ'!$K$469:$L$469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D3-4136-AF15-402847141D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D3-4136-AF15-402847141D8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LZ'!$K$471:$K$483</c:f>
              <c:numCache>
                <c:formatCode>#,##0</c:formatCode>
                <c:ptCount val="13"/>
                <c:pt idx="0">
                  <c:v>2628</c:v>
                </c:pt>
                <c:pt idx="1">
                  <c:v>3110</c:v>
                </c:pt>
                <c:pt idx="2">
                  <c:v>2360</c:v>
                </c:pt>
                <c:pt idx="3">
                  <c:v>2880</c:v>
                </c:pt>
                <c:pt idx="12">
                  <c:v>10978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D3-4136-AF15-402847141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D3-4136-AF15-402847141D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D3-4136-AF15-402847141D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D3-4136-AF15-402847141D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D3-4136-AF15-402847141D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D3-4136-AF15-402847141D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D3-4136-AF15-402847141D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D3-4136-AF15-402847141D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D3-4136-AF15-402847141D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D3-4136-AF15-402847141D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D3-4136-AF15-402847141D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D3-4136-AF15-402847141D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D3-4136-AF15-402847141D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D3-4136-AF15-402847141D86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LZ'!$L$471:$L$483</c:f>
              <c:numCache>
                <c:formatCode>0.0%</c:formatCode>
                <c:ptCount val="13"/>
                <c:pt idx="0">
                  <c:v>1.2326656394453073E-2</c:v>
                </c:pt>
                <c:pt idx="1">
                  <c:v>0.14887329146656825</c:v>
                </c:pt>
                <c:pt idx="2">
                  <c:v>9.1581868640147945E-2</c:v>
                </c:pt>
                <c:pt idx="3">
                  <c:v>0.18129614438063979</c:v>
                </c:pt>
                <c:pt idx="12">
                  <c:v>0.1085529637483591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D3-4136-AF15-402847141D86}"/>
            </c:ext>
          </c:extLst>
        </c:ser>
        <c:ser>
          <c:idx val="4"/>
          <c:order val="5"/>
          <c:tx>
            <c:strRef>
              <c:f>'Viajeros entr evol mensu LZ'!$M$470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LZ'!$M$471:$M$483</c:f>
              <c:numCache>
                <c:formatCode>0.0%</c:formatCode>
                <c:ptCount val="13"/>
                <c:pt idx="0">
                  <c:v>-0.24699140401146136</c:v>
                </c:pt>
                <c:pt idx="1">
                  <c:v>-0.99995336049766081</c:v>
                </c:pt>
                <c:pt idx="2">
                  <c:v>-0.99996887088081576</c:v>
                </c:pt>
                <c:pt idx="3">
                  <c:v>-0.99993541284489473</c:v>
                </c:pt>
                <c:pt idx="12">
                  <c:v>-0.11688520633899124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D3-4136-AF15-402847141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CE-4D35-87CC-37E5693315A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LZ'!$C$498:$C$510</c:f>
              <c:numCache>
                <c:formatCode>#,##0</c:formatCode>
                <c:ptCount val="13"/>
                <c:pt idx="0">
                  <c:v>17</c:v>
                </c:pt>
                <c:pt idx="1">
                  <c:v>9</c:v>
                </c:pt>
                <c:pt idx="2">
                  <c:v>17</c:v>
                </c:pt>
                <c:pt idx="3">
                  <c:v>20</c:v>
                </c:pt>
                <c:pt idx="4">
                  <c:v>8</c:v>
                </c:pt>
                <c:pt idx="5">
                  <c:v>30</c:v>
                </c:pt>
                <c:pt idx="6">
                  <c:v>9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7</c:v>
                </c:pt>
                <c:pt idx="11">
                  <c:v>17</c:v>
                </c:pt>
                <c:pt idx="12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E-4D35-87CC-37E5693315AA}"/>
            </c:ext>
          </c:extLst>
        </c:ser>
        <c:ser>
          <c:idx val="5"/>
          <c:order val="1"/>
          <c:tx>
            <c:strRef>
              <c:f>'Viajeros entr evol mensu LZ'!$G$496:$H$496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CE-4D35-87CC-37E5693315AA}"/>
              </c:ext>
            </c:extLst>
          </c:dPt>
          <c:val>
            <c:numRef>
              <c:f>'Viajeros entr evol mensu LZ'!$G$498:$G$510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12</c:v>
                </c:pt>
                <c:pt idx="10">
                  <c:v>5</c:v>
                </c:pt>
                <c:pt idx="11">
                  <c:v>15</c:v>
                </c:pt>
                <c:pt idx="12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CE-4D35-87CC-37E5693315AA}"/>
            </c:ext>
          </c:extLst>
        </c:ser>
        <c:ser>
          <c:idx val="0"/>
          <c:order val="2"/>
          <c:tx>
            <c:strRef>
              <c:f>'Viajeros entr evol mensu LZ'!$I$496:$J$496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CE-4D35-87CC-37E5693315A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LZ'!$I$498:$I$510</c:f>
              <c:numCache>
                <c:formatCode>#,##0</c:formatCode>
                <c:ptCount val="13"/>
                <c:pt idx="0">
                  <c:v>15</c:v>
                </c:pt>
                <c:pt idx="1">
                  <c:v>27</c:v>
                </c:pt>
                <c:pt idx="2">
                  <c:v>14</c:v>
                </c:pt>
                <c:pt idx="3">
                  <c:v>10</c:v>
                </c:pt>
                <c:pt idx="4">
                  <c:v>2</c:v>
                </c:pt>
                <c:pt idx="5">
                  <c:v>26</c:v>
                </c:pt>
                <c:pt idx="6">
                  <c:v>10</c:v>
                </c:pt>
                <c:pt idx="7">
                  <c:v>5</c:v>
                </c:pt>
                <c:pt idx="8">
                  <c:v>5</c:v>
                </c:pt>
                <c:pt idx="9">
                  <c:v>14</c:v>
                </c:pt>
                <c:pt idx="10">
                  <c:v>19</c:v>
                </c:pt>
                <c:pt idx="11">
                  <c:v>42</c:v>
                </c:pt>
                <c:pt idx="12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CE-4D35-87CC-37E5693315AA}"/>
            </c:ext>
          </c:extLst>
        </c:ser>
        <c:ser>
          <c:idx val="1"/>
          <c:order val="3"/>
          <c:tx>
            <c:strRef>
              <c:f>'Viajeros entr evol mensu LZ'!$K$496:$L$496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CE-4D35-87CC-37E5693315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CE-4D35-87CC-37E5693315A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LZ'!$K$498:$K$510</c:f>
              <c:numCache>
                <c:formatCode>#,##0</c:formatCode>
                <c:ptCount val="13"/>
                <c:pt idx="0">
                  <c:v>10</c:v>
                </c:pt>
                <c:pt idx="1">
                  <c:v>26</c:v>
                </c:pt>
                <c:pt idx="2">
                  <c:v>15</c:v>
                </c:pt>
                <c:pt idx="3">
                  <c:v>7</c:v>
                </c:pt>
                <c:pt idx="12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CE-4D35-87CC-37E569331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CE-4D35-87CC-37E5693315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CE-4D35-87CC-37E5693315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CE-4D35-87CC-37E5693315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CE-4D35-87CC-37E5693315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CE-4D35-87CC-37E5693315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CE-4D35-87CC-37E5693315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CE-4D35-87CC-37E5693315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CE-4D35-87CC-37E5693315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CE-4D35-87CC-37E5693315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CE-4D35-87CC-37E5693315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CE-4D35-87CC-37E5693315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CE-4D35-87CC-37E5693315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CE-4D35-87CC-37E5693315AA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LZ'!$L$498:$L$510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-3.703703703703709E-2</c:v>
                </c:pt>
                <c:pt idx="2">
                  <c:v>7.1428571428571397E-2</c:v>
                </c:pt>
                <c:pt idx="3">
                  <c:v>-0.30000000000000004</c:v>
                </c:pt>
                <c:pt idx="12">
                  <c:v>-0.12121212121212122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CE-4D35-87CC-37E5693315AA}"/>
            </c:ext>
          </c:extLst>
        </c:ser>
        <c:ser>
          <c:idx val="4"/>
          <c:order val="5"/>
          <c:tx>
            <c:strRef>
              <c:f>'Viajeros entr evol mensu LZ'!$M$497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LZ'!$M$498:$M$510</c:f>
              <c:numCache>
                <c:formatCode>0.0%</c:formatCode>
                <c:ptCount val="13"/>
                <c:pt idx="0">
                  <c:v>-0.41176470588235292</c:v>
                </c:pt>
                <c:pt idx="1">
                  <c:v>-1.0041152263374487</c:v>
                </c:pt>
                <c:pt idx="2">
                  <c:v>-0.99579831932773111</c:v>
                </c:pt>
                <c:pt idx="3">
                  <c:v>-1.0149999999999999</c:v>
                </c:pt>
                <c:pt idx="12">
                  <c:v>-7.9365079365079416E-2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CE-4D35-87CC-37E569331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72-4887-B636-44CE3AA1728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LZ'!$C$521:$C$533</c:f>
              <c:numCache>
                <c:formatCode>#,##0</c:formatCode>
                <c:ptCount val="13"/>
                <c:pt idx="0">
                  <c:v>115</c:v>
                </c:pt>
                <c:pt idx="1">
                  <c:v>228</c:v>
                </c:pt>
                <c:pt idx="2">
                  <c:v>186</c:v>
                </c:pt>
                <c:pt idx="3">
                  <c:v>211</c:v>
                </c:pt>
                <c:pt idx="4">
                  <c:v>156</c:v>
                </c:pt>
                <c:pt idx="5">
                  <c:v>104</c:v>
                </c:pt>
                <c:pt idx="6">
                  <c:v>240</c:v>
                </c:pt>
                <c:pt idx="7">
                  <c:v>261</c:v>
                </c:pt>
                <c:pt idx="8">
                  <c:v>214</c:v>
                </c:pt>
                <c:pt idx="9">
                  <c:v>207</c:v>
                </c:pt>
                <c:pt idx="10">
                  <c:v>142</c:v>
                </c:pt>
                <c:pt idx="11">
                  <c:v>226</c:v>
                </c:pt>
                <c:pt idx="12">
                  <c:v>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2-4887-B636-44CE3AA1728C}"/>
            </c:ext>
          </c:extLst>
        </c:ser>
        <c:ser>
          <c:idx val="5"/>
          <c:order val="1"/>
          <c:tx>
            <c:strRef>
              <c:f>'Viajeros entr evol mensu LZ'!$G$519:$H$519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72-4887-B636-44CE3AA1728C}"/>
              </c:ext>
            </c:extLst>
          </c:dPt>
          <c:val>
            <c:numRef>
              <c:f>'Viajeros entr evol mensu LZ'!$G$521:$G$533</c:f>
              <c:numCache>
                <c:formatCode>#,##0</c:formatCode>
                <c:ptCount val="13"/>
                <c:pt idx="0">
                  <c:v>120</c:v>
                </c:pt>
                <c:pt idx="1">
                  <c:v>121</c:v>
                </c:pt>
                <c:pt idx="2">
                  <c:v>134</c:v>
                </c:pt>
                <c:pt idx="3">
                  <c:v>479</c:v>
                </c:pt>
                <c:pt idx="4">
                  <c:v>329</c:v>
                </c:pt>
                <c:pt idx="5">
                  <c:v>183</c:v>
                </c:pt>
                <c:pt idx="6">
                  <c:v>230</c:v>
                </c:pt>
                <c:pt idx="7">
                  <c:v>320</c:v>
                </c:pt>
                <c:pt idx="8">
                  <c:v>208</c:v>
                </c:pt>
                <c:pt idx="9">
                  <c:v>299</c:v>
                </c:pt>
                <c:pt idx="10">
                  <c:v>240</c:v>
                </c:pt>
                <c:pt idx="11">
                  <c:v>354</c:v>
                </c:pt>
                <c:pt idx="12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2-4887-B636-44CE3AA1728C}"/>
            </c:ext>
          </c:extLst>
        </c:ser>
        <c:ser>
          <c:idx val="0"/>
          <c:order val="2"/>
          <c:tx>
            <c:strRef>
              <c:f>'Viajeros entr evol mensu LZ'!$I$519:$J$519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72-4887-B636-44CE3AA1728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LZ'!$I$521:$I$533</c:f>
              <c:numCache>
                <c:formatCode>#,##0</c:formatCode>
                <c:ptCount val="13"/>
                <c:pt idx="0">
                  <c:v>137</c:v>
                </c:pt>
                <c:pt idx="1">
                  <c:v>405</c:v>
                </c:pt>
                <c:pt idx="2">
                  <c:v>264</c:v>
                </c:pt>
                <c:pt idx="3">
                  <c:v>395</c:v>
                </c:pt>
                <c:pt idx="4">
                  <c:v>245</c:v>
                </c:pt>
                <c:pt idx="5">
                  <c:v>113</c:v>
                </c:pt>
                <c:pt idx="6">
                  <c:v>241</c:v>
                </c:pt>
                <c:pt idx="7">
                  <c:v>373</c:v>
                </c:pt>
                <c:pt idx="8">
                  <c:v>309</c:v>
                </c:pt>
                <c:pt idx="9">
                  <c:v>280</c:v>
                </c:pt>
                <c:pt idx="10">
                  <c:v>239</c:v>
                </c:pt>
                <c:pt idx="11">
                  <c:v>317</c:v>
                </c:pt>
                <c:pt idx="12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72-4887-B636-44CE3AA1728C}"/>
            </c:ext>
          </c:extLst>
        </c:ser>
        <c:ser>
          <c:idx val="1"/>
          <c:order val="3"/>
          <c:tx>
            <c:strRef>
              <c:f>'Viajeros entr evol mensu LZ'!$K$519:$L$519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72-4887-B636-44CE3AA172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72-4887-B636-44CE3AA1728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LZ'!$K$521:$K$533</c:f>
              <c:numCache>
                <c:formatCode>#,##0</c:formatCode>
                <c:ptCount val="13"/>
                <c:pt idx="0">
                  <c:v>286</c:v>
                </c:pt>
                <c:pt idx="1">
                  <c:v>324</c:v>
                </c:pt>
                <c:pt idx="2">
                  <c:v>258</c:v>
                </c:pt>
                <c:pt idx="3">
                  <c:v>517</c:v>
                </c:pt>
                <c:pt idx="12">
                  <c:v>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72-4887-B636-44CE3AA17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72-4887-B636-44CE3AA172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72-4887-B636-44CE3AA172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72-4887-B636-44CE3AA172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72-4887-B636-44CE3AA172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72-4887-B636-44CE3AA172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72-4887-B636-44CE3AA172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72-4887-B636-44CE3AA172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72-4887-B636-44CE3AA172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72-4887-B636-44CE3AA172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72-4887-B636-44CE3AA172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72-4887-B636-44CE3AA172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72-4887-B636-44CE3AA172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72-4887-B636-44CE3AA1728C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LZ'!$L$521:$L$533</c:f>
              <c:numCache>
                <c:formatCode>0.0%</c:formatCode>
                <c:ptCount val="13"/>
                <c:pt idx="0">
                  <c:v>1.0875912408759123</c:v>
                </c:pt>
                <c:pt idx="1">
                  <c:v>-0.19999999999999996</c:v>
                </c:pt>
                <c:pt idx="2">
                  <c:v>-2.2727272727272707E-2</c:v>
                </c:pt>
                <c:pt idx="3">
                  <c:v>0.30886075949367098</c:v>
                </c:pt>
                <c:pt idx="12">
                  <c:v>0.15320566194837637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72-4887-B636-44CE3AA1728C}"/>
            </c:ext>
          </c:extLst>
        </c:ser>
        <c:ser>
          <c:idx val="4"/>
          <c:order val="5"/>
          <c:tx>
            <c:strRef>
              <c:f>'Viajeros entr evol mensu LZ'!$M$520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LZ'!$M$521:$M$533</c:f>
              <c:numCache>
                <c:formatCode>0.0%</c:formatCode>
                <c:ptCount val="13"/>
                <c:pt idx="0">
                  <c:v>1.4869565217391303</c:v>
                </c:pt>
                <c:pt idx="1">
                  <c:v>-1.000877192982456</c:v>
                </c:pt>
                <c:pt idx="2">
                  <c:v>-1.0001221896383186</c:v>
                </c:pt>
                <c:pt idx="3">
                  <c:v>-0.99853620493130957</c:v>
                </c:pt>
                <c:pt idx="12">
                  <c:v>0.87162162162162171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72-4887-B636-44CE3AA17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1A-48D5-BB8B-473E46ECE14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LZ'!$C$544:$C$556</c:f>
              <c:numCache>
                <c:formatCode>#,##0</c:formatCode>
                <c:ptCount val="13"/>
                <c:pt idx="0">
                  <c:v>170</c:v>
                </c:pt>
                <c:pt idx="1">
                  <c:v>266</c:v>
                </c:pt>
                <c:pt idx="2">
                  <c:v>316</c:v>
                </c:pt>
                <c:pt idx="3">
                  <c:v>290</c:v>
                </c:pt>
                <c:pt idx="4">
                  <c:v>311</c:v>
                </c:pt>
                <c:pt idx="5">
                  <c:v>193</c:v>
                </c:pt>
                <c:pt idx="6">
                  <c:v>113</c:v>
                </c:pt>
                <c:pt idx="7">
                  <c:v>120</c:v>
                </c:pt>
                <c:pt idx="8">
                  <c:v>137</c:v>
                </c:pt>
                <c:pt idx="9">
                  <c:v>158</c:v>
                </c:pt>
                <c:pt idx="10">
                  <c:v>184</c:v>
                </c:pt>
                <c:pt idx="11">
                  <c:v>269</c:v>
                </c:pt>
                <c:pt idx="12">
                  <c:v>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A-48D5-BB8B-473E46ECE14F}"/>
            </c:ext>
          </c:extLst>
        </c:ser>
        <c:ser>
          <c:idx val="5"/>
          <c:order val="1"/>
          <c:tx>
            <c:strRef>
              <c:f>'Viajeros entr evol mensu LZ'!$G$542:$H$542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1A-48D5-BB8B-473E46ECE14F}"/>
              </c:ext>
            </c:extLst>
          </c:dPt>
          <c:val>
            <c:numRef>
              <c:f>'Viajeros entr evol mensu LZ'!$G$544:$G$556</c:f>
              <c:numCache>
                <c:formatCode>#,##0</c:formatCode>
                <c:ptCount val="13"/>
                <c:pt idx="0">
                  <c:v>43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28</c:v>
                </c:pt>
                <c:pt idx="6">
                  <c:v>66</c:v>
                </c:pt>
                <c:pt idx="7">
                  <c:v>80</c:v>
                </c:pt>
                <c:pt idx="8">
                  <c:v>52</c:v>
                </c:pt>
                <c:pt idx="9">
                  <c:v>132</c:v>
                </c:pt>
                <c:pt idx="10">
                  <c:v>154</c:v>
                </c:pt>
                <c:pt idx="11">
                  <c:v>200</c:v>
                </c:pt>
                <c:pt idx="12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A-48D5-BB8B-473E46ECE14F}"/>
            </c:ext>
          </c:extLst>
        </c:ser>
        <c:ser>
          <c:idx val="0"/>
          <c:order val="2"/>
          <c:tx>
            <c:strRef>
              <c:f>'Viajeros entr evol mensu LZ'!$I$542:$J$542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1A-48D5-BB8B-473E46ECE14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LZ'!$I$544:$I$556</c:f>
              <c:numCache>
                <c:formatCode>#,##0</c:formatCode>
                <c:ptCount val="13"/>
                <c:pt idx="0">
                  <c:v>183</c:v>
                </c:pt>
                <c:pt idx="1">
                  <c:v>277</c:v>
                </c:pt>
                <c:pt idx="2">
                  <c:v>241</c:v>
                </c:pt>
                <c:pt idx="3">
                  <c:v>279</c:v>
                </c:pt>
                <c:pt idx="4">
                  <c:v>209</c:v>
                </c:pt>
                <c:pt idx="5">
                  <c:v>156</c:v>
                </c:pt>
                <c:pt idx="6">
                  <c:v>134</c:v>
                </c:pt>
                <c:pt idx="7">
                  <c:v>117</c:v>
                </c:pt>
                <c:pt idx="8">
                  <c:v>179</c:v>
                </c:pt>
                <c:pt idx="9">
                  <c:v>188</c:v>
                </c:pt>
                <c:pt idx="10">
                  <c:v>200</c:v>
                </c:pt>
                <c:pt idx="11">
                  <c:v>418</c:v>
                </c:pt>
                <c:pt idx="12">
                  <c:v>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1A-48D5-BB8B-473E46ECE14F}"/>
            </c:ext>
          </c:extLst>
        </c:ser>
        <c:ser>
          <c:idx val="1"/>
          <c:order val="3"/>
          <c:tx>
            <c:strRef>
              <c:f>'Viajeros entr evol mensu LZ'!$K$542:$L$542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1A-48D5-BB8B-473E46ECE1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1A-48D5-BB8B-473E46ECE14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LZ'!$K$544:$K$556</c:f>
              <c:numCache>
                <c:formatCode>#,##0</c:formatCode>
                <c:ptCount val="13"/>
                <c:pt idx="0">
                  <c:v>289</c:v>
                </c:pt>
                <c:pt idx="1">
                  <c:v>332</c:v>
                </c:pt>
                <c:pt idx="2">
                  <c:v>359</c:v>
                </c:pt>
                <c:pt idx="3">
                  <c:v>354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1A-48D5-BB8B-473E46ECE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1A-48D5-BB8B-473E46ECE1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1A-48D5-BB8B-473E46ECE1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1A-48D5-BB8B-473E46ECE1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1A-48D5-BB8B-473E46ECE1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1A-48D5-BB8B-473E46ECE1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1A-48D5-BB8B-473E46ECE1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1A-48D5-BB8B-473E46ECE1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1A-48D5-BB8B-473E46ECE1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1A-48D5-BB8B-473E46ECE1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1A-48D5-BB8B-473E46ECE1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1A-48D5-BB8B-473E46ECE1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1A-48D5-BB8B-473E46ECE1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1A-48D5-BB8B-473E46ECE14F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LZ'!$L$544:$L$556</c:f>
              <c:numCache>
                <c:formatCode>0.0%</c:formatCode>
                <c:ptCount val="13"/>
                <c:pt idx="0">
                  <c:v>0.57923497267759561</c:v>
                </c:pt>
                <c:pt idx="1">
                  <c:v>0.1985559566787003</c:v>
                </c:pt>
                <c:pt idx="2">
                  <c:v>0.48962655601659755</c:v>
                </c:pt>
                <c:pt idx="3">
                  <c:v>0.26881720430107525</c:v>
                </c:pt>
                <c:pt idx="12">
                  <c:v>0.36122448979591826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1A-48D5-BB8B-473E46ECE14F}"/>
            </c:ext>
          </c:extLst>
        </c:ser>
        <c:ser>
          <c:idx val="4"/>
          <c:order val="5"/>
          <c:tx>
            <c:strRef>
              <c:f>'Viajeros entr evol mensu LZ'!$M$543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LZ'!$M$544:$M$556</c:f>
              <c:numCache>
                <c:formatCode>0.0%</c:formatCode>
                <c:ptCount val="13"/>
                <c:pt idx="0">
                  <c:v>0.7</c:v>
                </c:pt>
                <c:pt idx="1">
                  <c:v>-0.99925354903504249</c:v>
                </c:pt>
                <c:pt idx="2">
                  <c:v>-0.99845054887336515</c:v>
                </c:pt>
                <c:pt idx="3">
                  <c:v>-0.99907304412309972</c:v>
                </c:pt>
                <c:pt idx="12">
                  <c:v>0.28023032629558542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1A-48D5-BB8B-473E46ECE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5E-4244-9FB6-66A5DCC4DB1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LZ'!$C$567:$C$579</c:f>
              <c:numCache>
                <c:formatCode>#,##0</c:formatCode>
                <c:ptCount val="13"/>
                <c:pt idx="0">
                  <c:v>223</c:v>
                </c:pt>
                <c:pt idx="1">
                  <c:v>93</c:v>
                </c:pt>
                <c:pt idx="2">
                  <c:v>109</c:v>
                </c:pt>
                <c:pt idx="3">
                  <c:v>153</c:v>
                </c:pt>
                <c:pt idx="4">
                  <c:v>146</c:v>
                </c:pt>
                <c:pt idx="5">
                  <c:v>136</c:v>
                </c:pt>
                <c:pt idx="6">
                  <c:v>85</c:v>
                </c:pt>
                <c:pt idx="7">
                  <c:v>77</c:v>
                </c:pt>
                <c:pt idx="8">
                  <c:v>90</c:v>
                </c:pt>
                <c:pt idx="9">
                  <c:v>80</c:v>
                </c:pt>
                <c:pt idx="10">
                  <c:v>107</c:v>
                </c:pt>
                <c:pt idx="11">
                  <c:v>140</c:v>
                </c:pt>
                <c:pt idx="12">
                  <c:v>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E-4244-9FB6-66A5DCC4DB1F}"/>
            </c:ext>
          </c:extLst>
        </c:ser>
        <c:ser>
          <c:idx val="5"/>
          <c:order val="1"/>
          <c:tx>
            <c:strRef>
              <c:f>'Viajeros entr evol mensu LZ'!$G$565:$H$565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5E-4244-9FB6-66A5DCC4DB1F}"/>
              </c:ext>
            </c:extLst>
          </c:dPt>
          <c:val>
            <c:numRef>
              <c:f>'Viajeros entr evol mensu LZ'!$G$567:$G$579</c:f>
              <c:numCache>
                <c:formatCode>#,##0</c:formatCode>
                <c:ptCount val="13"/>
                <c:pt idx="0">
                  <c:v>8</c:v>
                </c:pt>
                <c:pt idx="1">
                  <c:v>6</c:v>
                </c:pt>
                <c:pt idx="2">
                  <c:v>15</c:v>
                </c:pt>
                <c:pt idx="3">
                  <c:v>13</c:v>
                </c:pt>
                <c:pt idx="4">
                  <c:v>24</c:v>
                </c:pt>
                <c:pt idx="5">
                  <c:v>15</c:v>
                </c:pt>
                <c:pt idx="6">
                  <c:v>37</c:v>
                </c:pt>
                <c:pt idx="7">
                  <c:v>20</c:v>
                </c:pt>
                <c:pt idx="8">
                  <c:v>60</c:v>
                </c:pt>
                <c:pt idx="9">
                  <c:v>38</c:v>
                </c:pt>
                <c:pt idx="10">
                  <c:v>104</c:v>
                </c:pt>
                <c:pt idx="11">
                  <c:v>75</c:v>
                </c:pt>
                <c:pt idx="12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E-4244-9FB6-66A5DCC4DB1F}"/>
            </c:ext>
          </c:extLst>
        </c:ser>
        <c:ser>
          <c:idx val="0"/>
          <c:order val="2"/>
          <c:tx>
            <c:strRef>
              <c:f>'Viajeros entr evol mensu LZ'!$I$565:$J$565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5E-4244-9FB6-66A5DCC4DB1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LZ'!$I$567:$I$579</c:f>
              <c:numCache>
                <c:formatCode>#,##0</c:formatCode>
                <c:ptCount val="13"/>
                <c:pt idx="0">
                  <c:v>83</c:v>
                </c:pt>
                <c:pt idx="1">
                  <c:v>107</c:v>
                </c:pt>
                <c:pt idx="2">
                  <c:v>149</c:v>
                </c:pt>
                <c:pt idx="3">
                  <c:v>93</c:v>
                </c:pt>
                <c:pt idx="4">
                  <c:v>139</c:v>
                </c:pt>
                <c:pt idx="5">
                  <c:v>115</c:v>
                </c:pt>
                <c:pt idx="6">
                  <c:v>108</c:v>
                </c:pt>
                <c:pt idx="7">
                  <c:v>146</c:v>
                </c:pt>
                <c:pt idx="8">
                  <c:v>97</c:v>
                </c:pt>
                <c:pt idx="9">
                  <c:v>234</c:v>
                </c:pt>
                <c:pt idx="10">
                  <c:v>338</c:v>
                </c:pt>
                <c:pt idx="11">
                  <c:v>428</c:v>
                </c:pt>
                <c:pt idx="12">
                  <c:v>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5E-4244-9FB6-66A5DCC4DB1F}"/>
            </c:ext>
          </c:extLst>
        </c:ser>
        <c:ser>
          <c:idx val="1"/>
          <c:order val="3"/>
          <c:tx>
            <c:strRef>
              <c:f>'Viajeros entr evol mensu LZ'!$K$565:$L$565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5E-4244-9FB6-66A5DCC4DB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5E-4244-9FB6-66A5DCC4DB1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LZ'!$K$567:$K$579</c:f>
              <c:numCache>
                <c:formatCode>#,##0</c:formatCode>
                <c:ptCount val="13"/>
                <c:pt idx="0">
                  <c:v>501</c:v>
                </c:pt>
                <c:pt idx="1">
                  <c:v>383</c:v>
                </c:pt>
                <c:pt idx="2">
                  <c:v>287</c:v>
                </c:pt>
                <c:pt idx="3">
                  <c:v>115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5E-4244-9FB6-66A5DCC4D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5E-4244-9FB6-66A5DCC4DB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5E-4244-9FB6-66A5DCC4DB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5E-4244-9FB6-66A5DCC4DB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5E-4244-9FB6-66A5DCC4DB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5E-4244-9FB6-66A5DCC4DB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5E-4244-9FB6-66A5DCC4DB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5E-4244-9FB6-66A5DCC4DB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5E-4244-9FB6-66A5DCC4DB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5E-4244-9FB6-66A5DCC4DB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5E-4244-9FB6-66A5DCC4DB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5E-4244-9FB6-66A5DCC4DB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5E-4244-9FB6-66A5DCC4DB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5E-4244-9FB6-66A5DCC4DB1F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LZ'!$L$567:$L$579</c:f>
              <c:numCache>
                <c:formatCode>0.0%</c:formatCode>
                <c:ptCount val="13"/>
                <c:pt idx="0">
                  <c:v>5.0361445783132526</c:v>
                </c:pt>
                <c:pt idx="1">
                  <c:v>2.5794392523364484</c:v>
                </c:pt>
                <c:pt idx="2">
                  <c:v>0.9261744966442953</c:v>
                </c:pt>
                <c:pt idx="3">
                  <c:v>0.23655913978494625</c:v>
                </c:pt>
                <c:pt idx="12">
                  <c:v>1.9768518518518516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5E-4244-9FB6-66A5DCC4DB1F}"/>
            </c:ext>
          </c:extLst>
        </c:ser>
        <c:ser>
          <c:idx val="4"/>
          <c:order val="5"/>
          <c:tx>
            <c:strRef>
              <c:f>'Viajeros entr evol mensu LZ'!$M$566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LZ'!$M$567:$M$579</c:f>
              <c:numCache>
                <c:formatCode>0.0%</c:formatCode>
                <c:ptCount val="13"/>
                <c:pt idx="0">
                  <c:v>1.2466367713004485</c:v>
                </c:pt>
                <c:pt idx="1">
                  <c:v>-0.97226409406089842</c:v>
                </c:pt>
                <c:pt idx="2">
                  <c:v>-0.99150298626931843</c:v>
                </c:pt>
                <c:pt idx="3">
                  <c:v>-0.99845386183147089</c:v>
                </c:pt>
                <c:pt idx="12">
                  <c:v>1.2249134948096887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5E-4244-9FB6-66A5DCC4D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2F-4C7E-93E0-77A568BC99E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LZ'!$C$590:$C$602</c:f>
              <c:numCache>
                <c:formatCode>#,##0</c:formatCode>
                <c:ptCount val="13"/>
                <c:pt idx="0">
                  <c:v>176</c:v>
                </c:pt>
                <c:pt idx="1">
                  <c:v>107</c:v>
                </c:pt>
                <c:pt idx="2">
                  <c:v>130</c:v>
                </c:pt>
                <c:pt idx="3">
                  <c:v>96</c:v>
                </c:pt>
                <c:pt idx="4">
                  <c:v>106</c:v>
                </c:pt>
                <c:pt idx="5">
                  <c:v>79</c:v>
                </c:pt>
                <c:pt idx="6">
                  <c:v>81</c:v>
                </c:pt>
                <c:pt idx="7">
                  <c:v>80</c:v>
                </c:pt>
                <c:pt idx="8">
                  <c:v>113</c:v>
                </c:pt>
                <c:pt idx="9">
                  <c:v>144</c:v>
                </c:pt>
                <c:pt idx="10">
                  <c:v>132</c:v>
                </c:pt>
                <c:pt idx="11">
                  <c:v>227</c:v>
                </c:pt>
                <c:pt idx="12">
                  <c:v>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F-4C7E-93E0-77A568BC99E1}"/>
            </c:ext>
          </c:extLst>
        </c:ser>
        <c:ser>
          <c:idx val="5"/>
          <c:order val="1"/>
          <c:tx>
            <c:strRef>
              <c:f>'Viajeros entr evol mensu LZ'!$G$588:$H$588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2F-4C7E-93E0-77A568BC99E1}"/>
              </c:ext>
            </c:extLst>
          </c:dPt>
          <c:val>
            <c:numRef>
              <c:f>'Viajeros entr evol mensu LZ'!$G$590:$G$602</c:f>
              <c:numCache>
                <c:formatCode>#,##0</c:formatCode>
                <c:ptCount val="13"/>
                <c:pt idx="0">
                  <c:v>53</c:v>
                </c:pt>
                <c:pt idx="1">
                  <c:v>18</c:v>
                </c:pt>
                <c:pt idx="2">
                  <c:v>15</c:v>
                </c:pt>
                <c:pt idx="3">
                  <c:v>8</c:v>
                </c:pt>
                <c:pt idx="4">
                  <c:v>22</c:v>
                </c:pt>
                <c:pt idx="5">
                  <c:v>21</c:v>
                </c:pt>
                <c:pt idx="6">
                  <c:v>45</c:v>
                </c:pt>
                <c:pt idx="7">
                  <c:v>40</c:v>
                </c:pt>
                <c:pt idx="8">
                  <c:v>29</c:v>
                </c:pt>
                <c:pt idx="9">
                  <c:v>65</c:v>
                </c:pt>
                <c:pt idx="10">
                  <c:v>63</c:v>
                </c:pt>
                <c:pt idx="11">
                  <c:v>142</c:v>
                </c:pt>
                <c:pt idx="12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2F-4C7E-93E0-77A568BC99E1}"/>
            </c:ext>
          </c:extLst>
        </c:ser>
        <c:ser>
          <c:idx val="0"/>
          <c:order val="2"/>
          <c:tx>
            <c:strRef>
              <c:f>'Viajeros entr evol mensu LZ'!$I$588:$J$588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2F-4C7E-93E0-77A568BC99E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LZ'!$I$590:$I$602</c:f>
              <c:numCache>
                <c:formatCode>#,##0</c:formatCode>
                <c:ptCount val="13"/>
                <c:pt idx="0">
                  <c:v>131</c:v>
                </c:pt>
                <c:pt idx="1">
                  <c:v>105</c:v>
                </c:pt>
                <c:pt idx="2">
                  <c:v>135</c:v>
                </c:pt>
                <c:pt idx="3">
                  <c:v>94</c:v>
                </c:pt>
                <c:pt idx="4">
                  <c:v>87</c:v>
                </c:pt>
                <c:pt idx="5">
                  <c:v>77</c:v>
                </c:pt>
                <c:pt idx="6">
                  <c:v>100</c:v>
                </c:pt>
                <c:pt idx="7">
                  <c:v>74</c:v>
                </c:pt>
                <c:pt idx="8">
                  <c:v>56</c:v>
                </c:pt>
                <c:pt idx="9">
                  <c:v>89</c:v>
                </c:pt>
                <c:pt idx="10">
                  <c:v>76</c:v>
                </c:pt>
                <c:pt idx="11">
                  <c:v>142</c:v>
                </c:pt>
                <c:pt idx="12">
                  <c:v>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2F-4C7E-93E0-77A568BC99E1}"/>
            </c:ext>
          </c:extLst>
        </c:ser>
        <c:ser>
          <c:idx val="1"/>
          <c:order val="3"/>
          <c:tx>
            <c:strRef>
              <c:f>'Viajeros entr evol mensu LZ'!$K$588:$L$588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2F-4C7E-93E0-77A568BC99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2F-4C7E-93E0-77A568BC99E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LZ'!$K$590:$K$602</c:f>
              <c:numCache>
                <c:formatCode>#,##0</c:formatCode>
                <c:ptCount val="13"/>
                <c:pt idx="0">
                  <c:v>122</c:v>
                </c:pt>
                <c:pt idx="1">
                  <c:v>85</c:v>
                </c:pt>
                <c:pt idx="2">
                  <c:v>104</c:v>
                </c:pt>
                <c:pt idx="3">
                  <c:v>93</c:v>
                </c:pt>
                <c:pt idx="12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2F-4C7E-93E0-77A568BC9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2F-4C7E-93E0-77A568BC99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2F-4C7E-93E0-77A568BC99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2F-4C7E-93E0-77A568BC99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2F-4C7E-93E0-77A568BC99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2F-4C7E-93E0-77A568BC99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2F-4C7E-93E0-77A568BC99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2F-4C7E-93E0-77A568BC99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2F-4C7E-93E0-77A568BC99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2F-4C7E-93E0-77A568BC99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2F-4C7E-93E0-77A568BC99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2F-4C7E-93E0-77A568BC99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2F-4C7E-93E0-77A568BC99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2F-4C7E-93E0-77A568BC99E1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LZ'!$L$590:$L$602</c:f>
              <c:numCache>
                <c:formatCode>0.0%</c:formatCode>
                <c:ptCount val="13"/>
                <c:pt idx="0">
                  <c:v>-6.8702290076335881E-2</c:v>
                </c:pt>
                <c:pt idx="1">
                  <c:v>-0.19047619047619047</c:v>
                </c:pt>
                <c:pt idx="2">
                  <c:v>-0.22962962962962963</c:v>
                </c:pt>
                <c:pt idx="3">
                  <c:v>-1.0638297872340385E-2</c:v>
                </c:pt>
                <c:pt idx="12">
                  <c:v>-0.13118279569892477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2F-4C7E-93E0-77A568BC99E1}"/>
            </c:ext>
          </c:extLst>
        </c:ser>
        <c:ser>
          <c:idx val="4"/>
          <c:order val="5"/>
          <c:tx>
            <c:strRef>
              <c:f>'Viajeros entr evol mensu LZ'!$M$589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LZ'!$M$590:$M$602</c:f>
              <c:numCache>
                <c:formatCode>0.0%</c:formatCode>
                <c:ptCount val="13"/>
                <c:pt idx="0">
                  <c:v>-0.30681818181818177</c:v>
                </c:pt>
                <c:pt idx="1">
                  <c:v>-1.0017801513128617</c:v>
                </c:pt>
                <c:pt idx="2">
                  <c:v>-1.0017663817663818</c:v>
                </c:pt>
                <c:pt idx="3">
                  <c:v>-1.0001108156028369</c:v>
                </c:pt>
                <c:pt idx="12">
                  <c:v>-0.20628683693516703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2F-4C7E-93E0-77A568BC9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4-4014-92BA-6FE2B34DD86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LZ'!$C$613:$C$625</c:f>
              <c:numCache>
                <c:formatCode>#,##0</c:formatCode>
                <c:ptCount val="13"/>
                <c:pt idx="0">
                  <c:v>258</c:v>
                </c:pt>
                <c:pt idx="1">
                  <c:v>340</c:v>
                </c:pt>
                <c:pt idx="2">
                  <c:v>341</c:v>
                </c:pt>
                <c:pt idx="3">
                  <c:v>326</c:v>
                </c:pt>
                <c:pt idx="4">
                  <c:v>278</c:v>
                </c:pt>
                <c:pt idx="5">
                  <c:v>304</c:v>
                </c:pt>
                <c:pt idx="6">
                  <c:v>553</c:v>
                </c:pt>
                <c:pt idx="7">
                  <c:v>390</c:v>
                </c:pt>
                <c:pt idx="8">
                  <c:v>331</c:v>
                </c:pt>
                <c:pt idx="9">
                  <c:v>454</c:v>
                </c:pt>
                <c:pt idx="10">
                  <c:v>276</c:v>
                </c:pt>
                <c:pt idx="11">
                  <c:v>392</c:v>
                </c:pt>
                <c:pt idx="12">
                  <c:v>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4-4014-92BA-6FE2B34DD867}"/>
            </c:ext>
          </c:extLst>
        </c:ser>
        <c:ser>
          <c:idx val="5"/>
          <c:order val="1"/>
          <c:tx>
            <c:strRef>
              <c:f>'Viajeros entr evol mensu LZ'!$G$611:$H$611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84-4014-92BA-6FE2B34DD867}"/>
              </c:ext>
            </c:extLst>
          </c:dPt>
          <c:val>
            <c:numRef>
              <c:f>'Viajeros entr evol mensu LZ'!$G$613:$G$625</c:f>
              <c:numCache>
                <c:formatCode>#,##0</c:formatCode>
                <c:ptCount val="13"/>
                <c:pt idx="0">
                  <c:v>53</c:v>
                </c:pt>
                <c:pt idx="1">
                  <c:v>27</c:v>
                </c:pt>
                <c:pt idx="2">
                  <c:v>37</c:v>
                </c:pt>
                <c:pt idx="3">
                  <c:v>46</c:v>
                </c:pt>
                <c:pt idx="4">
                  <c:v>136</c:v>
                </c:pt>
                <c:pt idx="5">
                  <c:v>309</c:v>
                </c:pt>
                <c:pt idx="6">
                  <c:v>404</c:v>
                </c:pt>
                <c:pt idx="7">
                  <c:v>531</c:v>
                </c:pt>
                <c:pt idx="8">
                  <c:v>334</c:v>
                </c:pt>
                <c:pt idx="9">
                  <c:v>431</c:v>
                </c:pt>
                <c:pt idx="10">
                  <c:v>372</c:v>
                </c:pt>
                <c:pt idx="11">
                  <c:v>409</c:v>
                </c:pt>
                <c:pt idx="12">
                  <c:v>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84-4014-92BA-6FE2B34DD867}"/>
            </c:ext>
          </c:extLst>
        </c:ser>
        <c:ser>
          <c:idx val="0"/>
          <c:order val="2"/>
          <c:tx>
            <c:strRef>
              <c:f>'Viajeros entr evol mensu LZ'!$I$611:$J$611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84-4014-92BA-6FE2B34DD86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LZ'!$I$613:$I$625</c:f>
              <c:numCache>
                <c:formatCode>#,##0</c:formatCode>
                <c:ptCount val="13"/>
                <c:pt idx="0">
                  <c:v>299</c:v>
                </c:pt>
                <c:pt idx="1">
                  <c:v>395</c:v>
                </c:pt>
                <c:pt idx="2">
                  <c:v>588</c:v>
                </c:pt>
                <c:pt idx="3">
                  <c:v>350</c:v>
                </c:pt>
                <c:pt idx="4">
                  <c:v>536</c:v>
                </c:pt>
                <c:pt idx="5">
                  <c:v>600</c:v>
                </c:pt>
                <c:pt idx="6">
                  <c:v>714</c:v>
                </c:pt>
                <c:pt idx="7">
                  <c:v>525</c:v>
                </c:pt>
                <c:pt idx="8">
                  <c:v>506</c:v>
                </c:pt>
                <c:pt idx="9">
                  <c:v>698</c:v>
                </c:pt>
                <c:pt idx="10">
                  <c:v>457</c:v>
                </c:pt>
                <c:pt idx="11">
                  <c:v>621</c:v>
                </c:pt>
                <c:pt idx="12">
                  <c:v>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84-4014-92BA-6FE2B34DD867}"/>
            </c:ext>
          </c:extLst>
        </c:ser>
        <c:ser>
          <c:idx val="1"/>
          <c:order val="3"/>
          <c:tx>
            <c:strRef>
              <c:f>'Viajeros entr evol mensu LZ'!$K$611:$L$611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84-4014-92BA-6FE2B34DD8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84-4014-92BA-6FE2B34DD86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LZ'!$K$613:$K$625</c:f>
              <c:numCache>
                <c:formatCode>#,##0</c:formatCode>
                <c:ptCount val="13"/>
                <c:pt idx="0">
                  <c:v>271</c:v>
                </c:pt>
                <c:pt idx="1">
                  <c:v>459</c:v>
                </c:pt>
                <c:pt idx="2">
                  <c:v>588</c:v>
                </c:pt>
                <c:pt idx="3">
                  <c:v>422</c:v>
                </c:pt>
                <c:pt idx="12">
                  <c:v>1740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84-4014-92BA-6FE2B34DD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84-4014-92BA-6FE2B34DD8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84-4014-92BA-6FE2B34DD8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84-4014-92BA-6FE2B34DD8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84-4014-92BA-6FE2B34DD8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84-4014-92BA-6FE2B34DD8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84-4014-92BA-6FE2B34DD8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84-4014-92BA-6FE2B34DD8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84-4014-92BA-6FE2B34DD8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84-4014-92BA-6FE2B34DD8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84-4014-92BA-6FE2B34DD8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84-4014-92BA-6FE2B34DD8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84-4014-92BA-6FE2B34DD8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84-4014-92BA-6FE2B34DD867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LZ'!$L$613:$L$625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0.16202531645569618</c:v>
                </c:pt>
                <c:pt idx="2">
                  <c:v>0</c:v>
                </c:pt>
                <c:pt idx="3">
                  <c:v>0.20571428571428574</c:v>
                </c:pt>
                <c:pt idx="12">
                  <c:v>6.6176470588235281E-2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84-4014-92BA-6FE2B34DD867}"/>
            </c:ext>
          </c:extLst>
        </c:ser>
        <c:ser>
          <c:idx val="4"/>
          <c:order val="5"/>
          <c:tx>
            <c:strRef>
              <c:f>'Viajeros entr evol mensu LZ'!$M$612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LZ'!$M$613:$M$625</c:f>
              <c:numCache>
                <c:formatCode>0.0%</c:formatCode>
                <c:ptCount val="13"/>
                <c:pt idx="0">
                  <c:v>5.0387596899224896E-2</c:v>
                </c:pt>
                <c:pt idx="1">
                  <c:v>-0.99952345495160089</c:v>
                </c:pt>
                <c:pt idx="2">
                  <c:v>-1</c:v>
                </c:pt>
                <c:pt idx="3">
                  <c:v>-0.99936897458369855</c:v>
                </c:pt>
                <c:pt idx="12">
                  <c:v>0.37549407114624511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84-4014-92BA-6FE2B34DD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ED-4ECC-A7FA-35B1D31074A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LZ'!$C$635:$C$647</c:f>
              <c:numCache>
                <c:formatCode>#,##0</c:formatCode>
                <c:ptCount val="13"/>
                <c:pt idx="0">
                  <c:v>229</c:v>
                </c:pt>
                <c:pt idx="1">
                  <c:v>172</c:v>
                </c:pt>
                <c:pt idx="2">
                  <c:v>232</c:v>
                </c:pt>
                <c:pt idx="3">
                  <c:v>224</c:v>
                </c:pt>
                <c:pt idx="4">
                  <c:v>402</c:v>
                </c:pt>
                <c:pt idx="5">
                  <c:v>379</c:v>
                </c:pt>
                <c:pt idx="6">
                  <c:v>326</c:v>
                </c:pt>
                <c:pt idx="7">
                  <c:v>288</c:v>
                </c:pt>
                <c:pt idx="8">
                  <c:v>366</c:v>
                </c:pt>
                <c:pt idx="9">
                  <c:v>255</c:v>
                </c:pt>
                <c:pt idx="10">
                  <c:v>239</c:v>
                </c:pt>
                <c:pt idx="11">
                  <c:v>232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ED-4ECC-A7FA-35B1D31074A2}"/>
            </c:ext>
          </c:extLst>
        </c:ser>
        <c:ser>
          <c:idx val="5"/>
          <c:order val="1"/>
          <c:tx>
            <c:strRef>
              <c:f>'Viajeros entr evol mensu LZ'!$G$633:$H$633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ED-4ECC-A7FA-35B1D31074A2}"/>
              </c:ext>
            </c:extLst>
          </c:dPt>
          <c:val>
            <c:numRef>
              <c:f>'Viajeros entr evol mensu LZ'!$G$635:$G$647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24</c:v>
                </c:pt>
                <c:pt idx="3">
                  <c:v>35</c:v>
                </c:pt>
                <c:pt idx="4">
                  <c:v>64</c:v>
                </c:pt>
                <c:pt idx="5">
                  <c:v>83</c:v>
                </c:pt>
                <c:pt idx="6">
                  <c:v>159</c:v>
                </c:pt>
                <c:pt idx="7">
                  <c:v>167</c:v>
                </c:pt>
                <c:pt idx="8">
                  <c:v>156</c:v>
                </c:pt>
                <c:pt idx="9">
                  <c:v>172</c:v>
                </c:pt>
                <c:pt idx="10">
                  <c:v>227</c:v>
                </c:pt>
                <c:pt idx="11">
                  <c:v>266</c:v>
                </c:pt>
                <c:pt idx="12">
                  <c:v>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ED-4ECC-A7FA-35B1D31074A2}"/>
            </c:ext>
          </c:extLst>
        </c:ser>
        <c:ser>
          <c:idx val="0"/>
          <c:order val="2"/>
          <c:tx>
            <c:strRef>
              <c:f>'Viajeros entr evol mensu LZ'!$I$633:$J$633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ED-4ECC-A7FA-35B1D31074A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LZ'!$I$635:$I$647</c:f>
              <c:numCache>
                <c:formatCode>#,##0</c:formatCode>
                <c:ptCount val="13"/>
                <c:pt idx="0">
                  <c:v>193</c:v>
                </c:pt>
                <c:pt idx="1">
                  <c:v>229</c:v>
                </c:pt>
                <c:pt idx="2">
                  <c:v>266</c:v>
                </c:pt>
                <c:pt idx="3">
                  <c:v>334</c:v>
                </c:pt>
                <c:pt idx="4">
                  <c:v>392</c:v>
                </c:pt>
                <c:pt idx="5">
                  <c:v>342</c:v>
                </c:pt>
                <c:pt idx="6">
                  <c:v>434</c:v>
                </c:pt>
                <c:pt idx="7">
                  <c:v>365</c:v>
                </c:pt>
                <c:pt idx="8">
                  <c:v>301</c:v>
                </c:pt>
                <c:pt idx="9">
                  <c:v>385</c:v>
                </c:pt>
                <c:pt idx="10">
                  <c:v>348</c:v>
                </c:pt>
                <c:pt idx="11">
                  <c:v>573</c:v>
                </c:pt>
                <c:pt idx="12">
                  <c:v>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ED-4ECC-A7FA-35B1D31074A2}"/>
            </c:ext>
          </c:extLst>
        </c:ser>
        <c:ser>
          <c:idx val="1"/>
          <c:order val="3"/>
          <c:tx>
            <c:strRef>
              <c:f>'Viajeros entr evol mensu LZ'!$K$633:$L$633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ED-4ECC-A7FA-35B1D31074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ED-4ECC-A7FA-35B1D31074A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LZ'!$K$635:$K$647</c:f>
              <c:numCache>
                <c:formatCode>#,##0</c:formatCode>
                <c:ptCount val="13"/>
                <c:pt idx="0">
                  <c:v>303</c:v>
                </c:pt>
                <c:pt idx="1">
                  <c:v>403</c:v>
                </c:pt>
                <c:pt idx="2">
                  <c:v>292</c:v>
                </c:pt>
                <c:pt idx="3">
                  <c:v>496</c:v>
                </c:pt>
                <c:pt idx="12">
                  <c:v>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ED-4ECC-A7FA-35B1D3107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ED-4ECC-A7FA-35B1D31074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ED-4ECC-A7FA-35B1D31074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ED-4ECC-A7FA-35B1D31074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ED-4ECC-A7FA-35B1D31074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ED-4ECC-A7FA-35B1D31074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ED-4ECC-A7FA-35B1D31074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ED-4ECC-A7FA-35B1D31074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ED-4ECC-A7FA-35B1D31074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ED-4ECC-A7FA-35B1D31074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ED-4ECC-A7FA-35B1D31074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ED-4ECC-A7FA-35B1D31074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ED-4ECC-A7FA-35B1D31074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ED-4ECC-A7FA-35B1D31074A2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LZ'!$L$635:$L$647</c:f>
              <c:numCache>
                <c:formatCode>0.0%</c:formatCode>
                <c:ptCount val="13"/>
                <c:pt idx="0">
                  <c:v>0.56994818652849744</c:v>
                </c:pt>
                <c:pt idx="1">
                  <c:v>0.75982532751091703</c:v>
                </c:pt>
                <c:pt idx="2">
                  <c:v>9.7744360902255689E-2</c:v>
                </c:pt>
                <c:pt idx="3">
                  <c:v>0.48502994011976042</c:v>
                </c:pt>
                <c:pt idx="12">
                  <c:v>0.46183953033268099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ED-4ECC-A7FA-35B1D31074A2}"/>
            </c:ext>
          </c:extLst>
        </c:ser>
        <c:ser>
          <c:idx val="4"/>
          <c:order val="5"/>
          <c:tx>
            <c:strRef>
              <c:f>'Viajeros entr evol mensu LZ'!$M$634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LZ'!$M$635:$M$647</c:f>
              <c:numCache>
                <c:formatCode>0.0%</c:formatCode>
                <c:ptCount val="13"/>
                <c:pt idx="0">
                  <c:v>0.32314410480349354</c:v>
                </c:pt>
                <c:pt idx="1">
                  <c:v>-0.99558241088656441</c:v>
                </c:pt>
                <c:pt idx="2">
                  <c:v>-0.99957868809955919</c:v>
                </c:pt>
                <c:pt idx="3">
                  <c:v>-0.99783468776732254</c:v>
                </c:pt>
                <c:pt idx="12">
                  <c:v>0.74329054842473741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ED-4ECC-A7FA-35B1D3107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68-4C92-9B63-9F822EB7428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LZ'!$C$660:$C$672</c:f>
              <c:numCache>
                <c:formatCode>#,##0</c:formatCode>
                <c:ptCount val="13"/>
                <c:pt idx="0">
                  <c:v>299</c:v>
                </c:pt>
                <c:pt idx="1">
                  <c:v>278</c:v>
                </c:pt>
                <c:pt idx="2">
                  <c:v>312</c:v>
                </c:pt>
                <c:pt idx="3">
                  <c:v>346</c:v>
                </c:pt>
                <c:pt idx="4">
                  <c:v>300</c:v>
                </c:pt>
                <c:pt idx="5">
                  <c:v>306</c:v>
                </c:pt>
                <c:pt idx="6">
                  <c:v>322</c:v>
                </c:pt>
                <c:pt idx="7">
                  <c:v>262</c:v>
                </c:pt>
                <c:pt idx="8">
                  <c:v>251</c:v>
                </c:pt>
                <c:pt idx="9">
                  <c:v>357</c:v>
                </c:pt>
                <c:pt idx="10">
                  <c:v>480</c:v>
                </c:pt>
                <c:pt idx="11">
                  <c:v>368</c:v>
                </c:pt>
                <c:pt idx="12">
                  <c:v>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8-4C92-9B63-9F822EB74289}"/>
            </c:ext>
          </c:extLst>
        </c:ser>
        <c:ser>
          <c:idx val="5"/>
          <c:order val="1"/>
          <c:tx>
            <c:strRef>
              <c:f>'Viajeros entr evol mensu LZ'!$G$658:$H$658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68-4C92-9B63-9F822EB74289}"/>
              </c:ext>
            </c:extLst>
          </c:dPt>
          <c:val>
            <c:numRef>
              <c:f>'Viajeros entr evol mensu LZ'!$G$660:$G$672</c:f>
              <c:numCache>
                <c:formatCode>#,##0</c:formatCode>
                <c:ptCount val="13"/>
                <c:pt idx="0">
                  <c:v>44</c:v>
                </c:pt>
                <c:pt idx="1">
                  <c:v>14</c:v>
                </c:pt>
                <c:pt idx="2">
                  <c:v>55</c:v>
                </c:pt>
                <c:pt idx="3">
                  <c:v>44</c:v>
                </c:pt>
                <c:pt idx="4">
                  <c:v>42</c:v>
                </c:pt>
                <c:pt idx="5">
                  <c:v>79</c:v>
                </c:pt>
                <c:pt idx="6">
                  <c:v>180</c:v>
                </c:pt>
                <c:pt idx="7">
                  <c:v>315</c:v>
                </c:pt>
                <c:pt idx="8">
                  <c:v>240</c:v>
                </c:pt>
                <c:pt idx="9">
                  <c:v>307</c:v>
                </c:pt>
                <c:pt idx="10">
                  <c:v>329</c:v>
                </c:pt>
                <c:pt idx="11">
                  <c:v>332</c:v>
                </c:pt>
                <c:pt idx="12">
                  <c:v>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8-4C92-9B63-9F822EB74289}"/>
            </c:ext>
          </c:extLst>
        </c:ser>
        <c:ser>
          <c:idx val="0"/>
          <c:order val="2"/>
          <c:tx>
            <c:strRef>
              <c:f>'Viajeros entr evol mensu LZ'!$I$658:$J$658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8-4C92-9B63-9F822EB7428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LZ'!$I$660:$I$672</c:f>
              <c:numCache>
                <c:formatCode>#,##0</c:formatCode>
                <c:ptCount val="13"/>
                <c:pt idx="0">
                  <c:v>204</c:v>
                </c:pt>
                <c:pt idx="1">
                  <c:v>355</c:v>
                </c:pt>
                <c:pt idx="2">
                  <c:v>401</c:v>
                </c:pt>
                <c:pt idx="3">
                  <c:v>333</c:v>
                </c:pt>
                <c:pt idx="4">
                  <c:v>305</c:v>
                </c:pt>
                <c:pt idx="5">
                  <c:v>582</c:v>
                </c:pt>
                <c:pt idx="6">
                  <c:v>342</c:v>
                </c:pt>
                <c:pt idx="7">
                  <c:v>326</c:v>
                </c:pt>
                <c:pt idx="8">
                  <c:v>291</c:v>
                </c:pt>
                <c:pt idx="9">
                  <c:v>395</c:v>
                </c:pt>
                <c:pt idx="10">
                  <c:v>288</c:v>
                </c:pt>
                <c:pt idx="11">
                  <c:v>435</c:v>
                </c:pt>
                <c:pt idx="12">
                  <c:v>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68-4C92-9B63-9F822EB74289}"/>
            </c:ext>
          </c:extLst>
        </c:ser>
        <c:ser>
          <c:idx val="1"/>
          <c:order val="3"/>
          <c:tx>
            <c:strRef>
              <c:f>'Viajeros entr evol mensu LZ'!$K$658:$L$658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68-4C92-9B63-9F822EB742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68-4C92-9B63-9F822EB7428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LZ'!$K$660:$K$672</c:f>
              <c:numCache>
                <c:formatCode>#,##0</c:formatCode>
                <c:ptCount val="13"/>
                <c:pt idx="0">
                  <c:v>414</c:v>
                </c:pt>
                <c:pt idx="1">
                  <c:v>388</c:v>
                </c:pt>
                <c:pt idx="2">
                  <c:v>464</c:v>
                </c:pt>
                <c:pt idx="3">
                  <c:v>419</c:v>
                </c:pt>
                <c:pt idx="12">
                  <c:v>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68-4C92-9B63-9F822EB74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68-4C92-9B63-9F822EB742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68-4C92-9B63-9F822EB742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68-4C92-9B63-9F822EB742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68-4C92-9B63-9F822EB742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8-4C92-9B63-9F822EB742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68-4C92-9B63-9F822EB742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68-4C92-9B63-9F822EB742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68-4C92-9B63-9F822EB742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68-4C92-9B63-9F822EB742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68-4C92-9B63-9F822EB742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68-4C92-9B63-9F822EB742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68-4C92-9B63-9F822EB742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68-4C92-9B63-9F822EB74289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LZ'!$L$660:$L$672</c:f>
              <c:numCache>
                <c:formatCode>0.0%</c:formatCode>
                <c:ptCount val="13"/>
                <c:pt idx="0">
                  <c:v>1.0294117647058822</c:v>
                </c:pt>
                <c:pt idx="1">
                  <c:v>9.2957746478873338E-2</c:v>
                </c:pt>
                <c:pt idx="2">
                  <c:v>0.1571072319201996</c:v>
                </c:pt>
                <c:pt idx="3">
                  <c:v>0.25825825825825821</c:v>
                </c:pt>
                <c:pt idx="12">
                  <c:v>0.30317092034029391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68-4C92-9B63-9F822EB74289}"/>
            </c:ext>
          </c:extLst>
        </c:ser>
        <c:ser>
          <c:idx val="4"/>
          <c:order val="5"/>
          <c:tx>
            <c:strRef>
              <c:f>'Viajeros entr evol mensu LZ'!$M$659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LZ'!$M$660:$M$672</c:f>
              <c:numCache>
                <c:formatCode>0.0%</c:formatCode>
                <c:ptCount val="13"/>
                <c:pt idx="0">
                  <c:v>0.38461538461538458</c:v>
                </c:pt>
                <c:pt idx="1">
                  <c:v>-0.99966561961698241</c:v>
                </c:pt>
                <c:pt idx="2">
                  <c:v>-0.99949645117974295</c:v>
                </c:pt>
                <c:pt idx="3">
                  <c:v>-0.99925358884896454</c:v>
                </c:pt>
                <c:pt idx="12">
                  <c:v>0.36437246963562764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68-4C92-9B63-9F822EB74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6-4C31-8D50-28A6E2766E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48072</c:v>
                </c:pt>
                <c:pt idx="1">
                  <c:v>50062</c:v>
                </c:pt>
                <c:pt idx="2">
                  <c:v>68079</c:v>
                </c:pt>
                <c:pt idx="3">
                  <c:v>90935</c:v>
                </c:pt>
                <c:pt idx="4">
                  <c:v>97560</c:v>
                </c:pt>
                <c:pt idx="5">
                  <c:v>111970</c:v>
                </c:pt>
                <c:pt idx="6">
                  <c:v>121911</c:v>
                </c:pt>
                <c:pt idx="7">
                  <c:v>140178</c:v>
                </c:pt>
                <c:pt idx="8">
                  <c:v>95274</c:v>
                </c:pt>
                <c:pt idx="9">
                  <c:v>86172</c:v>
                </c:pt>
                <c:pt idx="10">
                  <c:v>67229</c:v>
                </c:pt>
                <c:pt idx="11">
                  <c:v>70115</c:v>
                </c:pt>
                <c:pt idx="12">
                  <c:v>1047557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6-4C31-8D50-28A6E2766E93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16-4C31-8D50-28A6E2766E93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19622</c:v>
                </c:pt>
                <c:pt idx="1">
                  <c:v>26605</c:v>
                </c:pt>
                <c:pt idx="2">
                  <c:v>37583</c:v>
                </c:pt>
                <c:pt idx="3">
                  <c:v>46938</c:v>
                </c:pt>
                <c:pt idx="4">
                  <c:v>63699</c:v>
                </c:pt>
                <c:pt idx="5">
                  <c:v>78711</c:v>
                </c:pt>
                <c:pt idx="6">
                  <c:v>111387</c:v>
                </c:pt>
                <c:pt idx="7">
                  <c:v>124590</c:v>
                </c:pt>
                <c:pt idx="8">
                  <c:v>97380</c:v>
                </c:pt>
                <c:pt idx="9">
                  <c:v>80120</c:v>
                </c:pt>
                <c:pt idx="10">
                  <c:v>52993</c:v>
                </c:pt>
                <c:pt idx="11">
                  <c:v>60673</c:v>
                </c:pt>
                <c:pt idx="12">
                  <c:v>800301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16-4C31-8D50-28A6E2766E93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16-4C31-8D50-28A6E2766E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41772</c:v>
                </c:pt>
                <c:pt idx="1">
                  <c:v>57069</c:v>
                </c:pt>
                <c:pt idx="2">
                  <c:v>61733</c:v>
                </c:pt>
                <c:pt idx="3">
                  <c:v>90297</c:v>
                </c:pt>
                <c:pt idx="4">
                  <c:v>94965</c:v>
                </c:pt>
                <c:pt idx="5">
                  <c:v>101392</c:v>
                </c:pt>
                <c:pt idx="6">
                  <c:v>135433</c:v>
                </c:pt>
                <c:pt idx="7">
                  <c:v>123326</c:v>
                </c:pt>
                <c:pt idx="8">
                  <c:v>96096</c:v>
                </c:pt>
                <c:pt idx="9">
                  <c:v>81068</c:v>
                </c:pt>
                <c:pt idx="10">
                  <c:v>64837</c:v>
                </c:pt>
                <c:pt idx="11">
                  <c:v>68793</c:v>
                </c:pt>
                <c:pt idx="12">
                  <c:v>1016781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16-4C31-8D50-28A6E2766E93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16-4C31-8D50-28A6E2766E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16-4C31-8D50-28A6E2766E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60988</c:v>
                </c:pt>
                <c:pt idx="1">
                  <c:v>55517</c:v>
                </c:pt>
                <c:pt idx="2">
                  <c:v>71069</c:v>
                </c:pt>
                <c:pt idx="3">
                  <c:v>94971</c:v>
                </c:pt>
                <c:pt idx="12">
                  <c:v>282545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16-4C31-8D50-28A6E2766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16-4C31-8D50-28A6E2766E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16-4C31-8D50-28A6E2766E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16-4C31-8D50-28A6E2766E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16-4C31-8D50-28A6E2766E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16-4C31-8D50-28A6E2766E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16-4C31-8D50-28A6E2766E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16-4C31-8D50-28A6E2766E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16-4C31-8D50-28A6E2766E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16-4C31-8D50-28A6E2766E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16-4C31-8D50-28A6E2766E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16-4C31-8D50-28A6E2766E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16-4C31-8D50-28A6E2766E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16-4C31-8D50-28A6E2766E93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0.46002106674327292</c:v>
                </c:pt>
                <c:pt idx="1">
                  <c:v>-2.7195149731027324E-2</c:v>
                </c:pt>
                <c:pt idx="2">
                  <c:v>0.1512319180989099</c:v>
                </c:pt>
                <c:pt idx="3">
                  <c:v>5.1762517027143851E-2</c:v>
                </c:pt>
                <c:pt idx="12">
                  <c:v>0.12625612366515071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16-4C31-8D50-28A6E2766E93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0.26868031286403737</c:v>
                </c:pt>
                <c:pt idx="1">
                  <c:v>0.10896488354440503</c:v>
                </c:pt>
                <c:pt idx="2">
                  <c:v>4.3919564035899361E-2</c:v>
                </c:pt>
                <c:pt idx="3">
                  <c:v>4.4383350745037742E-2</c:v>
                </c:pt>
                <c:pt idx="12">
                  <c:v>9.8764135828394606E-2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16-4C31-8D50-28A6E2766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B9-4EDF-B8AA-40F0D82BBE8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LZ'!$C$684:$C$696</c:f>
              <c:numCache>
                <c:formatCode>#,##0</c:formatCode>
                <c:ptCount val="13"/>
                <c:pt idx="0">
                  <c:v>38387</c:v>
                </c:pt>
                <c:pt idx="1">
                  <c:v>36298</c:v>
                </c:pt>
                <c:pt idx="2">
                  <c:v>39077</c:v>
                </c:pt>
                <c:pt idx="3">
                  <c:v>37041</c:v>
                </c:pt>
                <c:pt idx="4">
                  <c:v>38296</c:v>
                </c:pt>
                <c:pt idx="5">
                  <c:v>38541</c:v>
                </c:pt>
                <c:pt idx="6">
                  <c:v>40368</c:v>
                </c:pt>
                <c:pt idx="7">
                  <c:v>43339</c:v>
                </c:pt>
                <c:pt idx="8">
                  <c:v>37131</c:v>
                </c:pt>
                <c:pt idx="9">
                  <c:v>40806</c:v>
                </c:pt>
                <c:pt idx="10">
                  <c:v>33318</c:v>
                </c:pt>
                <c:pt idx="11">
                  <c:v>36019</c:v>
                </c:pt>
                <c:pt idx="12">
                  <c:v>458621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B9-4EDF-B8AA-40F0D82BBE88}"/>
            </c:ext>
          </c:extLst>
        </c:ser>
        <c:ser>
          <c:idx val="5"/>
          <c:order val="1"/>
          <c:tx>
            <c:strRef>
              <c:f>'Viajeros entr evol mensu LZ'!$G$682:$H$682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B9-4EDF-B8AA-40F0D82BBE88}"/>
              </c:ext>
            </c:extLst>
          </c:dPt>
          <c:val>
            <c:numRef>
              <c:f>'Viajeros entr evol mensu LZ'!$G$684:$G$696</c:f>
              <c:numCache>
                <c:formatCode>#,##0</c:formatCode>
                <c:ptCount val="13"/>
                <c:pt idx="0">
                  <c:v>4051</c:v>
                </c:pt>
                <c:pt idx="1">
                  <c:v>1526</c:v>
                </c:pt>
                <c:pt idx="2">
                  <c:v>2342</c:v>
                </c:pt>
                <c:pt idx="3">
                  <c:v>4057</c:v>
                </c:pt>
                <c:pt idx="4">
                  <c:v>4985</c:v>
                </c:pt>
                <c:pt idx="5">
                  <c:v>6520</c:v>
                </c:pt>
                <c:pt idx="6">
                  <c:v>14908</c:v>
                </c:pt>
                <c:pt idx="7">
                  <c:v>23124</c:v>
                </c:pt>
                <c:pt idx="8">
                  <c:v>22215</c:v>
                </c:pt>
                <c:pt idx="9">
                  <c:v>29589</c:v>
                </c:pt>
                <c:pt idx="10">
                  <c:v>30003</c:v>
                </c:pt>
                <c:pt idx="11">
                  <c:v>28066</c:v>
                </c:pt>
                <c:pt idx="12">
                  <c:v>171386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B9-4EDF-B8AA-40F0D82BBE88}"/>
            </c:ext>
          </c:extLst>
        </c:ser>
        <c:ser>
          <c:idx val="0"/>
          <c:order val="2"/>
          <c:tx>
            <c:strRef>
              <c:f>'Viajeros entr evol mensu LZ'!$I$682:$J$682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B9-4EDF-B8AA-40F0D82BBE8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LZ'!$I$684:$I$696</c:f>
              <c:numCache>
                <c:formatCode>#,##0</c:formatCode>
                <c:ptCount val="13"/>
                <c:pt idx="0">
                  <c:v>28932</c:v>
                </c:pt>
                <c:pt idx="1">
                  <c:v>32018</c:v>
                </c:pt>
                <c:pt idx="2">
                  <c:v>34770</c:v>
                </c:pt>
                <c:pt idx="3">
                  <c:v>38260</c:v>
                </c:pt>
                <c:pt idx="4">
                  <c:v>35822</c:v>
                </c:pt>
                <c:pt idx="5">
                  <c:v>37725</c:v>
                </c:pt>
                <c:pt idx="6">
                  <c:v>40418</c:v>
                </c:pt>
                <c:pt idx="7">
                  <c:v>39534</c:v>
                </c:pt>
                <c:pt idx="8">
                  <c:v>35412</c:v>
                </c:pt>
                <c:pt idx="9">
                  <c:v>40505</c:v>
                </c:pt>
                <c:pt idx="10">
                  <c:v>37298</c:v>
                </c:pt>
                <c:pt idx="11">
                  <c:v>41989</c:v>
                </c:pt>
                <c:pt idx="12">
                  <c:v>442683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B9-4EDF-B8AA-40F0D82BBE88}"/>
            </c:ext>
          </c:extLst>
        </c:ser>
        <c:ser>
          <c:idx val="1"/>
          <c:order val="3"/>
          <c:tx>
            <c:strRef>
              <c:f>'Viajeros entr evol mensu LZ'!$K$682:$L$682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B9-4EDF-B8AA-40F0D82BBE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B9-4EDF-B8AA-40F0D82BBE8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LZ'!$K$684:$K$696</c:f>
              <c:numCache>
                <c:formatCode>#,##0</c:formatCode>
                <c:ptCount val="13"/>
                <c:pt idx="0">
                  <c:v>42202</c:v>
                </c:pt>
                <c:pt idx="1">
                  <c:v>39904</c:v>
                </c:pt>
                <c:pt idx="2">
                  <c:v>39375</c:v>
                </c:pt>
                <c:pt idx="3">
                  <c:v>40788</c:v>
                </c:pt>
                <c:pt idx="12">
                  <c:v>162269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B9-4EDF-B8AA-40F0D82BB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B9-4EDF-B8AA-40F0D82BBE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B9-4EDF-B8AA-40F0D82BBE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B9-4EDF-B8AA-40F0D82BBE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B9-4EDF-B8AA-40F0D82BBE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B9-4EDF-B8AA-40F0D82BBE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B9-4EDF-B8AA-40F0D82BBE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B9-4EDF-B8AA-40F0D82BBE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B9-4EDF-B8AA-40F0D82BBE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B9-4EDF-B8AA-40F0D82BBE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B9-4EDF-B8AA-40F0D82BBE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B9-4EDF-B8AA-40F0D82BBE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B9-4EDF-B8AA-40F0D82BBE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B9-4EDF-B8AA-40F0D82BBE88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LZ'!$L$684:$L$696</c:f>
              <c:numCache>
                <c:formatCode>0.0%</c:formatCode>
                <c:ptCount val="13"/>
                <c:pt idx="0">
                  <c:v>0.45866168947877783</c:v>
                </c:pt>
                <c:pt idx="1">
                  <c:v>0.24629895683677927</c:v>
                </c:pt>
                <c:pt idx="2">
                  <c:v>0.13244176013805009</c:v>
                </c:pt>
                <c:pt idx="3">
                  <c:v>6.6074228959749126E-2</c:v>
                </c:pt>
                <c:pt idx="12">
                  <c:v>0.21114345424690262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B9-4EDF-B8AA-40F0D82BBE88}"/>
            </c:ext>
          </c:extLst>
        </c:ser>
        <c:ser>
          <c:idx val="4"/>
          <c:order val="5"/>
          <c:tx>
            <c:strRef>
              <c:f>'Viajeros entr evol mensu LZ'!$M$683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LZ'!$M$684:$M$696</c:f>
              <c:numCache>
                <c:formatCode>0.0%</c:formatCode>
                <c:ptCount val="13"/>
                <c:pt idx="0">
                  <c:v>9.9382603485554943E-2</c:v>
                </c:pt>
                <c:pt idx="1">
                  <c:v>-0.99999321453091528</c:v>
                </c:pt>
                <c:pt idx="2">
                  <c:v>-0.99999661074903046</c:v>
                </c:pt>
                <c:pt idx="3">
                  <c:v>-0.99999821618668616</c:v>
                </c:pt>
                <c:pt idx="12">
                  <c:v>7.6032970166376002E-2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B9-4EDF-B8AA-40F0D82BB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EB-4A6C-8C70-056A15EFF42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LZ'!$C$31:$C$43</c:f>
              <c:numCache>
                <c:formatCode>#,##0</c:formatCode>
                <c:ptCount val="13"/>
                <c:pt idx="0">
                  <c:v>15673</c:v>
                </c:pt>
                <c:pt idx="1">
                  <c:v>15417</c:v>
                </c:pt>
                <c:pt idx="2">
                  <c:v>18409</c:v>
                </c:pt>
                <c:pt idx="3">
                  <c:v>26217</c:v>
                </c:pt>
                <c:pt idx="4">
                  <c:v>27296</c:v>
                </c:pt>
                <c:pt idx="5">
                  <c:v>30170</c:v>
                </c:pt>
                <c:pt idx="6">
                  <c:v>38895</c:v>
                </c:pt>
                <c:pt idx="7">
                  <c:v>41287</c:v>
                </c:pt>
                <c:pt idx="8">
                  <c:v>30945</c:v>
                </c:pt>
                <c:pt idx="9">
                  <c:v>24418</c:v>
                </c:pt>
                <c:pt idx="10">
                  <c:v>21111</c:v>
                </c:pt>
                <c:pt idx="11">
                  <c:v>21688</c:v>
                </c:pt>
                <c:pt idx="12">
                  <c:v>311526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B-4A6C-8C70-056A15EFF42E}"/>
            </c:ext>
          </c:extLst>
        </c:ser>
        <c:ser>
          <c:idx val="5"/>
          <c:order val="1"/>
          <c:tx>
            <c:strRef>
              <c:f>'Viajeros entr evol mensu LZ'!$G$29:$H$29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EB-4A6C-8C70-056A15EFF42E}"/>
              </c:ext>
            </c:extLst>
          </c:dPt>
          <c:val>
            <c:numRef>
              <c:f>'Viajeros entr evol mensu LZ'!$G$31:$G$43</c:f>
              <c:numCache>
                <c:formatCode>#,##0</c:formatCode>
                <c:ptCount val="13"/>
                <c:pt idx="0">
                  <c:v>5724</c:v>
                </c:pt>
                <c:pt idx="1">
                  <c:v>3093</c:v>
                </c:pt>
                <c:pt idx="2">
                  <c:v>6344</c:v>
                </c:pt>
                <c:pt idx="3">
                  <c:v>8648</c:v>
                </c:pt>
                <c:pt idx="4">
                  <c:v>14259</c:v>
                </c:pt>
                <c:pt idx="5">
                  <c:v>23225</c:v>
                </c:pt>
                <c:pt idx="6">
                  <c:v>49162</c:v>
                </c:pt>
                <c:pt idx="7">
                  <c:v>59493</c:v>
                </c:pt>
                <c:pt idx="8">
                  <c:v>40622</c:v>
                </c:pt>
                <c:pt idx="9">
                  <c:v>31201</c:v>
                </c:pt>
                <c:pt idx="10">
                  <c:v>21783</c:v>
                </c:pt>
                <c:pt idx="11">
                  <c:v>24577</c:v>
                </c:pt>
                <c:pt idx="12">
                  <c:v>288131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EB-4A6C-8C70-056A15EFF42E}"/>
            </c:ext>
          </c:extLst>
        </c:ser>
        <c:ser>
          <c:idx val="0"/>
          <c:order val="2"/>
          <c:tx>
            <c:strRef>
              <c:f>'Viajeros entr evol mensu LZ'!$I$29:$J$29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EB-4A6C-8C70-056A15EFF42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LZ'!$I$31:$I$43</c:f>
              <c:numCache>
                <c:formatCode>#,##0</c:formatCode>
                <c:ptCount val="13"/>
                <c:pt idx="0">
                  <c:v>18429</c:v>
                </c:pt>
                <c:pt idx="1">
                  <c:v>20992</c:v>
                </c:pt>
                <c:pt idx="2">
                  <c:v>21237</c:v>
                </c:pt>
                <c:pt idx="3">
                  <c:v>28812</c:v>
                </c:pt>
                <c:pt idx="4">
                  <c:v>28075</c:v>
                </c:pt>
                <c:pt idx="5">
                  <c:v>36512</c:v>
                </c:pt>
                <c:pt idx="6">
                  <c:v>43607</c:v>
                </c:pt>
                <c:pt idx="7">
                  <c:v>50656</c:v>
                </c:pt>
                <c:pt idx="8">
                  <c:v>37315</c:v>
                </c:pt>
                <c:pt idx="9">
                  <c:v>33713</c:v>
                </c:pt>
                <c:pt idx="10">
                  <c:v>24070</c:v>
                </c:pt>
                <c:pt idx="11">
                  <c:v>27302</c:v>
                </c:pt>
                <c:pt idx="12">
                  <c:v>370720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EB-4A6C-8C70-056A15EFF42E}"/>
            </c:ext>
          </c:extLst>
        </c:ser>
        <c:ser>
          <c:idx val="1"/>
          <c:order val="3"/>
          <c:tx>
            <c:strRef>
              <c:f>'Viajeros entr evol mensu LZ'!$K$29:$L$29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EB-4A6C-8C70-056A15EFF4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EB-4A6C-8C70-056A15EFF42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LZ'!$K$31:$K$43</c:f>
              <c:numCache>
                <c:formatCode>#,##0</c:formatCode>
                <c:ptCount val="13"/>
                <c:pt idx="0">
                  <c:v>22055</c:v>
                </c:pt>
                <c:pt idx="1">
                  <c:v>19022</c:v>
                </c:pt>
                <c:pt idx="2">
                  <c:v>24227</c:v>
                </c:pt>
                <c:pt idx="3">
                  <c:v>30945</c:v>
                </c:pt>
                <c:pt idx="12">
                  <c:v>96249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EB-4A6C-8C70-056A15EFF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EB-4A6C-8C70-056A15EFF4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EB-4A6C-8C70-056A15EFF4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EB-4A6C-8C70-056A15EFF4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EB-4A6C-8C70-056A15EFF4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EB-4A6C-8C70-056A15EFF4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EB-4A6C-8C70-056A15EFF4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EB-4A6C-8C70-056A15EFF4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EB-4A6C-8C70-056A15EFF4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EB-4A6C-8C70-056A15EFF4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EB-4A6C-8C70-056A15EFF4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EB-4A6C-8C70-056A15EFF4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EB-4A6C-8C70-056A15EFF4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EB-4A6C-8C70-056A15EFF42E}"/>
              </c:ext>
            </c:extLst>
          </c:dPt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LZ'!$L$31:$L$43</c:f>
              <c:numCache>
                <c:formatCode>0.0%</c:formatCode>
                <c:ptCount val="13"/>
                <c:pt idx="0">
                  <c:v>0.19675511422214997</c:v>
                </c:pt>
                <c:pt idx="1">
                  <c:v>-9.3845274390243927E-2</c:v>
                </c:pt>
                <c:pt idx="2">
                  <c:v>0.14079201393793861</c:v>
                </c:pt>
                <c:pt idx="3">
                  <c:v>7.4031653477717674E-2</c:v>
                </c:pt>
                <c:pt idx="12">
                  <c:v>7.5768413993517303E-2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EB-4A6C-8C70-056A15EFF42E}"/>
            </c:ext>
          </c:extLst>
        </c:ser>
        <c:ser>
          <c:idx val="4"/>
          <c:order val="5"/>
          <c:tx>
            <c:strRef>
              <c:f>'Viajeros entr evol mensu LZ'!$M$30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LZ'!$M$31:$M$43</c:f>
              <c:numCache>
                <c:formatCode>0.0%</c:formatCode>
                <c:ptCount val="13"/>
                <c:pt idx="0">
                  <c:v>0.40719709053786768</c:v>
                </c:pt>
                <c:pt idx="1">
                  <c:v>-1.0000060871294278</c:v>
                </c:pt>
                <c:pt idx="2">
                  <c:v>-0.99999235200098113</c:v>
                </c:pt>
                <c:pt idx="3">
                  <c:v>-0.99999717619660988</c:v>
                </c:pt>
                <c:pt idx="12">
                  <c:v>0.27118442601299586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EB-4A6C-8C70-056A15EFF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53-460D-B484-9F7C64CF570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LZ'!$C$53:$C$65</c:f>
              <c:numCache>
                <c:formatCode>#,##0</c:formatCode>
                <c:ptCount val="13"/>
                <c:pt idx="0">
                  <c:v>10594</c:v>
                </c:pt>
                <c:pt idx="1">
                  <c:v>9720</c:v>
                </c:pt>
                <c:pt idx="2">
                  <c:v>12476</c:v>
                </c:pt>
                <c:pt idx="3">
                  <c:v>17584</c:v>
                </c:pt>
                <c:pt idx="4">
                  <c:v>18404</c:v>
                </c:pt>
                <c:pt idx="5">
                  <c:v>20836</c:v>
                </c:pt>
                <c:pt idx="6">
                  <c:v>28525</c:v>
                </c:pt>
                <c:pt idx="7">
                  <c:v>29329</c:v>
                </c:pt>
                <c:pt idx="8">
                  <c:v>21387</c:v>
                </c:pt>
                <c:pt idx="9">
                  <c:v>16939</c:v>
                </c:pt>
                <c:pt idx="10">
                  <c:v>15089</c:v>
                </c:pt>
                <c:pt idx="11">
                  <c:v>16232</c:v>
                </c:pt>
                <c:pt idx="12">
                  <c:v>217115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3-460D-B484-9F7C64CF5703}"/>
            </c:ext>
          </c:extLst>
        </c:ser>
        <c:ser>
          <c:idx val="5"/>
          <c:order val="1"/>
          <c:tx>
            <c:strRef>
              <c:f>'Viajeros entr evol mensu LZ'!$G$51:$H$51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53-460D-B484-9F7C64CF5703}"/>
              </c:ext>
            </c:extLst>
          </c:dPt>
          <c:val>
            <c:numRef>
              <c:f>'Viajeros entr evol mensu LZ'!$G$53:$G$65</c:f>
              <c:numCache>
                <c:formatCode>#,##0</c:formatCode>
                <c:ptCount val="13"/>
                <c:pt idx="0">
                  <c:v>3108</c:v>
                </c:pt>
                <c:pt idx="1">
                  <c:v>1737</c:v>
                </c:pt>
                <c:pt idx="2">
                  <c:v>3910</c:v>
                </c:pt>
                <c:pt idx="3">
                  <c:v>4906</c:v>
                </c:pt>
                <c:pt idx="4">
                  <c:v>10078</c:v>
                </c:pt>
                <c:pt idx="5">
                  <c:v>16654</c:v>
                </c:pt>
                <c:pt idx="6">
                  <c:v>32583</c:v>
                </c:pt>
                <c:pt idx="7">
                  <c:v>41708</c:v>
                </c:pt>
                <c:pt idx="8">
                  <c:v>29102</c:v>
                </c:pt>
                <c:pt idx="9">
                  <c:v>22408</c:v>
                </c:pt>
                <c:pt idx="10">
                  <c:v>15403</c:v>
                </c:pt>
                <c:pt idx="11">
                  <c:v>17441</c:v>
                </c:pt>
                <c:pt idx="12">
                  <c:v>199038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53-460D-B484-9F7C64CF5703}"/>
            </c:ext>
          </c:extLst>
        </c:ser>
        <c:ser>
          <c:idx val="0"/>
          <c:order val="2"/>
          <c:tx>
            <c:strRef>
              <c:f>'Viajeros entr evol mensu LZ'!$I$51:$J$51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53-460D-B484-9F7C64CF570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LZ'!$I$53:$I$65</c:f>
              <c:numCache>
                <c:formatCode>#,##0</c:formatCode>
                <c:ptCount val="13"/>
                <c:pt idx="0">
                  <c:v>12886</c:v>
                </c:pt>
                <c:pt idx="1">
                  <c:v>14230</c:v>
                </c:pt>
                <c:pt idx="2">
                  <c:v>14731</c:v>
                </c:pt>
                <c:pt idx="3">
                  <c:v>19022</c:v>
                </c:pt>
                <c:pt idx="4">
                  <c:v>17793</c:v>
                </c:pt>
                <c:pt idx="5">
                  <c:v>24546</c:v>
                </c:pt>
                <c:pt idx="6">
                  <c:v>31621</c:v>
                </c:pt>
                <c:pt idx="7">
                  <c:v>36821</c:v>
                </c:pt>
                <c:pt idx="8">
                  <c:v>25547</c:v>
                </c:pt>
                <c:pt idx="9">
                  <c:v>23946</c:v>
                </c:pt>
                <c:pt idx="10">
                  <c:v>16423</c:v>
                </c:pt>
                <c:pt idx="11">
                  <c:v>19230</c:v>
                </c:pt>
                <c:pt idx="12">
                  <c:v>256796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53-460D-B484-9F7C64CF5703}"/>
            </c:ext>
          </c:extLst>
        </c:ser>
        <c:ser>
          <c:idx val="1"/>
          <c:order val="3"/>
          <c:tx>
            <c:strRef>
              <c:f>'Viajeros entr evol mensu LZ'!$K$51:$L$51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53-460D-B484-9F7C64CF57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53-460D-B484-9F7C64CF570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LZ'!$K$53:$K$65</c:f>
              <c:numCache>
                <c:formatCode>#,##0</c:formatCode>
                <c:ptCount val="13"/>
                <c:pt idx="0">
                  <c:v>16668</c:v>
                </c:pt>
                <c:pt idx="1">
                  <c:v>13515</c:v>
                </c:pt>
                <c:pt idx="2">
                  <c:v>16603</c:v>
                </c:pt>
                <c:pt idx="3">
                  <c:v>21284</c:v>
                </c:pt>
                <c:pt idx="12">
                  <c:v>68070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53-460D-B484-9F7C64CF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53-460D-B484-9F7C64CF57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53-460D-B484-9F7C64CF57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53-460D-B484-9F7C64CF57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3-460D-B484-9F7C64CF57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3-460D-B484-9F7C64CF57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53-460D-B484-9F7C64CF57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3-460D-B484-9F7C64CF57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53-460D-B484-9F7C64CF57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53-460D-B484-9F7C64CF57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53-460D-B484-9F7C64CF57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53-460D-B484-9F7C64CF57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53-460D-B484-9F7C64CF57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53-460D-B484-9F7C64CF5703}"/>
              </c:ext>
            </c:extLst>
          </c:dPt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LZ'!$L$53:$L$65</c:f>
              <c:numCache>
                <c:formatCode>0.0%</c:formatCode>
                <c:ptCount val="13"/>
                <c:pt idx="0">
                  <c:v>0.29349681825236695</c:v>
                </c:pt>
                <c:pt idx="1">
                  <c:v>-5.0245959241040028E-2</c:v>
                </c:pt>
                <c:pt idx="2">
                  <c:v>0.12707894915484363</c:v>
                </c:pt>
                <c:pt idx="3">
                  <c:v>0.11891494059510044</c:v>
                </c:pt>
                <c:pt idx="12">
                  <c:v>0.11830324138724135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53-460D-B484-9F7C64CF5703}"/>
            </c:ext>
          </c:extLst>
        </c:ser>
        <c:ser>
          <c:idx val="4"/>
          <c:order val="5"/>
          <c:tx>
            <c:strRef>
              <c:f>'Viajeros entr evol mensu LZ'!$M$52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LZ'!$M$53:$M$65</c:f>
              <c:numCache>
                <c:formatCode>0.0%</c:formatCode>
                <c:ptCount val="13"/>
                <c:pt idx="0">
                  <c:v>0.57334340192561828</c:v>
                </c:pt>
                <c:pt idx="1">
                  <c:v>0.39043209876543217</c:v>
                </c:pt>
                <c:pt idx="2">
                  <c:v>0.3307951266431548</c:v>
                </c:pt>
                <c:pt idx="3">
                  <c:v>0.21041856232939038</c:v>
                </c:pt>
                <c:pt idx="12">
                  <c:v>0.35129233334656762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53-460D-B484-9F7C64CF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C5-436E-AD39-83EA8BCB826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LZ'!$C$75:$C$87</c:f>
              <c:numCache>
                <c:formatCode>#,##0</c:formatCode>
                <c:ptCount val="13"/>
                <c:pt idx="0">
                  <c:v>5079</c:v>
                </c:pt>
                <c:pt idx="1">
                  <c:v>5697</c:v>
                </c:pt>
                <c:pt idx="2">
                  <c:v>5933</c:v>
                </c:pt>
                <c:pt idx="3">
                  <c:v>8633</c:v>
                </c:pt>
                <c:pt idx="4">
                  <c:v>8892</c:v>
                </c:pt>
                <c:pt idx="5">
                  <c:v>9334</c:v>
                </c:pt>
                <c:pt idx="6">
                  <c:v>10370</c:v>
                </c:pt>
                <c:pt idx="7">
                  <c:v>11958</c:v>
                </c:pt>
                <c:pt idx="8">
                  <c:v>9558</c:v>
                </c:pt>
                <c:pt idx="9">
                  <c:v>7479</c:v>
                </c:pt>
                <c:pt idx="10">
                  <c:v>6022</c:v>
                </c:pt>
                <c:pt idx="11">
                  <c:v>5456</c:v>
                </c:pt>
                <c:pt idx="12">
                  <c:v>94411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5-436E-AD39-83EA8BCB826A}"/>
            </c:ext>
          </c:extLst>
        </c:ser>
        <c:ser>
          <c:idx val="5"/>
          <c:order val="1"/>
          <c:tx>
            <c:strRef>
              <c:f>'Viajeros entr evol mensu LZ'!$G$73:$H$73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C5-436E-AD39-83EA8BCB826A}"/>
              </c:ext>
            </c:extLst>
          </c:dPt>
          <c:val>
            <c:numRef>
              <c:f>'Viajeros entr evol mensu LZ'!$G$75:$G$87</c:f>
              <c:numCache>
                <c:formatCode>#,##0</c:formatCode>
                <c:ptCount val="13"/>
                <c:pt idx="0">
                  <c:v>2616</c:v>
                </c:pt>
                <c:pt idx="1">
                  <c:v>1356</c:v>
                </c:pt>
                <c:pt idx="2">
                  <c:v>2434</c:v>
                </c:pt>
                <c:pt idx="3">
                  <c:v>3742</c:v>
                </c:pt>
                <c:pt idx="4">
                  <c:v>4181</c:v>
                </c:pt>
                <c:pt idx="5">
                  <c:v>6571</c:v>
                </c:pt>
                <c:pt idx="6">
                  <c:v>16579</c:v>
                </c:pt>
                <c:pt idx="7">
                  <c:v>17785</c:v>
                </c:pt>
                <c:pt idx="8">
                  <c:v>11520</c:v>
                </c:pt>
                <c:pt idx="9">
                  <c:v>8793</c:v>
                </c:pt>
                <c:pt idx="10">
                  <c:v>6380</c:v>
                </c:pt>
                <c:pt idx="11">
                  <c:v>7136</c:v>
                </c:pt>
                <c:pt idx="12">
                  <c:v>89093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C5-436E-AD39-83EA8BCB826A}"/>
            </c:ext>
          </c:extLst>
        </c:ser>
        <c:ser>
          <c:idx val="0"/>
          <c:order val="2"/>
          <c:tx>
            <c:strRef>
              <c:f>'Viajeros entr evol mensu LZ'!$I$73:$J$73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C5-436E-AD39-83EA8BCB826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LZ'!$I$75:$I$87</c:f>
              <c:numCache>
                <c:formatCode>#,##0</c:formatCode>
                <c:ptCount val="13"/>
                <c:pt idx="0">
                  <c:v>5543</c:v>
                </c:pt>
                <c:pt idx="1">
                  <c:v>6762</c:v>
                </c:pt>
                <c:pt idx="2">
                  <c:v>6506</c:v>
                </c:pt>
                <c:pt idx="3">
                  <c:v>9790</c:v>
                </c:pt>
                <c:pt idx="4">
                  <c:v>10282</c:v>
                </c:pt>
                <c:pt idx="5">
                  <c:v>11966</c:v>
                </c:pt>
                <c:pt idx="6">
                  <c:v>11986</c:v>
                </c:pt>
                <c:pt idx="7">
                  <c:v>13835</c:v>
                </c:pt>
                <c:pt idx="8">
                  <c:v>11768</c:v>
                </c:pt>
                <c:pt idx="9">
                  <c:v>9767</c:v>
                </c:pt>
                <c:pt idx="10">
                  <c:v>7647</c:v>
                </c:pt>
                <c:pt idx="11">
                  <c:v>8072</c:v>
                </c:pt>
                <c:pt idx="12">
                  <c:v>113924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C5-436E-AD39-83EA8BCB826A}"/>
            </c:ext>
          </c:extLst>
        </c:ser>
        <c:ser>
          <c:idx val="1"/>
          <c:order val="3"/>
          <c:tx>
            <c:strRef>
              <c:f>'Viajeros entr evol mensu LZ'!$K$73:$L$73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C5-436E-AD39-83EA8BCB82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C5-436E-AD39-83EA8BCB826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LZ'!$K$75:$K$87</c:f>
              <c:numCache>
                <c:formatCode>#,##0</c:formatCode>
                <c:ptCount val="13"/>
                <c:pt idx="0">
                  <c:v>5387</c:v>
                </c:pt>
                <c:pt idx="1">
                  <c:v>5507</c:v>
                </c:pt>
                <c:pt idx="2">
                  <c:v>7624</c:v>
                </c:pt>
                <c:pt idx="3">
                  <c:v>9661</c:v>
                </c:pt>
                <c:pt idx="12">
                  <c:v>28179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C5-436E-AD39-83EA8BCB8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C5-436E-AD39-83EA8BCB82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C5-436E-AD39-83EA8BCB82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C5-436E-AD39-83EA8BCB82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C5-436E-AD39-83EA8BCB82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C5-436E-AD39-83EA8BCB82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C5-436E-AD39-83EA8BCB82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C5-436E-AD39-83EA8BCB82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C5-436E-AD39-83EA8BCB82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C5-436E-AD39-83EA8BCB82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C5-436E-AD39-83EA8BCB82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C5-436E-AD39-83EA8BCB82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C5-436E-AD39-83EA8BCB82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C5-436E-AD39-83EA8BCB826A}"/>
              </c:ext>
            </c:extLst>
          </c:dPt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LZ'!$L$75:$L$87</c:f>
              <c:numCache>
                <c:formatCode>0.0%</c:formatCode>
                <c:ptCount val="13"/>
                <c:pt idx="0">
                  <c:v>-2.8143604546274625E-2</c:v>
                </c:pt>
                <c:pt idx="1">
                  <c:v>-0.18559597752144341</c:v>
                </c:pt>
                <c:pt idx="2">
                  <c:v>0.1718413771902858</c:v>
                </c:pt>
                <c:pt idx="3">
                  <c:v>-1.3176710929519886E-2</c:v>
                </c:pt>
                <c:pt idx="12">
                  <c:v>-1.4754728855634447E-2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C5-436E-AD39-83EA8BCB826A}"/>
            </c:ext>
          </c:extLst>
        </c:ser>
        <c:ser>
          <c:idx val="4"/>
          <c:order val="5"/>
          <c:tx>
            <c:strRef>
              <c:f>'Viajeros entr evol mensu LZ'!$M$74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LZ'!$M$75:$M$87</c:f>
              <c:numCache>
                <c:formatCode>0.0%</c:formatCode>
                <c:ptCount val="13"/>
                <c:pt idx="0">
                  <c:v>6.0641858633589285E-2</c:v>
                </c:pt>
                <c:pt idx="1">
                  <c:v>-1.0000325778440444</c:v>
                </c:pt>
                <c:pt idx="2">
                  <c:v>-0.99997103634296469</c:v>
                </c:pt>
                <c:pt idx="3">
                  <c:v>-1.0000015263188844</c:v>
                </c:pt>
                <c:pt idx="12">
                  <c:v>0.11194854391918563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C5-436E-AD39-83EA8BCB8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E7-4D98-8DBC-67C41E8AE8D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LZ'!$C$97:$C$109</c:f>
              <c:numCache>
                <c:formatCode>#,##0</c:formatCode>
                <c:ptCount val="13"/>
                <c:pt idx="0">
                  <c:v>164350</c:v>
                </c:pt>
                <c:pt idx="1">
                  <c:v>169882</c:v>
                </c:pt>
                <c:pt idx="2">
                  <c:v>192115</c:v>
                </c:pt>
                <c:pt idx="3">
                  <c:v>177155</c:v>
                </c:pt>
                <c:pt idx="4">
                  <c:v>163615</c:v>
                </c:pt>
                <c:pt idx="5">
                  <c:v>158584</c:v>
                </c:pt>
                <c:pt idx="6">
                  <c:v>173619</c:v>
                </c:pt>
                <c:pt idx="7">
                  <c:v>172130</c:v>
                </c:pt>
                <c:pt idx="8">
                  <c:v>163036</c:v>
                </c:pt>
                <c:pt idx="9">
                  <c:v>181631</c:v>
                </c:pt>
                <c:pt idx="10">
                  <c:v>156135</c:v>
                </c:pt>
                <c:pt idx="11">
                  <c:v>164402</c:v>
                </c:pt>
                <c:pt idx="12">
                  <c:v>2036654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E7-4D98-8DBC-67C41E8AE8D8}"/>
            </c:ext>
          </c:extLst>
        </c:ser>
        <c:ser>
          <c:idx val="5"/>
          <c:order val="1"/>
          <c:tx>
            <c:strRef>
              <c:f>'Viajeros entr evol mensu LZ'!$G$95:$H$95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E7-4D98-8DBC-67C41E8AE8D8}"/>
              </c:ext>
            </c:extLst>
          </c:dPt>
          <c:val>
            <c:numRef>
              <c:f>'Viajeros entr evol mensu LZ'!$G$97:$G$109</c:f>
              <c:numCache>
                <c:formatCode>#,##0</c:formatCode>
                <c:ptCount val="13"/>
                <c:pt idx="0">
                  <c:v>8023</c:v>
                </c:pt>
                <c:pt idx="1">
                  <c:v>4025</c:v>
                </c:pt>
                <c:pt idx="2">
                  <c:v>5251</c:v>
                </c:pt>
                <c:pt idx="3">
                  <c:v>7808</c:v>
                </c:pt>
                <c:pt idx="4">
                  <c:v>13566</c:v>
                </c:pt>
                <c:pt idx="5">
                  <c:v>20410</c:v>
                </c:pt>
                <c:pt idx="6">
                  <c:v>49649</c:v>
                </c:pt>
                <c:pt idx="7">
                  <c:v>85119</c:v>
                </c:pt>
                <c:pt idx="8">
                  <c:v>84239</c:v>
                </c:pt>
                <c:pt idx="9">
                  <c:v>140778</c:v>
                </c:pt>
                <c:pt idx="10">
                  <c:v>139137</c:v>
                </c:pt>
                <c:pt idx="11">
                  <c:v>111387</c:v>
                </c:pt>
                <c:pt idx="12">
                  <c:v>669392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E7-4D98-8DBC-67C41E8AE8D8}"/>
            </c:ext>
          </c:extLst>
        </c:ser>
        <c:ser>
          <c:idx val="0"/>
          <c:order val="2"/>
          <c:tx>
            <c:strRef>
              <c:f>'Viajeros entr evol mensu LZ'!$I$95:$J$95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E7-4D98-8DBC-67C41E8AE8D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LZ'!$I$97:$I$109</c:f>
              <c:numCache>
                <c:formatCode>#,##0</c:formatCode>
                <c:ptCount val="13"/>
                <c:pt idx="0">
                  <c:v>99488</c:v>
                </c:pt>
                <c:pt idx="1">
                  <c:v>145838</c:v>
                </c:pt>
                <c:pt idx="2">
                  <c:v>165315</c:v>
                </c:pt>
                <c:pt idx="3">
                  <c:v>169885</c:v>
                </c:pt>
                <c:pt idx="4">
                  <c:v>149912</c:v>
                </c:pt>
                <c:pt idx="5">
                  <c:v>152535</c:v>
                </c:pt>
                <c:pt idx="6">
                  <c:v>169351</c:v>
                </c:pt>
                <c:pt idx="7">
                  <c:v>164473</c:v>
                </c:pt>
                <c:pt idx="8">
                  <c:v>148835</c:v>
                </c:pt>
                <c:pt idx="9">
                  <c:v>179955</c:v>
                </c:pt>
                <c:pt idx="10">
                  <c:v>161957</c:v>
                </c:pt>
                <c:pt idx="11">
                  <c:v>173320</c:v>
                </c:pt>
                <c:pt idx="12">
                  <c:v>1880864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E7-4D98-8DBC-67C41E8AE8D8}"/>
            </c:ext>
          </c:extLst>
        </c:ser>
        <c:ser>
          <c:idx val="1"/>
          <c:order val="3"/>
          <c:tx>
            <c:strRef>
              <c:f>'Viajeros entr evol mensu LZ'!$K$95:$L$95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E7-4D98-8DBC-67C41E8AE8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E7-4D98-8DBC-67C41E8AE8D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LZ'!$K$97:$K$109</c:f>
              <c:numCache>
                <c:formatCode>#,##0</c:formatCode>
                <c:ptCount val="13"/>
                <c:pt idx="0">
                  <c:v>162806</c:v>
                </c:pt>
                <c:pt idx="1">
                  <c:v>171429</c:v>
                </c:pt>
                <c:pt idx="2">
                  <c:v>179707</c:v>
                </c:pt>
                <c:pt idx="3">
                  <c:v>179752</c:v>
                </c:pt>
                <c:pt idx="12">
                  <c:v>693694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E7-4D98-8DBC-67C41E8AE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E7-4D98-8DBC-67C41E8AE8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E7-4D98-8DBC-67C41E8AE8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E7-4D98-8DBC-67C41E8AE8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E7-4D98-8DBC-67C41E8AE8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E7-4D98-8DBC-67C41E8AE8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E7-4D98-8DBC-67C41E8AE8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E7-4D98-8DBC-67C41E8AE8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E7-4D98-8DBC-67C41E8AE8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E7-4D98-8DBC-67C41E8AE8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E7-4D98-8DBC-67C41E8AE8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E7-4D98-8DBC-67C41E8AE8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E7-4D98-8DBC-67C41E8AE8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E7-4D98-8DBC-67C41E8AE8D8}"/>
              </c:ext>
            </c:extLst>
          </c:dPt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LZ'!$L$97:$L$109</c:f>
              <c:numCache>
                <c:formatCode>0.0%</c:formatCode>
                <c:ptCount val="13"/>
                <c:pt idx="0">
                  <c:v>0.63643856545513033</c:v>
                </c:pt>
                <c:pt idx="1">
                  <c:v>0.17547552764025842</c:v>
                </c:pt>
                <c:pt idx="2">
                  <c:v>8.7058040710159323E-2</c:v>
                </c:pt>
                <c:pt idx="3">
                  <c:v>5.8080466197721892E-2</c:v>
                </c:pt>
                <c:pt idx="12">
                  <c:v>0.19494045055690878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E7-4D98-8DBC-67C41E8AE8D8}"/>
            </c:ext>
          </c:extLst>
        </c:ser>
        <c:ser>
          <c:idx val="4"/>
          <c:order val="5"/>
          <c:tx>
            <c:strRef>
              <c:f>'Viajeros entr evol mensu LZ'!$M$96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LZ'!$M$97:$M$109</c:f>
              <c:numCache>
                <c:formatCode>0.0%</c:formatCode>
                <c:ptCount val="13"/>
                <c:pt idx="0">
                  <c:v>-9.3945847277152605E-3</c:v>
                </c:pt>
                <c:pt idx="1">
                  <c:v>-0.99999896707404179</c:v>
                </c:pt>
                <c:pt idx="2">
                  <c:v>-0.99999954684412617</c:v>
                </c:pt>
                <c:pt idx="3">
                  <c:v>-0.9999996721488742</c:v>
                </c:pt>
                <c:pt idx="12">
                  <c:v>-1.3941680336374329E-2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E7-4D98-8DBC-67C41E8AE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4B-4D39-BE29-77474D1B144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LZ'!$C$119:$C$131</c:f>
              <c:numCache>
                <c:formatCode>#,##0</c:formatCode>
                <c:ptCount val="13"/>
                <c:pt idx="0">
                  <c:v>81221</c:v>
                </c:pt>
                <c:pt idx="1">
                  <c:v>84938</c:v>
                </c:pt>
                <c:pt idx="2">
                  <c:v>94257</c:v>
                </c:pt>
                <c:pt idx="3">
                  <c:v>91856</c:v>
                </c:pt>
                <c:pt idx="4">
                  <c:v>90755</c:v>
                </c:pt>
                <c:pt idx="5">
                  <c:v>88403</c:v>
                </c:pt>
                <c:pt idx="6">
                  <c:v>93721</c:v>
                </c:pt>
                <c:pt idx="7">
                  <c:v>89619</c:v>
                </c:pt>
                <c:pt idx="8">
                  <c:v>91630</c:v>
                </c:pt>
                <c:pt idx="9">
                  <c:v>96376</c:v>
                </c:pt>
                <c:pt idx="10">
                  <c:v>75635</c:v>
                </c:pt>
                <c:pt idx="11">
                  <c:v>84012</c:v>
                </c:pt>
                <c:pt idx="12">
                  <c:v>1062423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4B-4D39-BE29-77474D1B1447}"/>
            </c:ext>
          </c:extLst>
        </c:ser>
        <c:ser>
          <c:idx val="5"/>
          <c:order val="1"/>
          <c:tx>
            <c:strRef>
              <c:f>'Viajeros entr evol mensu LZ'!$G$117:$H$117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4B-4D39-BE29-77474D1B1447}"/>
              </c:ext>
            </c:extLst>
          </c:dPt>
          <c:val>
            <c:numRef>
              <c:f>'Viajeros entr evol mensu LZ'!$G$119:$G$131</c:f>
              <c:numCache>
                <c:formatCode>#,##0</c:formatCode>
                <c:ptCount val="13"/>
                <c:pt idx="0">
                  <c:v>805</c:v>
                </c:pt>
                <c:pt idx="1">
                  <c:v>264</c:v>
                </c:pt>
                <c:pt idx="2">
                  <c:v>382</c:v>
                </c:pt>
                <c:pt idx="3">
                  <c:v>437</c:v>
                </c:pt>
                <c:pt idx="4">
                  <c:v>821</c:v>
                </c:pt>
                <c:pt idx="5">
                  <c:v>1661</c:v>
                </c:pt>
                <c:pt idx="6">
                  <c:v>10778</c:v>
                </c:pt>
                <c:pt idx="7">
                  <c:v>35502</c:v>
                </c:pt>
                <c:pt idx="8">
                  <c:v>38601</c:v>
                </c:pt>
                <c:pt idx="9">
                  <c:v>65870</c:v>
                </c:pt>
                <c:pt idx="10">
                  <c:v>60390</c:v>
                </c:pt>
                <c:pt idx="11">
                  <c:v>42952</c:v>
                </c:pt>
                <c:pt idx="12">
                  <c:v>258463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4B-4D39-BE29-77474D1B1447}"/>
            </c:ext>
          </c:extLst>
        </c:ser>
        <c:ser>
          <c:idx val="0"/>
          <c:order val="2"/>
          <c:tx>
            <c:strRef>
              <c:f>'Viajeros entr evol mensu LZ'!$I$117:$J$117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4B-4D39-BE29-77474D1B144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LZ'!$I$119:$I$131</c:f>
              <c:numCache>
                <c:formatCode>#,##0</c:formatCode>
                <c:ptCount val="13"/>
                <c:pt idx="0">
                  <c:v>40750</c:v>
                </c:pt>
                <c:pt idx="1">
                  <c:v>71612</c:v>
                </c:pt>
                <c:pt idx="2">
                  <c:v>85205</c:v>
                </c:pt>
                <c:pt idx="3">
                  <c:v>85041</c:v>
                </c:pt>
                <c:pt idx="4">
                  <c:v>84864</c:v>
                </c:pt>
                <c:pt idx="5">
                  <c:v>86866</c:v>
                </c:pt>
                <c:pt idx="6">
                  <c:v>91912</c:v>
                </c:pt>
                <c:pt idx="7">
                  <c:v>91767</c:v>
                </c:pt>
                <c:pt idx="8">
                  <c:v>86383</c:v>
                </c:pt>
                <c:pt idx="9">
                  <c:v>97122</c:v>
                </c:pt>
                <c:pt idx="10">
                  <c:v>81874</c:v>
                </c:pt>
                <c:pt idx="11">
                  <c:v>89085</c:v>
                </c:pt>
                <c:pt idx="12">
                  <c:v>992481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4B-4D39-BE29-77474D1B1447}"/>
            </c:ext>
          </c:extLst>
        </c:ser>
        <c:ser>
          <c:idx val="1"/>
          <c:order val="3"/>
          <c:tx>
            <c:strRef>
              <c:f>'Viajeros entr evol mensu LZ'!$K$117:$L$117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4B-4D39-BE29-77474D1B14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4B-4D39-BE29-77474D1B144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LZ'!$K$119:$K$131</c:f>
              <c:numCache>
                <c:formatCode>#,##0</c:formatCode>
                <c:ptCount val="13"/>
                <c:pt idx="0">
                  <c:v>80004</c:v>
                </c:pt>
                <c:pt idx="1">
                  <c:v>86523</c:v>
                </c:pt>
                <c:pt idx="2">
                  <c:v>95977</c:v>
                </c:pt>
                <c:pt idx="3">
                  <c:v>91992</c:v>
                </c:pt>
                <c:pt idx="12">
                  <c:v>354496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4B-4D39-BE29-77474D1B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4B-4D39-BE29-77474D1B14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4B-4D39-BE29-77474D1B14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4B-4D39-BE29-77474D1B14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4B-4D39-BE29-77474D1B14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4B-4D39-BE29-77474D1B14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4B-4D39-BE29-77474D1B14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4B-4D39-BE29-77474D1B14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4B-4D39-BE29-77474D1B14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4B-4D39-BE29-77474D1B14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4B-4D39-BE29-77474D1B14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4B-4D39-BE29-77474D1B14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4B-4D39-BE29-77474D1B14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4B-4D39-BE29-77474D1B1447}"/>
              </c:ext>
            </c:extLst>
          </c:dPt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LZ'!$L$119:$L$131</c:f>
              <c:numCache>
                <c:formatCode>0.0%</c:formatCode>
                <c:ptCount val="13"/>
                <c:pt idx="0">
                  <c:v>0.96328834355828219</c:v>
                </c:pt>
                <c:pt idx="1">
                  <c:v>0.20821929285594587</c:v>
                </c:pt>
                <c:pt idx="2">
                  <c:v>0.12642450560413132</c:v>
                </c:pt>
                <c:pt idx="3">
                  <c:v>8.1737044484425203E-2</c:v>
                </c:pt>
                <c:pt idx="12">
                  <c:v>0.25437354922719813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4B-4D39-BE29-77474D1B1447}"/>
            </c:ext>
          </c:extLst>
        </c:ser>
        <c:ser>
          <c:idx val="4"/>
          <c:order val="5"/>
          <c:tx>
            <c:strRef>
              <c:f>'Viajeros entr evol mensu LZ'!$M$118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LZ'!$M$119:$M$131</c:f>
              <c:numCache>
                <c:formatCode>0.0%</c:formatCode>
                <c:ptCount val="13"/>
                <c:pt idx="0">
                  <c:v>-1.4983809605890075E-2</c:v>
                </c:pt>
                <c:pt idx="1">
                  <c:v>-0.99999754857316092</c:v>
                </c:pt>
                <c:pt idx="2">
                  <c:v>-0.99999865872555238</c:v>
                </c:pt>
                <c:pt idx="3">
                  <c:v>-0.9999991101610729</c:v>
                </c:pt>
                <c:pt idx="12">
                  <c:v>6.3133033564972685E-3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4B-4D39-BE29-77474D1B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17-4762-B076-1FEFB297C6D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LZ'!$C$141:$C$153</c:f>
              <c:numCache>
                <c:formatCode>#,##0</c:formatCode>
                <c:ptCount val="13"/>
                <c:pt idx="0">
                  <c:v>23327</c:v>
                </c:pt>
                <c:pt idx="1">
                  <c:v>24334</c:v>
                </c:pt>
                <c:pt idx="2">
                  <c:v>31911</c:v>
                </c:pt>
                <c:pt idx="3">
                  <c:v>23093</c:v>
                </c:pt>
                <c:pt idx="4">
                  <c:v>19938</c:v>
                </c:pt>
                <c:pt idx="5">
                  <c:v>16378</c:v>
                </c:pt>
                <c:pt idx="6">
                  <c:v>18053</c:v>
                </c:pt>
                <c:pt idx="7">
                  <c:v>19690</c:v>
                </c:pt>
                <c:pt idx="8">
                  <c:v>20087</c:v>
                </c:pt>
                <c:pt idx="9">
                  <c:v>22823</c:v>
                </c:pt>
                <c:pt idx="10">
                  <c:v>26865</c:v>
                </c:pt>
                <c:pt idx="11">
                  <c:v>22999</c:v>
                </c:pt>
                <c:pt idx="12">
                  <c:v>269498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7-4762-B076-1FEFB297C6DA}"/>
            </c:ext>
          </c:extLst>
        </c:ser>
        <c:ser>
          <c:idx val="5"/>
          <c:order val="1"/>
          <c:tx>
            <c:strRef>
              <c:f>'Viajeros entr evol mensu LZ'!$G$139:$H$139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17-4762-B076-1FEFB297C6DA}"/>
              </c:ext>
            </c:extLst>
          </c:dPt>
          <c:val>
            <c:numRef>
              <c:f>'Viajeros entr evol mensu LZ'!$G$141:$G$153</c:f>
              <c:numCache>
                <c:formatCode>#,##0</c:formatCode>
                <c:ptCount val="13"/>
                <c:pt idx="0">
                  <c:v>1517</c:v>
                </c:pt>
                <c:pt idx="1">
                  <c:v>438</c:v>
                </c:pt>
                <c:pt idx="2">
                  <c:v>1269</c:v>
                </c:pt>
                <c:pt idx="3">
                  <c:v>1105</c:v>
                </c:pt>
                <c:pt idx="4">
                  <c:v>1757</c:v>
                </c:pt>
                <c:pt idx="5">
                  <c:v>3542</c:v>
                </c:pt>
                <c:pt idx="6">
                  <c:v>8157</c:v>
                </c:pt>
                <c:pt idx="7">
                  <c:v>9090</c:v>
                </c:pt>
                <c:pt idx="8">
                  <c:v>10611</c:v>
                </c:pt>
                <c:pt idx="9">
                  <c:v>19877</c:v>
                </c:pt>
                <c:pt idx="10">
                  <c:v>26898</c:v>
                </c:pt>
                <c:pt idx="11">
                  <c:v>17474</c:v>
                </c:pt>
                <c:pt idx="12">
                  <c:v>101735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17-4762-B076-1FEFB297C6DA}"/>
            </c:ext>
          </c:extLst>
        </c:ser>
        <c:ser>
          <c:idx val="0"/>
          <c:order val="2"/>
          <c:tx>
            <c:strRef>
              <c:f>'Viajeros entr evol mensu LZ'!$I$139:$J$139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17-4762-B076-1FEFB297C6D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LZ'!$I$141:$I$153</c:f>
              <c:numCache>
                <c:formatCode>#,##0</c:formatCode>
                <c:ptCount val="13"/>
                <c:pt idx="0">
                  <c:v>11533</c:v>
                </c:pt>
                <c:pt idx="1">
                  <c:v>15172</c:v>
                </c:pt>
                <c:pt idx="2">
                  <c:v>20308</c:v>
                </c:pt>
                <c:pt idx="3">
                  <c:v>17954</c:v>
                </c:pt>
                <c:pt idx="4">
                  <c:v>12341</c:v>
                </c:pt>
                <c:pt idx="5">
                  <c:v>13276</c:v>
                </c:pt>
                <c:pt idx="6">
                  <c:v>12965</c:v>
                </c:pt>
                <c:pt idx="7">
                  <c:v>12607</c:v>
                </c:pt>
                <c:pt idx="8">
                  <c:v>11155</c:v>
                </c:pt>
                <c:pt idx="9">
                  <c:v>16588</c:v>
                </c:pt>
                <c:pt idx="10">
                  <c:v>22177</c:v>
                </c:pt>
                <c:pt idx="11">
                  <c:v>19001</c:v>
                </c:pt>
                <c:pt idx="12">
                  <c:v>185077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17-4762-B076-1FEFB297C6DA}"/>
            </c:ext>
          </c:extLst>
        </c:ser>
        <c:ser>
          <c:idx val="1"/>
          <c:order val="3"/>
          <c:tx>
            <c:strRef>
              <c:f>'Viajeros entr evol mensu LZ'!$K$139:$L$139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17-4762-B076-1FEFB297C6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17-4762-B076-1FEFB297C6D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LZ'!$K$141:$K$153</c:f>
              <c:numCache>
                <c:formatCode>#,##0</c:formatCode>
                <c:ptCount val="13"/>
                <c:pt idx="0">
                  <c:v>18769</c:v>
                </c:pt>
                <c:pt idx="1">
                  <c:v>18286</c:v>
                </c:pt>
                <c:pt idx="2">
                  <c:v>20731</c:v>
                </c:pt>
                <c:pt idx="3">
                  <c:v>18935</c:v>
                </c:pt>
                <c:pt idx="12">
                  <c:v>76721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17-4762-B076-1FEFB297C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17-4762-B076-1FEFB297C6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17-4762-B076-1FEFB297C6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17-4762-B076-1FEFB297C6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17-4762-B076-1FEFB297C6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17-4762-B076-1FEFB297C6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17-4762-B076-1FEFB297C6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17-4762-B076-1FEFB297C6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17-4762-B076-1FEFB297C6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17-4762-B076-1FEFB297C6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17-4762-B076-1FEFB297C6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17-4762-B076-1FEFB297C6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17-4762-B076-1FEFB297C6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17-4762-B076-1FEFB297C6DA}"/>
              </c:ext>
            </c:extLst>
          </c:dPt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LZ'!$L$141:$L$153</c:f>
              <c:numCache>
                <c:formatCode>0.0%</c:formatCode>
                <c:ptCount val="13"/>
                <c:pt idx="0">
                  <c:v>0.62741697736928814</c:v>
                </c:pt>
                <c:pt idx="1">
                  <c:v>0.20524650672291056</c:v>
                </c:pt>
                <c:pt idx="2">
                  <c:v>2.0829229860153564E-2</c:v>
                </c:pt>
                <c:pt idx="3">
                  <c:v>5.4639634621811206E-2</c:v>
                </c:pt>
                <c:pt idx="12">
                  <c:v>0.18092262225437539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17-4762-B076-1FEFB297C6DA}"/>
            </c:ext>
          </c:extLst>
        </c:ser>
        <c:ser>
          <c:idx val="4"/>
          <c:order val="5"/>
          <c:tx>
            <c:strRef>
              <c:f>'Viajeros entr evol mensu LZ'!$M$140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LZ'!$M$141:$M$153</c:f>
              <c:numCache>
                <c:formatCode>0.0%</c:formatCode>
                <c:ptCount val="13"/>
                <c:pt idx="0">
                  <c:v>-0.19539589317100359</c:v>
                </c:pt>
                <c:pt idx="1">
                  <c:v>-0.99999156544313628</c:v>
                </c:pt>
                <c:pt idx="2">
                  <c:v>-0.9999993472711648</c:v>
                </c:pt>
                <c:pt idx="3">
                  <c:v>-0.99999763393086127</c:v>
                </c:pt>
                <c:pt idx="12">
                  <c:v>-0.25270540106170558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17-4762-B076-1FEFB297C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D9-461D-9F1F-E782D15C983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LZ'!$C$163:$C$175</c:f>
              <c:numCache>
                <c:formatCode>#,##0</c:formatCode>
                <c:ptCount val="13"/>
                <c:pt idx="0">
                  <c:v>8203</c:v>
                </c:pt>
                <c:pt idx="1">
                  <c:v>10284</c:v>
                </c:pt>
                <c:pt idx="2">
                  <c:v>10342</c:v>
                </c:pt>
                <c:pt idx="3">
                  <c:v>13343</c:v>
                </c:pt>
                <c:pt idx="4">
                  <c:v>9442</c:v>
                </c:pt>
                <c:pt idx="5">
                  <c:v>8487</c:v>
                </c:pt>
                <c:pt idx="6">
                  <c:v>10533</c:v>
                </c:pt>
                <c:pt idx="7">
                  <c:v>12503</c:v>
                </c:pt>
                <c:pt idx="8">
                  <c:v>7948</c:v>
                </c:pt>
                <c:pt idx="9">
                  <c:v>11085</c:v>
                </c:pt>
                <c:pt idx="10">
                  <c:v>6974</c:v>
                </c:pt>
                <c:pt idx="11">
                  <c:v>8714</c:v>
                </c:pt>
                <c:pt idx="12">
                  <c:v>117858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9-461D-9F1F-E782D15C983D}"/>
            </c:ext>
          </c:extLst>
        </c:ser>
        <c:ser>
          <c:idx val="5"/>
          <c:order val="1"/>
          <c:tx>
            <c:strRef>
              <c:f>'Viajeros entr evol mensu LZ'!$G$161:$H$161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D9-461D-9F1F-E782D15C983D}"/>
              </c:ext>
            </c:extLst>
          </c:dPt>
          <c:val>
            <c:numRef>
              <c:f>'Viajeros entr evol mensu LZ'!$G$163:$G$175</c:f>
              <c:numCache>
                <c:formatCode>#,##0</c:formatCode>
                <c:ptCount val="13"/>
                <c:pt idx="0">
                  <c:v>1818</c:v>
                </c:pt>
                <c:pt idx="1">
                  <c:v>2082</c:v>
                </c:pt>
                <c:pt idx="2">
                  <c:v>1578</c:v>
                </c:pt>
                <c:pt idx="3">
                  <c:v>2553</c:v>
                </c:pt>
                <c:pt idx="4">
                  <c:v>5550</c:v>
                </c:pt>
                <c:pt idx="5">
                  <c:v>5319</c:v>
                </c:pt>
                <c:pt idx="6">
                  <c:v>9963</c:v>
                </c:pt>
                <c:pt idx="7">
                  <c:v>10808</c:v>
                </c:pt>
                <c:pt idx="8">
                  <c:v>6217</c:v>
                </c:pt>
                <c:pt idx="9">
                  <c:v>12117</c:v>
                </c:pt>
                <c:pt idx="10">
                  <c:v>9567</c:v>
                </c:pt>
                <c:pt idx="11">
                  <c:v>10843</c:v>
                </c:pt>
                <c:pt idx="12">
                  <c:v>78415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D9-461D-9F1F-E782D15C983D}"/>
            </c:ext>
          </c:extLst>
        </c:ser>
        <c:ser>
          <c:idx val="0"/>
          <c:order val="2"/>
          <c:tx>
            <c:strRef>
              <c:f>'Viajeros entr evol mensu LZ'!$I$161:$J$161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D9-461D-9F1F-E782D15C983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LZ'!$I$163:$I$175</c:f>
              <c:numCache>
                <c:formatCode>#,##0</c:formatCode>
                <c:ptCount val="13"/>
                <c:pt idx="0">
                  <c:v>6715</c:v>
                </c:pt>
                <c:pt idx="1">
                  <c:v>12527</c:v>
                </c:pt>
                <c:pt idx="2">
                  <c:v>11829</c:v>
                </c:pt>
                <c:pt idx="3">
                  <c:v>15791</c:v>
                </c:pt>
                <c:pt idx="4">
                  <c:v>9928</c:v>
                </c:pt>
                <c:pt idx="5">
                  <c:v>8852</c:v>
                </c:pt>
                <c:pt idx="6">
                  <c:v>13564</c:v>
                </c:pt>
                <c:pt idx="7">
                  <c:v>12880</c:v>
                </c:pt>
                <c:pt idx="8">
                  <c:v>8800</c:v>
                </c:pt>
                <c:pt idx="9">
                  <c:v>14309</c:v>
                </c:pt>
                <c:pt idx="10">
                  <c:v>8255</c:v>
                </c:pt>
                <c:pt idx="11">
                  <c:v>11678</c:v>
                </c:pt>
                <c:pt idx="12">
                  <c:v>135128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D9-461D-9F1F-E782D15C983D}"/>
            </c:ext>
          </c:extLst>
        </c:ser>
        <c:ser>
          <c:idx val="1"/>
          <c:order val="3"/>
          <c:tx>
            <c:strRef>
              <c:f>'Viajeros entr evol mensu LZ'!$K$161:$L$161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D9-461D-9F1F-E782D15C98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D9-461D-9F1F-E782D15C983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LZ'!$K$163:$K$175</c:f>
              <c:numCache>
                <c:formatCode>#,##0</c:formatCode>
                <c:ptCount val="13"/>
                <c:pt idx="0">
                  <c:v>10027</c:v>
                </c:pt>
                <c:pt idx="1">
                  <c:v>14660</c:v>
                </c:pt>
                <c:pt idx="2">
                  <c:v>11581</c:v>
                </c:pt>
                <c:pt idx="3">
                  <c:v>17963</c:v>
                </c:pt>
                <c:pt idx="12">
                  <c:v>54231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D9-461D-9F1F-E782D15C9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D9-461D-9F1F-E782D15C98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D9-461D-9F1F-E782D15C98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D9-461D-9F1F-E782D15C98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D9-461D-9F1F-E782D15C98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D9-461D-9F1F-E782D15C98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D9-461D-9F1F-E782D15C98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D9-461D-9F1F-E782D15C98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D9-461D-9F1F-E782D15C98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D9-461D-9F1F-E782D15C98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D9-461D-9F1F-E782D15C98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D9-461D-9F1F-E782D15C98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D9-461D-9F1F-E782D15C98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D9-461D-9F1F-E782D15C983D}"/>
              </c:ext>
            </c:extLst>
          </c:dPt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LZ'!$L$163:$L$175</c:f>
              <c:numCache>
                <c:formatCode>0.0%</c:formatCode>
                <c:ptCount val="13"/>
                <c:pt idx="0">
                  <c:v>0.49322412509307512</c:v>
                </c:pt>
                <c:pt idx="1">
                  <c:v>0.17027221202203235</c:v>
                </c:pt>
                <c:pt idx="2">
                  <c:v>-2.0965423958069107E-2</c:v>
                </c:pt>
                <c:pt idx="3">
                  <c:v>0.13754670381863088</c:v>
                </c:pt>
                <c:pt idx="12">
                  <c:v>0.15724894370705478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D9-461D-9F1F-E782D15C983D}"/>
            </c:ext>
          </c:extLst>
        </c:ser>
        <c:ser>
          <c:idx val="4"/>
          <c:order val="5"/>
          <c:tx>
            <c:strRef>
              <c:f>'Viajeros entr evol mensu LZ'!$M$162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LZ'!$M$163:$M$175</c:f>
              <c:numCache>
                <c:formatCode>0.0%</c:formatCode>
                <c:ptCount val="13"/>
                <c:pt idx="0">
                  <c:v>0.22235767402169948</c:v>
                </c:pt>
                <c:pt idx="1">
                  <c:v>-0.99998344299766417</c:v>
                </c:pt>
                <c:pt idx="2">
                  <c:v>-1.0000020272117538</c:v>
                </c:pt>
                <c:pt idx="3">
                  <c:v>-0.99998969147089722</c:v>
                </c:pt>
                <c:pt idx="12">
                  <c:v>0.28594802238452055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D9-461D-9F1F-E782D15C9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81-40AC-81B8-D939C819608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LZ'!$C$185:$C$197</c:f>
              <c:numCache>
                <c:formatCode>#,##0</c:formatCode>
                <c:ptCount val="13"/>
                <c:pt idx="0">
                  <c:v>2732</c:v>
                </c:pt>
                <c:pt idx="1">
                  <c:v>2406</c:v>
                </c:pt>
                <c:pt idx="2">
                  <c:v>3341</c:v>
                </c:pt>
                <c:pt idx="3">
                  <c:v>3880</c:v>
                </c:pt>
                <c:pt idx="4">
                  <c:v>2293</c:v>
                </c:pt>
                <c:pt idx="5">
                  <c:v>3125</c:v>
                </c:pt>
                <c:pt idx="6">
                  <c:v>4724</c:v>
                </c:pt>
                <c:pt idx="7">
                  <c:v>3618</c:v>
                </c:pt>
                <c:pt idx="8">
                  <c:v>2878</c:v>
                </c:pt>
                <c:pt idx="9">
                  <c:v>2967</c:v>
                </c:pt>
                <c:pt idx="10">
                  <c:v>2776</c:v>
                </c:pt>
                <c:pt idx="11">
                  <c:v>2966</c:v>
                </c:pt>
                <c:pt idx="12">
                  <c:v>37706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1-40AC-81B8-D939C8196084}"/>
            </c:ext>
          </c:extLst>
        </c:ser>
        <c:ser>
          <c:idx val="5"/>
          <c:order val="1"/>
          <c:tx>
            <c:strRef>
              <c:f>'Viajeros entr evol mensu LZ'!$G$183:$H$183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81-40AC-81B8-D939C8196084}"/>
              </c:ext>
            </c:extLst>
          </c:dPt>
          <c:val>
            <c:numRef>
              <c:f>'Viajeros entr evol mensu LZ'!$G$185:$G$197</c:f>
              <c:numCache>
                <c:formatCode>#,##0</c:formatCode>
                <c:ptCount val="13"/>
                <c:pt idx="0">
                  <c:v>354</c:v>
                </c:pt>
                <c:pt idx="1">
                  <c:v>55</c:v>
                </c:pt>
                <c:pt idx="2">
                  <c:v>51</c:v>
                </c:pt>
                <c:pt idx="3">
                  <c:v>302</c:v>
                </c:pt>
                <c:pt idx="4">
                  <c:v>782</c:v>
                </c:pt>
                <c:pt idx="5">
                  <c:v>1412</c:v>
                </c:pt>
                <c:pt idx="6">
                  <c:v>2551</c:v>
                </c:pt>
                <c:pt idx="7">
                  <c:v>2753</c:v>
                </c:pt>
                <c:pt idx="8">
                  <c:v>2463</c:v>
                </c:pt>
                <c:pt idx="9">
                  <c:v>3363</c:v>
                </c:pt>
                <c:pt idx="10">
                  <c:v>3386</c:v>
                </c:pt>
                <c:pt idx="11">
                  <c:v>3398</c:v>
                </c:pt>
                <c:pt idx="12">
                  <c:v>20870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81-40AC-81B8-D939C8196084}"/>
            </c:ext>
          </c:extLst>
        </c:ser>
        <c:ser>
          <c:idx val="0"/>
          <c:order val="2"/>
          <c:tx>
            <c:strRef>
              <c:f>'Viajeros entr evol mensu LZ'!$I$183:$J$183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81-40AC-81B8-D939C819608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LZ'!$I$185:$I$197</c:f>
              <c:numCache>
                <c:formatCode>#,##0</c:formatCode>
                <c:ptCount val="13"/>
                <c:pt idx="0">
                  <c:v>3051</c:v>
                </c:pt>
                <c:pt idx="1">
                  <c:v>3087</c:v>
                </c:pt>
                <c:pt idx="2">
                  <c:v>2821</c:v>
                </c:pt>
                <c:pt idx="3">
                  <c:v>3241</c:v>
                </c:pt>
                <c:pt idx="4">
                  <c:v>1852</c:v>
                </c:pt>
                <c:pt idx="5">
                  <c:v>2088</c:v>
                </c:pt>
                <c:pt idx="6">
                  <c:v>3477</c:v>
                </c:pt>
                <c:pt idx="7">
                  <c:v>2616</c:v>
                </c:pt>
                <c:pt idx="8">
                  <c:v>2367</c:v>
                </c:pt>
                <c:pt idx="9">
                  <c:v>3233</c:v>
                </c:pt>
                <c:pt idx="10">
                  <c:v>2842</c:v>
                </c:pt>
                <c:pt idx="11">
                  <c:v>3159</c:v>
                </c:pt>
                <c:pt idx="12">
                  <c:v>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81-40AC-81B8-D939C8196084}"/>
            </c:ext>
          </c:extLst>
        </c:ser>
        <c:ser>
          <c:idx val="1"/>
          <c:order val="3"/>
          <c:tx>
            <c:strRef>
              <c:f>'Viajeros entr evol mensu LZ'!$K$183:$L$183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81-40AC-81B8-D939C81960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81-40AC-81B8-D939C819608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LZ'!$K$185:$K$197</c:f>
              <c:numCache>
                <c:formatCode>#,##0</c:formatCode>
                <c:ptCount val="13"/>
                <c:pt idx="0">
                  <c:v>2788</c:v>
                </c:pt>
                <c:pt idx="1">
                  <c:v>3064</c:v>
                </c:pt>
                <c:pt idx="2">
                  <c:v>2497</c:v>
                </c:pt>
                <c:pt idx="3">
                  <c:v>3182</c:v>
                </c:pt>
                <c:pt idx="12">
                  <c:v>11531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81-40AC-81B8-D939C8196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81-40AC-81B8-D939C81960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81-40AC-81B8-D939C81960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81-40AC-81B8-D939C81960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81-40AC-81B8-D939C81960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81-40AC-81B8-D939C81960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81-40AC-81B8-D939C81960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81-40AC-81B8-D939C81960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81-40AC-81B8-D939C81960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81-40AC-81B8-D939C81960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81-40AC-81B8-D939C81960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81-40AC-81B8-D939C81960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81-40AC-81B8-D939C81960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81-40AC-81B8-D939C8196084}"/>
              </c:ext>
            </c:extLst>
          </c:dPt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LZ'!$L$185:$L$197</c:f>
              <c:numCache>
                <c:formatCode>0.0%</c:formatCode>
                <c:ptCount val="13"/>
                <c:pt idx="0">
                  <c:v>-8.6201245493280898E-2</c:v>
                </c:pt>
                <c:pt idx="1">
                  <c:v>-7.4505992873339366E-3</c:v>
                </c:pt>
                <c:pt idx="2">
                  <c:v>-0.11485288904643742</c:v>
                </c:pt>
                <c:pt idx="3">
                  <c:v>-1.8204257945078628E-2</c:v>
                </c:pt>
                <c:pt idx="12">
                  <c:v>-5.483606557377052E-2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81-40AC-81B8-D939C8196084}"/>
            </c:ext>
          </c:extLst>
        </c:ser>
        <c:ser>
          <c:idx val="4"/>
          <c:order val="5"/>
          <c:tx>
            <c:strRef>
              <c:f>'Viajeros entr evol mensu LZ'!$M$184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LZ'!$M$185:$M$197</c:f>
              <c:numCache>
                <c:formatCode>0.0%</c:formatCode>
                <c:ptCount val="13"/>
                <c:pt idx="0">
                  <c:v>2.0497803806734938E-2</c:v>
                </c:pt>
                <c:pt idx="1">
                  <c:v>-1.0000030966746831</c:v>
                </c:pt>
                <c:pt idx="2">
                  <c:v>-1.0000343768000737</c:v>
                </c:pt>
                <c:pt idx="3">
                  <c:v>-1.0000046918190579</c:v>
                </c:pt>
                <c:pt idx="12">
                  <c:v>-6.6995711627154342E-2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81-40AC-81B8-D939C8196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36-4F1C-9557-DDCE3D28DF5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LZ'!$C$207:$C$219</c:f>
              <c:numCache>
                <c:formatCode>#,##0</c:formatCode>
                <c:ptCount val="13"/>
                <c:pt idx="0">
                  <c:v>6650</c:v>
                </c:pt>
                <c:pt idx="1">
                  <c:v>7076</c:v>
                </c:pt>
                <c:pt idx="2">
                  <c:v>7254</c:v>
                </c:pt>
                <c:pt idx="3">
                  <c:v>5927</c:v>
                </c:pt>
                <c:pt idx="4">
                  <c:v>4002</c:v>
                </c:pt>
                <c:pt idx="5">
                  <c:v>4593</c:v>
                </c:pt>
                <c:pt idx="6">
                  <c:v>6762</c:v>
                </c:pt>
                <c:pt idx="7">
                  <c:v>5834</c:v>
                </c:pt>
                <c:pt idx="8">
                  <c:v>4825</c:v>
                </c:pt>
                <c:pt idx="9">
                  <c:v>5812</c:v>
                </c:pt>
                <c:pt idx="10">
                  <c:v>5696</c:v>
                </c:pt>
                <c:pt idx="11">
                  <c:v>6320</c:v>
                </c:pt>
                <c:pt idx="12">
                  <c:v>70751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6-4F1C-9557-DDCE3D28DF59}"/>
            </c:ext>
          </c:extLst>
        </c:ser>
        <c:ser>
          <c:idx val="5"/>
          <c:order val="1"/>
          <c:tx>
            <c:strRef>
              <c:f>'Viajeros entr evol mensu LZ'!$G$205:$H$205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36-4F1C-9557-DDCE3D28DF59}"/>
              </c:ext>
            </c:extLst>
          </c:dPt>
          <c:val>
            <c:numRef>
              <c:f>'Viajeros entr evol mensu LZ'!$G$207:$G$219</c:f>
              <c:numCache>
                <c:formatCode>#,##0</c:formatCode>
                <c:ptCount val="13"/>
                <c:pt idx="0">
                  <c:v>121</c:v>
                </c:pt>
                <c:pt idx="1">
                  <c:v>36</c:v>
                </c:pt>
                <c:pt idx="2">
                  <c:v>58</c:v>
                </c:pt>
                <c:pt idx="3">
                  <c:v>115</c:v>
                </c:pt>
                <c:pt idx="4">
                  <c:v>234</c:v>
                </c:pt>
                <c:pt idx="5">
                  <c:v>2032</c:v>
                </c:pt>
                <c:pt idx="6">
                  <c:v>2418</c:v>
                </c:pt>
                <c:pt idx="7">
                  <c:v>4449</c:v>
                </c:pt>
                <c:pt idx="8">
                  <c:v>4356</c:v>
                </c:pt>
                <c:pt idx="9">
                  <c:v>7650</c:v>
                </c:pt>
                <c:pt idx="10">
                  <c:v>7270</c:v>
                </c:pt>
                <c:pt idx="11">
                  <c:v>7255</c:v>
                </c:pt>
                <c:pt idx="12">
                  <c:v>35994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36-4F1C-9557-DDCE3D28DF59}"/>
            </c:ext>
          </c:extLst>
        </c:ser>
        <c:ser>
          <c:idx val="0"/>
          <c:order val="2"/>
          <c:tx>
            <c:strRef>
              <c:f>'Viajeros entr evol mensu LZ'!$I$205:$J$205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36-4F1C-9557-DDCE3D28DF5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LZ'!$I$207:$I$219</c:f>
              <c:numCache>
                <c:formatCode>#,##0</c:formatCode>
                <c:ptCount val="13"/>
                <c:pt idx="0">
                  <c:v>6650</c:v>
                </c:pt>
                <c:pt idx="1">
                  <c:v>8821</c:v>
                </c:pt>
                <c:pt idx="2">
                  <c:v>8605</c:v>
                </c:pt>
                <c:pt idx="3">
                  <c:v>9242</c:v>
                </c:pt>
                <c:pt idx="4">
                  <c:v>6640</c:v>
                </c:pt>
                <c:pt idx="5">
                  <c:v>4908</c:v>
                </c:pt>
                <c:pt idx="6">
                  <c:v>6874</c:v>
                </c:pt>
                <c:pt idx="7">
                  <c:v>6689</c:v>
                </c:pt>
                <c:pt idx="8">
                  <c:v>5360</c:v>
                </c:pt>
                <c:pt idx="9">
                  <c:v>6533</c:v>
                </c:pt>
                <c:pt idx="10">
                  <c:v>6666</c:v>
                </c:pt>
                <c:pt idx="11">
                  <c:v>6762</c:v>
                </c:pt>
                <c:pt idx="12">
                  <c:v>83750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36-4F1C-9557-DDCE3D28DF59}"/>
            </c:ext>
          </c:extLst>
        </c:ser>
        <c:ser>
          <c:idx val="1"/>
          <c:order val="3"/>
          <c:tx>
            <c:strRef>
              <c:f>'Viajeros entr evol mensu LZ'!$K$205:$L$205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36-4F1C-9557-DDCE3D28DF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36-4F1C-9557-DDCE3D28DF5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LZ'!$K$207:$K$219</c:f>
              <c:numCache>
                <c:formatCode>#,##0</c:formatCode>
                <c:ptCount val="13"/>
                <c:pt idx="0">
                  <c:v>6761</c:v>
                </c:pt>
                <c:pt idx="1">
                  <c:v>6623</c:v>
                </c:pt>
                <c:pt idx="2">
                  <c:v>6884</c:v>
                </c:pt>
                <c:pt idx="3">
                  <c:v>7321</c:v>
                </c:pt>
                <c:pt idx="12">
                  <c:v>27589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36-4F1C-9557-DDCE3D28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36-4F1C-9557-DDCE3D28DF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36-4F1C-9557-DDCE3D28DF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36-4F1C-9557-DDCE3D28DF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36-4F1C-9557-DDCE3D28DF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36-4F1C-9557-DDCE3D28DF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36-4F1C-9557-DDCE3D28DF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36-4F1C-9557-DDCE3D28DF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36-4F1C-9557-DDCE3D28DF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36-4F1C-9557-DDCE3D28DF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36-4F1C-9557-DDCE3D28DF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36-4F1C-9557-DDCE3D28DF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36-4F1C-9557-DDCE3D28DF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36-4F1C-9557-DDCE3D28DF59}"/>
              </c:ext>
            </c:extLst>
          </c:dPt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LZ'!$L$207:$L$219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-0.2491780977213468</c:v>
                </c:pt>
                <c:pt idx="2">
                  <c:v>-0.19999999999999996</c:v>
                </c:pt>
                <c:pt idx="3">
                  <c:v>-0.20785544254490373</c:v>
                </c:pt>
                <c:pt idx="12">
                  <c:v>-0.17194909658442881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36-4F1C-9557-DDCE3D28DF59}"/>
            </c:ext>
          </c:extLst>
        </c:ser>
        <c:ser>
          <c:idx val="4"/>
          <c:order val="5"/>
          <c:tx>
            <c:strRef>
              <c:f>'Viajeros entr evol mensu LZ'!$M$206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LZ'!$M$207:$M$219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-1.0000352145417921</c:v>
                </c:pt>
                <c:pt idx="2">
                  <c:v>-1.000027570995313</c:v>
                </c:pt>
                <c:pt idx="3">
                  <c:v>-1.000035069249628</c:v>
                </c:pt>
                <c:pt idx="12">
                  <c:v>2.5346564091128787E-2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36-4F1C-9557-DDCE3D28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68-467E-92B1-CB6AF5E262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31420</c:v>
                </c:pt>
                <c:pt idx="1">
                  <c:v>32389</c:v>
                </c:pt>
                <c:pt idx="2">
                  <c:v>43876</c:v>
                </c:pt>
                <c:pt idx="3">
                  <c:v>59555</c:v>
                </c:pt>
                <c:pt idx="4">
                  <c:v>57565</c:v>
                </c:pt>
                <c:pt idx="5">
                  <c:v>66885</c:v>
                </c:pt>
                <c:pt idx="6">
                  <c:v>68071</c:v>
                </c:pt>
                <c:pt idx="7">
                  <c:v>77331</c:v>
                </c:pt>
                <c:pt idx="8">
                  <c:v>58629</c:v>
                </c:pt>
                <c:pt idx="9">
                  <c:v>50619</c:v>
                </c:pt>
                <c:pt idx="10">
                  <c:v>43208</c:v>
                </c:pt>
                <c:pt idx="11">
                  <c:v>42859</c:v>
                </c:pt>
                <c:pt idx="12">
                  <c:v>632407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8-467E-92B1-CB6AF5E26275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68-467E-92B1-CB6AF5E26275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5573</c:v>
                </c:pt>
                <c:pt idx="1">
                  <c:v>6916</c:v>
                </c:pt>
                <c:pt idx="2">
                  <c:v>10449</c:v>
                </c:pt>
                <c:pt idx="3">
                  <c:v>14550</c:v>
                </c:pt>
                <c:pt idx="4">
                  <c:v>21905</c:v>
                </c:pt>
                <c:pt idx="5">
                  <c:v>35438</c:v>
                </c:pt>
                <c:pt idx="6">
                  <c:v>60241</c:v>
                </c:pt>
                <c:pt idx="7">
                  <c:v>72809</c:v>
                </c:pt>
                <c:pt idx="8">
                  <c:v>53396</c:v>
                </c:pt>
                <c:pt idx="9">
                  <c:v>40278</c:v>
                </c:pt>
                <c:pt idx="10">
                  <c:v>29208</c:v>
                </c:pt>
                <c:pt idx="11">
                  <c:v>33490</c:v>
                </c:pt>
                <c:pt idx="12">
                  <c:v>384253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68-467E-92B1-CB6AF5E26275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68-467E-92B1-CB6AF5E262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24740</c:v>
                </c:pt>
                <c:pt idx="1">
                  <c:v>32744</c:v>
                </c:pt>
                <c:pt idx="2">
                  <c:v>36814</c:v>
                </c:pt>
                <c:pt idx="3">
                  <c:v>49180</c:v>
                </c:pt>
                <c:pt idx="4">
                  <c:v>53173</c:v>
                </c:pt>
                <c:pt idx="5">
                  <c:v>61941</c:v>
                </c:pt>
                <c:pt idx="6">
                  <c:v>70935</c:v>
                </c:pt>
                <c:pt idx="7">
                  <c:v>72104</c:v>
                </c:pt>
                <c:pt idx="8">
                  <c:v>58455</c:v>
                </c:pt>
                <c:pt idx="9">
                  <c:v>48701</c:v>
                </c:pt>
                <c:pt idx="10">
                  <c:v>41416</c:v>
                </c:pt>
                <c:pt idx="11">
                  <c:v>43370</c:v>
                </c:pt>
                <c:pt idx="12">
                  <c:v>593573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68-467E-92B1-CB6AF5E26275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68-467E-92B1-CB6AF5E262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68-467E-92B1-CB6AF5E262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36662</c:v>
                </c:pt>
                <c:pt idx="1">
                  <c:v>34842</c:v>
                </c:pt>
                <c:pt idx="2">
                  <c:v>46790</c:v>
                </c:pt>
                <c:pt idx="3">
                  <c:v>53112</c:v>
                </c:pt>
                <c:pt idx="12">
                  <c:v>171406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68-467E-92B1-CB6AF5E26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68-467E-92B1-CB6AF5E262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68-467E-92B1-CB6AF5E262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68-467E-92B1-CB6AF5E262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68-467E-92B1-CB6AF5E262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68-467E-92B1-CB6AF5E262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68-467E-92B1-CB6AF5E262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68-467E-92B1-CB6AF5E262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68-467E-92B1-CB6AF5E262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68-467E-92B1-CB6AF5E262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68-467E-92B1-CB6AF5E262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68-467E-92B1-CB6AF5E262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68-467E-92B1-CB6AF5E262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68-467E-92B1-CB6AF5E26275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0.48189167340339534</c:v>
                </c:pt>
                <c:pt idx="1">
                  <c:v>6.4072807231859263E-2</c:v>
                </c:pt>
                <c:pt idx="2">
                  <c:v>0.27098386483403059</c:v>
                </c:pt>
                <c:pt idx="3">
                  <c:v>7.9951199674664464E-2</c:v>
                </c:pt>
                <c:pt idx="12">
                  <c:v>0.19465005087888043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68-467E-92B1-CB6AF5E26275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0.16683640992998083</c:v>
                </c:pt>
                <c:pt idx="1">
                  <c:v>7.5735589243261625E-2</c:v>
                </c:pt>
                <c:pt idx="2">
                  <c:v>6.641444069650837E-2</c:v>
                </c:pt>
                <c:pt idx="3">
                  <c:v>-0.10818571068759975</c:v>
                </c:pt>
                <c:pt idx="12">
                  <c:v>2.4910308538627079E-2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68-467E-92B1-CB6AF5E26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DE-4128-BB2D-40781EE85E3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LZ'!$C$229:$C$241</c:f>
              <c:numCache>
                <c:formatCode>#,##0</c:formatCode>
                <c:ptCount val="13"/>
                <c:pt idx="0">
                  <c:v>4146</c:v>
                </c:pt>
                <c:pt idx="1">
                  <c:v>3401</c:v>
                </c:pt>
                <c:pt idx="2">
                  <c:v>3852</c:v>
                </c:pt>
                <c:pt idx="3">
                  <c:v>3689</c:v>
                </c:pt>
                <c:pt idx="4">
                  <c:v>3842</c:v>
                </c:pt>
                <c:pt idx="5">
                  <c:v>3613</c:v>
                </c:pt>
                <c:pt idx="6">
                  <c:v>3396</c:v>
                </c:pt>
                <c:pt idx="7">
                  <c:v>4966</c:v>
                </c:pt>
                <c:pt idx="8">
                  <c:v>3360</c:v>
                </c:pt>
                <c:pt idx="9">
                  <c:v>3088</c:v>
                </c:pt>
                <c:pt idx="10">
                  <c:v>4010</c:v>
                </c:pt>
                <c:pt idx="11">
                  <c:v>4074</c:v>
                </c:pt>
                <c:pt idx="12">
                  <c:v>45437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DE-4128-BB2D-40781EE85E31}"/>
            </c:ext>
          </c:extLst>
        </c:ser>
        <c:ser>
          <c:idx val="5"/>
          <c:order val="1"/>
          <c:tx>
            <c:strRef>
              <c:f>'Viajeros entr evol mensu LZ'!$G$227:$H$227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DE-4128-BB2D-40781EE85E31}"/>
              </c:ext>
            </c:extLst>
          </c:dPt>
          <c:val>
            <c:numRef>
              <c:f>'Viajeros entr evol mensu LZ'!$G$229:$G$241</c:f>
              <c:numCache>
                <c:formatCode>#,##0</c:formatCode>
                <c:ptCount val="13"/>
                <c:pt idx="0">
                  <c:v>375</c:v>
                </c:pt>
                <c:pt idx="1">
                  <c:v>209</c:v>
                </c:pt>
                <c:pt idx="2">
                  <c:v>416</c:v>
                </c:pt>
                <c:pt idx="3">
                  <c:v>679</c:v>
                </c:pt>
                <c:pt idx="4">
                  <c:v>1160</c:v>
                </c:pt>
                <c:pt idx="5">
                  <c:v>1549</c:v>
                </c:pt>
                <c:pt idx="6">
                  <c:v>2665</c:v>
                </c:pt>
                <c:pt idx="7">
                  <c:v>3829</c:v>
                </c:pt>
                <c:pt idx="8">
                  <c:v>2658</c:v>
                </c:pt>
                <c:pt idx="9">
                  <c:v>2977</c:v>
                </c:pt>
                <c:pt idx="10">
                  <c:v>4444</c:v>
                </c:pt>
                <c:pt idx="11">
                  <c:v>4299</c:v>
                </c:pt>
                <c:pt idx="12">
                  <c:v>25260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DE-4128-BB2D-40781EE85E31}"/>
            </c:ext>
          </c:extLst>
        </c:ser>
        <c:ser>
          <c:idx val="0"/>
          <c:order val="2"/>
          <c:tx>
            <c:strRef>
              <c:f>'Viajeros entr evol mensu LZ'!$I$227:$J$227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DE-4128-BB2D-40781EE85E3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LZ'!$I$229:$I$241</c:f>
              <c:numCache>
                <c:formatCode>#,##0</c:formatCode>
                <c:ptCount val="13"/>
                <c:pt idx="0">
                  <c:v>3331</c:v>
                </c:pt>
                <c:pt idx="1">
                  <c:v>2944</c:v>
                </c:pt>
                <c:pt idx="2">
                  <c:v>3893</c:v>
                </c:pt>
                <c:pt idx="3">
                  <c:v>4691</c:v>
                </c:pt>
                <c:pt idx="4">
                  <c:v>3897</c:v>
                </c:pt>
                <c:pt idx="5">
                  <c:v>3557</c:v>
                </c:pt>
                <c:pt idx="6">
                  <c:v>3744</c:v>
                </c:pt>
                <c:pt idx="7">
                  <c:v>5478</c:v>
                </c:pt>
                <c:pt idx="8">
                  <c:v>3972</c:v>
                </c:pt>
                <c:pt idx="9">
                  <c:v>4239</c:v>
                </c:pt>
                <c:pt idx="10">
                  <c:v>3920</c:v>
                </c:pt>
                <c:pt idx="11">
                  <c:v>4430</c:v>
                </c:pt>
                <c:pt idx="12">
                  <c:v>48096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DE-4128-BB2D-40781EE85E31}"/>
            </c:ext>
          </c:extLst>
        </c:ser>
        <c:ser>
          <c:idx val="1"/>
          <c:order val="3"/>
          <c:tx>
            <c:strRef>
              <c:f>'Viajeros entr evol mensu LZ'!$K$227:$L$227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DE-4128-BB2D-40781EE85E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DE-4128-BB2D-40781EE85E3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LZ'!$K$229:$K$241</c:f>
              <c:numCache>
                <c:formatCode>#,##0</c:formatCode>
                <c:ptCount val="13"/>
                <c:pt idx="0">
                  <c:v>4798</c:v>
                </c:pt>
                <c:pt idx="1">
                  <c:v>4128</c:v>
                </c:pt>
                <c:pt idx="2">
                  <c:v>3899</c:v>
                </c:pt>
                <c:pt idx="3">
                  <c:v>4640</c:v>
                </c:pt>
                <c:pt idx="12">
                  <c:v>17465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DE-4128-BB2D-40781EE85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DE-4128-BB2D-40781EE85E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DE-4128-BB2D-40781EE85E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DE-4128-BB2D-40781EE85E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DE-4128-BB2D-40781EE85E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DE-4128-BB2D-40781EE85E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DE-4128-BB2D-40781EE85E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DE-4128-BB2D-40781EE85E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DE-4128-BB2D-40781EE85E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DE-4128-BB2D-40781EE85E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DE-4128-BB2D-40781EE85E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DE-4128-BB2D-40781EE85E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DE-4128-BB2D-40781EE85E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DE-4128-BB2D-40781EE85E31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LZ'!$L$229:$L$241</c:f>
              <c:numCache>
                <c:formatCode>0.0%</c:formatCode>
                <c:ptCount val="13"/>
                <c:pt idx="0">
                  <c:v>0.44040828580005997</c:v>
                </c:pt>
                <c:pt idx="1">
                  <c:v>0.40217391304347827</c:v>
                </c:pt>
                <c:pt idx="2">
                  <c:v>1.5412278448496686E-3</c:v>
                </c:pt>
                <c:pt idx="3">
                  <c:v>-1.0871882327861848E-2</c:v>
                </c:pt>
                <c:pt idx="12">
                  <c:v>0.17538192341341952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DE-4128-BB2D-40781EE85E31}"/>
            </c:ext>
          </c:extLst>
        </c:ser>
        <c:ser>
          <c:idx val="4"/>
          <c:order val="5"/>
          <c:tx>
            <c:strRef>
              <c:f>'Viajeros entr evol mensu LZ'!$M$228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LZ'!$M$229:$M$241</c:f>
              <c:numCache>
                <c:formatCode>0.0%</c:formatCode>
                <c:ptCount val="13"/>
                <c:pt idx="0">
                  <c:v>0.15726000964785336</c:v>
                </c:pt>
                <c:pt idx="1">
                  <c:v>-0.99988174833488874</c:v>
                </c:pt>
                <c:pt idx="2">
                  <c:v>-0.99999959988892917</c:v>
                </c:pt>
                <c:pt idx="3">
                  <c:v>-1.0000029471082483</c:v>
                </c:pt>
                <c:pt idx="12">
                  <c:v>0.15754241781548251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DE-4128-BB2D-40781EE85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8-4AC2-A6F6-3D36DF2F80D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LZ'!$C$251:$C$263</c:f>
              <c:numCache>
                <c:formatCode>#,##0</c:formatCode>
                <c:ptCount val="13"/>
                <c:pt idx="0">
                  <c:v>15280</c:v>
                </c:pt>
                <c:pt idx="1">
                  <c:v>14861</c:v>
                </c:pt>
                <c:pt idx="2">
                  <c:v>17576</c:v>
                </c:pt>
                <c:pt idx="3">
                  <c:v>18836</c:v>
                </c:pt>
                <c:pt idx="4">
                  <c:v>20375</c:v>
                </c:pt>
                <c:pt idx="5">
                  <c:v>21504</c:v>
                </c:pt>
                <c:pt idx="6">
                  <c:v>22412</c:v>
                </c:pt>
                <c:pt idx="7">
                  <c:v>21591</c:v>
                </c:pt>
                <c:pt idx="8">
                  <c:v>20223</c:v>
                </c:pt>
                <c:pt idx="9">
                  <c:v>21309</c:v>
                </c:pt>
                <c:pt idx="10">
                  <c:v>12567</c:v>
                </c:pt>
                <c:pt idx="11">
                  <c:v>14057</c:v>
                </c:pt>
                <c:pt idx="12">
                  <c:v>220591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D8-4AC2-A6F6-3D36DF2F80DB}"/>
            </c:ext>
          </c:extLst>
        </c:ser>
        <c:ser>
          <c:idx val="5"/>
          <c:order val="1"/>
          <c:tx>
            <c:strRef>
              <c:f>'Viajeros entr evol mensu LZ'!$G$249:$H$249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D8-4AC2-A6F6-3D36DF2F80DB}"/>
              </c:ext>
            </c:extLst>
          </c:dPt>
          <c:val>
            <c:numRef>
              <c:f>'Viajeros entr evol mensu LZ'!$G$251:$G$263</c:f>
              <c:numCache>
                <c:formatCode>#,##0</c:formatCode>
                <c:ptCount val="13"/>
                <c:pt idx="0">
                  <c:v>1099</c:v>
                </c:pt>
                <c:pt idx="1">
                  <c:v>184</c:v>
                </c:pt>
                <c:pt idx="2">
                  <c:v>271</c:v>
                </c:pt>
                <c:pt idx="3">
                  <c:v>216</c:v>
                </c:pt>
                <c:pt idx="4">
                  <c:v>330</c:v>
                </c:pt>
                <c:pt idx="5">
                  <c:v>451</c:v>
                </c:pt>
                <c:pt idx="6">
                  <c:v>4201</c:v>
                </c:pt>
                <c:pt idx="7">
                  <c:v>10430</c:v>
                </c:pt>
                <c:pt idx="8">
                  <c:v>11533</c:v>
                </c:pt>
                <c:pt idx="9">
                  <c:v>14414</c:v>
                </c:pt>
                <c:pt idx="10">
                  <c:v>10619</c:v>
                </c:pt>
                <c:pt idx="11">
                  <c:v>9236</c:v>
                </c:pt>
                <c:pt idx="12">
                  <c:v>62984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D8-4AC2-A6F6-3D36DF2F80DB}"/>
            </c:ext>
          </c:extLst>
        </c:ser>
        <c:ser>
          <c:idx val="0"/>
          <c:order val="2"/>
          <c:tx>
            <c:strRef>
              <c:f>'Viajeros entr evol mensu LZ'!$I$249:$J$249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D8-4AC2-A6F6-3D36DF2F80D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LZ'!$I$251:$I$263</c:f>
              <c:numCache>
                <c:formatCode>#,##0</c:formatCode>
                <c:ptCount val="13"/>
                <c:pt idx="0">
                  <c:v>11614</c:v>
                </c:pt>
                <c:pt idx="1">
                  <c:v>12859</c:v>
                </c:pt>
                <c:pt idx="2">
                  <c:v>15969</c:v>
                </c:pt>
                <c:pt idx="3">
                  <c:v>17307</c:v>
                </c:pt>
                <c:pt idx="4">
                  <c:v>18379</c:v>
                </c:pt>
                <c:pt idx="5">
                  <c:v>20711</c:v>
                </c:pt>
                <c:pt idx="6">
                  <c:v>21023</c:v>
                </c:pt>
                <c:pt idx="7">
                  <c:v>19619</c:v>
                </c:pt>
                <c:pt idx="8">
                  <c:v>18556</c:v>
                </c:pt>
                <c:pt idx="9">
                  <c:v>18377</c:v>
                </c:pt>
                <c:pt idx="10">
                  <c:v>16231</c:v>
                </c:pt>
                <c:pt idx="11">
                  <c:v>16007</c:v>
                </c:pt>
                <c:pt idx="12">
                  <c:v>206652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D8-4AC2-A6F6-3D36DF2F80DB}"/>
            </c:ext>
          </c:extLst>
        </c:ser>
        <c:ser>
          <c:idx val="1"/>
          <c:order val="3"/>
          <c:tx>
            <c:strRef>
              <c:f>'Viajeros entr evol mensu LZ'!$K$249:$L$249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D8-4AC2-A6F6-3D36DF2F80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D8-4AC2-A6F6-3D36DF2F80D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LZ'!$K$251:$K$263</c:f>
              <c:numCache>
                <c:formatCode>#,##0</c:formatCode>
                <c:ptCount val="13"/>
                <c:pt idx="0">
                  <c:v>18886</c:v>
                </c:pt>
                <c:pt idx="1">
                  <c:v>16878</c:v>
                </c:pt>
                <c:pt idx="2">
                  <c:v>18985</c:v>
                </c:pt>
                <c:pt idx="3">
                  <c:v>20476</c:v>
                </c:pt>
                <c:pt idx="12">
                  <c:v>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D8-4AC2-A6F6-3D36DF2F8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D8-4AC2-A6F6-3D36DF2F80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D8-4AC2-A6F6-3D36DF2F80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D8-4AC2-A6F6-3D36DF2F80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D8-4AC2-A6F6-3D36DF2F80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D8-4AC2-A6F6-3D36DF2F80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D8-4AC2-A6F6-3D36DF2F80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D8-4AC2-A6F6-3D36DF2F80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D8-4AC2-A6F6-3D36DF2F80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D8-4AC2-A6F6-3D36DF2F80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D8-4AC2-A6F6-3D36DF2F80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D8-4AC2-A6F6-3D36DF2F80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D8-4AC2-A6F6-3D36DF2F80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D8-4AC2-A6F6-3D36DF2F80DB}"/>
              </c:ext>
            </c:extLst>
          </c:dPt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LZ'!$L$251:$L$263</c:f>
              <c:numCache>
                <c:formatCode>0.0%</c:formatCode>
                <c:ptCount val="13"/>
                <c:pt idx="0">
                  <c:v>0.62614086447391082</c:v>
                </c:pt>
                <c:pt idx="1">
                  <c:v>0.3125437436814682</c:v>
                </c:pt>
                <c:pt idx="2">
                  <c:v>0.18886592773498645</c:v>
                </c:pt>
                <c:pt idx="3">
                  <c:v>0.18310510198185703</c:v>
                </c:pt>
                <c:pt idx="12">
                  <c:v>0.30261995878716519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D8-4AC2-A6F6-3D36DF2F80DB}"/>
            </c:ext>
          </c:extLst>
        </c:ser>
        <c:ser>
          <c:idx val="4"/>
          <c:order val="5"/>
          <c:tx>
            <c:strRef>
              <c:f>'Viajeros entr evol mensu LZ'!$M$250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LZ'!$M$251:$M$263</c:f>
              <c:numCache>
                <c:formatCode>0.0%</c:formatCode>
                <c:ptCount val="13"/>
                <c:pt idx="0">
                  <c:v>0.23599476439790568</c:v>
                </c:pt>
                <c:pt idx="1">
                  <c:v>-0.99997896886187465</c:v>
                </c:pt>
                <c:pt idx="2">
                  <c:v>-0.99998925432818986</c:v>
                </c:pt>
                <c:pt idx="3">
                  <c:v>-0.99999027898163184</c:v>
                </c:pt>
                <c:pt idx="12">
                  <c:v>0.13030216519165183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D8-4AC2-A6F6-3D36DF2F8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3-4173-B04C-A735053F78B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LZ'!$C$273:$C$285</c:f>
              <c:numCache>
                <c:formatCode>#,##0</c:formatCode>
                <c:ptCount val="13"/>
                <c:pt idx="0">
                  <c:v>1440</c:v>
                </c:pt>
                <c:pt idx="1">
                  <c:v>1576</c:v>
                </c:pt>
                <c:pt idx="2">
                  <c:v>1677</c:v>
                </c:pt>
                <c:pt idx="3">
                  <c:v>1776</c:v>
                </c:pt>
                <c:pt idx="4">
                  <c:v>1378</c:v>
                </c:pt>
                <c:pt idx="5">
                  <c:v>1340</c:v>
                </c:pt>
                <c:pt idx="6">
                  <c:v>1708</c:v>
                </c:pt>
                <c:pt idx="7">
                  <c:v>1411</c:v>
                </c:pt>
                <c:pt idx="8">
                  <c:v>1955</c:v>
                </c:pt>
                <c:pt idx="9">
                  <c:v>2871</c:v>
                </c:pt>
                <c:pt idx="10">
                  <c:v>2279</c:v>
                </c:pt>
                <c:pt idx="11">
                  <c:v>1601</c:v>
                </c:pt>
                <c:pt idx="12">
                  <c:v>21012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3-4173-B04C-A735053F78B9}"/>
            </c:ext>
          </c:extLst>
        </c:ser>
        <c:ser>
          <c:idx val="5"/>
          <c:order val="1"/>
          <c:tx>
            <c:strRef>
              <c:f>'Viajeros entr evol mensu LZ'!$G$271:$H$271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A3-4173-B04C-A735053F78B9}"/>
              </c:ext>
            </c:extLst>
          </c:dPt>
          <c:val>
            <c:numRef>
              <c:f>'Viajeros entr evol mensu LZ'!$G$273:$G$285</c:f>
              <c:numCache>
                <c:formatCode>#,##0</c:formatCode>
                <c:ptCount val="13"/>
                <c:pt idx="0">
                  <c:v>236</c:v>
                </c:pt>
                <c:pt idx="1">
                  <c:v>21</c:v>
                </c:pt>
                <c:pt idx="2">
                  <c:v>174</c:v>
                </c:pt>
                <c:pt idx="3">
                  <c:v>647</c:v>
                </c:pt>
                <c:pt idx="4">
                  <c:v>801</c:v>
                </c:pt>
                <c:pt idx="5">
                  <c:v>464</c:v>
                </c:pt>
                <c:pt idx="6">
                  <c:v>922</c:v>
                </c:pt>
                <c:pt idx="7">
                  <c:v>821</c:v>
                </c:pt>
                <c:pt idx="8">
                  <c:v>1095</c:v>
                </c:pt>
                <c:pt idx="9">
                  <c:v>2071</c:v>
                </c:pt>
                <c:pt idx="10">
                  <c:v>1883</c:v>
                </c:pt>
                <c:pt idx="11">
                  <c:v>1141</c:v>
                </c:pt>
                <c:pt idx="12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3-4173-B04C-A735053F78B9}"/>
            </c:ext>
          </c:extLst>
        </c:ser>
        <c:ser>
          <c:idx val="0"/>
          <c:order val="2"/>
          <c:tx>
            <c:strRef>
              <c:f>'Viajeros entr evol mensu LZ'!$I$271:$J$271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A3-4173-B04C-A735053F78B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LZ'!$I$273:$I$285</c:f>
              <c:numCache>
                <c:formatCode>#,##0</c:formatCode>
                <c:ptCount val="13"/>
                <c:pt idx="0">
                  <c:v>788</c:v>
                </c:pt>
                <c:pt idx="1">
                  <c:v>1216</c:v>
                </c:pt>
                <c:pt idx="2">
                  <c:v>1409</c:v>
                </c:pt>
                <c:pt idx="3">
                  <c:v>1829</c:v>
                </c:pt>
                <c:pt idx="4">
                  <c:v>1170</c:v>
                </c:pt>
                <c:pt idx="5">
                  <c:v>945</c:v>
                </c:pt>
                <c:pt idx="6">
                  <c:v>1398</c:v>
                </c:pt>
                <c:pt idx="7">
                  <c:v>804</c:v>
                </c:pt>
                <c:pt idx="8">
                  <c:v>1112</c:v>
                </c:pt>
                <c:pt idx="9">
                  <c:v>2456</c:v>
                </c:pt>
                <c:pt idx="10">
                  <c:v>1809</c:v>
                </c:pt>
                <c:pt idx="11">
                  <c:v>1429</c:v>
                </c:pt>
                <c:pt idx="12">
                  <c:v>16365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A3-4173-B04C-A735053F78B9}"/>
            </c:ext>
          </c:extLst>
        </c:ser>
        <c:ser>
          <c:idx val="1"/>
          <c:order val="3"/>
          <c:tx>
            <c:strRef>
              <c:f>'Viajeros entr evol mensu LZ'!$K$271:$L$271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A3-4173-B04C-A735053F78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A3-4173-B04C-A735053F78B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LZ'!$K$273:$K$285</c:f>
              <c:numCache>
                <c:formatCode>#,##0</c:formatCode>
                <c:ptCount val="13"/>
                <c:pt idx="0">
                  <c:v>1255</c:v>
                </c:pt>
                <c:pt idx="1">
                  <c:v>1783</c:v>
                </c:pt>
                <c:pt idx="2">
                  <c:v>1601</c:v>
                </c:pt>
                <c:pt idx="3">
                  <c:v>1849</c:v>
                </c:pt>
                <c:pt idx="12">
                  <c:v>6488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A3-4173-B04C-A735053F7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A3-4173-B04C-A735053F78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A3-4173-B04C-A735053F78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A3-4173-B04C-A735053F78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A3-4173-B04C-A735053F78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A3-4173-B04C-A735053F78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A3-4173-B04C-A735053F78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A3-4173-B04C-A735053F78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A3-4173-B04C-A735053F78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A3-4173-B04C-A735053F78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A3-4173-B04C-A735053F78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A3-4173-B04C-A735053F78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A3-4173-B04C-A735053F78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A3-4173-B04C-A735053F78B9}"/>
              </c:ext>
            </c:extLst>
          </c:dPt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LZ'!$L$273:$L$285</c:f>
              <c:numCache>
                <c:formatCode>0.0%</c:formatCode>
                <c:ptCount val="13"/>
                <c:pt idx="0">
                  <c:v>0.59263959390862953</c:v>
                </c:pt>
                <c:pt idx="1">
                  <c:v>0.46628289473684204</c:v>
                </c:pt>
                <c:pt idx="2">
                  <c:v>0.13626685592618881</c:v>
                </c:pt>
                <c:pt idx="3">
                  <c:v>1.0934937124111643E-2</c:v>
                </c:pt>
                <c:pt idx="12">
                  <c:v>0.23769553605494087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A3-4173-B04C-A735053F78B9}"/>
            </c:ext>
          </c:extLst>
        </c:ser>
        <c:ser>
          <c:idx val="4"/>
          <c:order val="5"/>
          <c:tx>
            <c:strRef>
              <c:f>'Viajeros entr evol mensu LZ'!$M$272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LZ'!$M$273:$M$285</c:f>
              <c:numCache>
                <c:formatCode>0.0%</c:formatCode>
                <c:ptCount val="13"/>
                <c:pt idx="0">
                  <c:v>-0.12847222222222221</c:v>
                </c:pt>
                <c:pt idx="1">
                  <c:v>-0.99970413521907564</c:v>
                </c:pt>
                <c:pt idx="2">
                  <c:v>-0.99991874367565525</c:v>
                </c:pt>
                <c:pt idx="3">
                  <c:v>-0.99999384294080851</c:v>
                </c:pt>
                <c:pt idx="12">
                  <c:v>2.9370845571186077E-3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A3-4173-B04C-A735053F7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F5-4D23-AD75-32920E77F23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LZ'!$C$295:$C$307</c:f>
              <c:numCache>
                <c:formatCode>#,##0</c:formatCode>
                <c:ptCount val="13"/>
                <c:pt idx="0">
                  <c:v>582</c:v>
                </c:pt>
                <c:pt idx="1">
                  <c:v>858</c:v>
                </c:pt>
                <c:pt idx="2">
                  <c:v>456</c:v>
                </c:pt>
                <c:pt idx="3">
                  <c:v>435</c:v>
                </c:pt>
                <c:pt idx="4">
                  <c:v>275</c:v>
                </c:pt>
                <c:pt idx="5">
                  <c:v>295</c:v>
                </c:pt>
                <c:pt idx="6">
                  <c:v>468</c:v>
                </c:pt>
                <c:pt idx="7">
                  <c:v>353</c:v>
                </c:pt>
                <c:pt idx="8">
                  <c:v>325</c:v>
                </c:pt>
                <c:pt idx="9">
                  <c:v>462</c:v>
                </c:pt>
                <c:pt idx="10">
                  <c:v>612</c:v>
                </c:pt>
                <c:pt idx="11">
                  <c:v>396</c:v>
                </c:pt>
                <c:pt idx="12">
                  <c:v>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5-4D23-AD75-32920E77F231}"/>
            </c:ext>
          </c:extLst>
        </c:ser>
        <c:ser>
          <c:idx val="5"/>
          <c:order val="1"/>
          <c:tx>
            <c:strRef>
              <c:f>'Viajeros entr evol mensu LZ'!$G$293:$H$293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F5-4D23-AD75-32920E77F231}"/>
              </c:ext>
            </c:extLst>
          </c:dPt>
          <c:val>
            <c:numRef>
              <c:f>'Viajeros entr evol mensu LZ'!$G$295:$G$307</c:f>
              <c:numCache>
                <c:formatCode>#,##0</c:formatCode>
                <c:ptCount val="13"/>
                <c:pt idx="0">
                  <c:v>66</c:v>
                </c:pt>
                <c:pt idx="1">
                  <c:v>14</c:v>
                </c:pt>
                <c:pt idx="2">
                  <c:v>59</c:v>
                </c:pt>
                <c:pt idx="3">
                  <c:v>47</c:v>
                </c:pt>
                <c:pt idx="4">
                  <c:v>41</c:v>
                </c:pt>
                <c:pt idx="5">
                  <c:v>55</c:v>
                </c:pt>
                <c:pt idx="6">
                  <c:v>148</c:v>
                </c:pt>
                <c:pt idx="7">
                  <c:v>201</c:v>
                </c:pt>
                <c:pt idx="8">
                  <c:v>193</c:v>
                </c:pt>
                <c:pt idx="9">
                  <c:v>394</c:v>
                </c:pt>
                <c:pt idx="10">
                  <c:v>514</c:v>
                </c:pt>
                <c:pt idx="11">
                  <c:v>359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F5-4D23-AD75-32920E77F231}"/>
            </c:ext>
          </c:extLst>
        </c:ser>
        <c:ser>
          <c:idx val="0"/>
          <c:order val="2"/>
          <c:tx>
            <c:strRef>
              <c:f>'Viajeros entr evol mensu LZ'!$I$293:$J$293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F5-4D23-AD75-32920E77F23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LZ'!$I$295:$I$307</c:f>
              <c:numCache>
                <c:formatCode>#,##0</c:formatCode>
                <c:ptCount val="13"/>
                <c:pt idx="0">
                  <c:v>485</c:v>
                </c:pt>
                <c:pt idx="1">
                  <c:v>514</c:v>
                </c:pt>
                <c:pt idx="2">
                  <c:v>494</c:v>
                </c:pt>
                <c:pt idx="3">
                  <c:v>569</c:v>
                </c:pt>
                <c:pt idx="4">
                  <c:v>320</c:v>
                </c:pt>
                <c:pt idx="5">
                  <c:v>263</c:v>
                </c:pt>
                <c:pt idx="6">
                  <c:v>499</c:v>
                </c:pt>
                <c:pt idx="7">
                  <c:v>388</c:v>
                </c:pt>
                <c:pt idx="8">
                  <c:v>352</c:v>
                </c:pt>
                <c:pt idx="9">
                  <c:v>548</c:v>
                </c:pt>
                <c:pt idx="10">
                  <c:v>665</c:v>
                </c:pt>
                <c:pt idx="11">
                  <c:v>520</c:v>
                </c:pt>
                <c:pt idx="12">
                  <c:v>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F5-4D23-AD75-32920E77F231}"/>
            </c:ext>
          </c:extLst>
        </c:ser>
        <c:ser>
          <c:idx val="1"/>
          <c:order val="3"/>
          <c:tx>
            <c:strRef>
              <c:f>'Viajeros entr evol mensu LZ'!$K$293:$L$293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F5-4D23-AD75-32920E77F2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F5-4D23-AD75-32920E77F23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LZ'!$K$295:$K$307</c:f>
              <c:numCache>
                <c:formatCode>#,##0</c:formatCode>
                <c:ptCount val="13"/>
                <c:pt idx="0">
                  <c:v>752</c:v>
                </c:pt>
                <c:pt idx="1">
                  <c:v>765</c:v>
                </c:pt>
                <c:pt idx="2">
                  <c:v>498</c:v>
                </c:pt>
                <c:pt idx="3">
                  <c:v>319</c:v>
                </c:pt>
                <c:pt idx="12">
                  <c:v>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F5-4D23-AD75-32920E77F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F5-4D23-AD75-32920E77F2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F5-4D23-AD75-32920E77F2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F5-4D23-AD75-32920E77F2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F5-4D23-AD75-32920E77F2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F5-4D23-AD75-32920E77F2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F5-4D23-AD75-32920E77F2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F5-4D23-AD75-32920E77F2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F5-4D23-AD75-32920E77F2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F5-4D23-AD75-32920E77F2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F5-4D23-AD75-32920E77F2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F5-4D23-AD75-32920E77F2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F5-4D23-AD75-32920E77F2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F5-4D23-AD75-32920E77F231}"/>
              </c:ext>
            </c:extLst>
          </c:dPt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LZ'!$L$295:$L$307</c:f>
              <c:numCache>
                <c:formatCode>0.0%</c:formatCode>
                <c:ptCount val="13"/>
                <c:pt idx="0">
                  <c:v>0.55051546391752582</c:v>
                </c:pt>
                <c:pt idx="1">
                  <c:v>0.48832684824902728</c:v>
                </c:pt>
                <c:pt idx="2">
                  <c:v>8.0971659919029104E-3</c:v>
                </c:pt>
                <c:pt idx="3">
                  <c:v>-0.43936731107205629</c:v>
                </c:pt>
                <c:pt idx="12">
                  <c:v>0.13191076624636278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F5-4D23-AD75-32920E77F231}"/>
            </c:ext>
          </c:extLst>
        </c:ser>
        <c:ser>
          <c:idx val="4"/>
          <c:order val="5"/>
          <c:tx>
            <c:strRef>
              <c:f>'Viajeros entr evol mensu LZ'!$M$294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LZ'!$M$295:$M$307</c:f>
              <c:numCache>
                <c:formatCode>0.0%</c:formatCode>
                <c:ptCount val="13"/>
                <c:pt idx="0">
                  <c:v>0.29209621993127155</c:v>
                </c:pt>
                <c:pt idx="1">
                  <c:v>-0.9994308544892202</c:v>
                </c:pt>
                <c:pt idx="2">
                  <c:v>-0.99998224305703531</c:v>
                </c:pt>
                <c:pt idx="3">
                  <c:v>-1.0010100397955679</c:v>
                </c:pt>
                <c:pt idx="12">
                  <c:v>1.2870012870012104E-3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F5-4D23-AD75-32920E77F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85-4E0E-852E-50B90DA60A4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LZ'!$C$318:$C$330</c:f>
              <c:numCache>
                <c:formatCode>#,##0</c:formatCode>
                <c:ptCount val="13"/>
                <c:pt idx="0">
                  <c:v>79</c:v>
                </c:pt>
                <c:pt idx="1">
                  <c:v>110</c:v>
                </c:pt>
                <c:pt idx="2">
                  <c:v>110</c:v>
                </c:pt>
                <c:pt idx="3">
                  <c:v>113</c:v>
                </c:pt>
                <c:pt idx="4">
                  <c:v>135</c:v>
                </c:pt>
                <c:pt idx="5">
                  <c:v>109</c:v>
                </c:pt>
                <c:pt idx="6">
                  <c:v>94</c:v>
                </c:pt>
                <c:pt idx="7">
                  <c:v>210</c:v>
                </c:pt>
                <c:pt idx="8">
                  <c:v>101</c:v>
                </c:pt>
                <c:pt idx="9">
                  <c:v>134</c:v>
                </c:pt>
                <c:pt idx="10">
                  <c:v>89</c:v>
                </c:pt>
                <c:pt idx="11">
                  <c:v>107</c:v>
                </c:pt>
                <c:pt idx="12">
                  <c:v>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5-4E0E-852E-50B90DA60A47}"/>
            </c:ext>
          </c:extLst>
        </c:ser>
        <c:ser>
          <c:idx val="5"/>
          <c:order val="1"/>
          <c:tx>
            <c:strRef>
              <c:f>'Viajeros entr evol mensu LZ'!$G$316:$H$316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85-4E0E-852E-50B90DA60A47}"/>
              </c:ext>
            </c:extLst>
          </c:dPt>
          <c:val>
            <c:numRef>
              <c:f>'Viajeros entr evol mensu LZ'!$G$318:$G$330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8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14</c:v>
                </c:pt>
                <c:pt idx="7">
                  <c:v>13</c:v>
                </c:pt>
                <c:pt idx="8">
                  <c:v>28</c:v>
                </c:pt>
                <c:pt idx="9">
                  <c:v>37</c:v>
                </c:pt>
                <c:pt idx="10">
                  <c:v>63</c:v>
                </c:pt>
                <c:pt idx="11">
                  <c:v>77</c:v>
                </c:pt>
                <c:pt idx="1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85-4E0E-852E-50B90DA60A47}"/>
            </c:ext>
          </c:extLst>
        </c:ser>
        <c:ser>
          <c:idx val="0"/>
          <c:order val="2"/>
          <c:tx>
            <c:strRef>
              <c:f>'Viajeros entr evol mensu LZ'!$I$316:$J$316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85-4E0E-852E-50B90DA60A4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LZ'!$I$318:$I$330</c:f>
              <c:numCache>
                <c:formatCode>#,##0</c:formatCode>
                <c:ptCount val="13"/>
                <c:pt idx="0">
                  <c:v>64</c:v>
                </c:pt>
                <c:pt idx="1">
                  <c:v>80</c:v>
                </c:pt>
                <c:pt idx="2">
                  <c:v>108</c:v>
                </c:pt>
                <c:pt idx="3">
                  <c:v>105</c:v>
                </c:pt>
                <c:pt idx="4">
                  <c:v>67</c:v>
                </c:pt>
                <c:pt idx="5">
                  <c:v>53</c:v>
                </c:pt>
                <c:pt idx="6">
                  <c:v>95</c:v>
                </c:pt>
                <c:pt idx="7">
                  <c:v>51</c:v>
                </c:pt>
                <c:pt idx="8">
                  <c:v>129</c:v>
                </c:pt>
                <c:pt idx="9">
                  <c:v>135</c:v>
                </c:pt>
                <c:pt idx="10">
                  <c:v>106</c:v>
                </c:pt>
                <c:pt idx="11">
                  <c:v>157</c:v>
                </c:pt>
                <c:pt idx="12">
                  <c:v>1150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85-4E0E-852E-50B90DA60A47}"/>
            </c:ext>
          </c:extLst>
        </c:ser>
        <c:ser>
          <c:idx val="1"/>
          <c:order val="3"/>
          <c:tx>
            <c:strRef>
              <c:f>'Viajeros entr evol mensu LZ'!$K$316:$L$316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85-4E0E-852E-50B90DA60A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85-4E0E-852E-50B90DA60A4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LZ'!$K$318:$K$330</c:f>
              <c:numCache>
                <c:formatCode>#,##0</c:formatCode>
                <c:ptCount val="13"/>
                <c:pt idx="0">
                  <c:v>158</c:v>
                </c:pt>
                <c:pt idx="1">
                  <c:v>157</c:v>
                </c:pt>
                <c:pt idx="2">
                  <c:v>204</c:v>
                </c:pt>
                <c:pt idx="3">
                  <c:v>124</c:v>
                </c:pt>
                <c:pt idx="12">
                  <c:v>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85-4E0E-852E-50B90DA60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85-4E0E-852E-50B90DA60A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85-4E0E-852E-50B90DA60A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85-4E0E-852E-50B90DA60A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85-4E0E-852E-50B90DA60A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85-4E0E-852E-50B90DA60A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85-4E0E-852E-50B90DA60A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85-4E0E-852E-50B90DA60A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85-4E0E-852E-50B90DA60A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85-4E0E-852E-50B90DA60A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85-4E0E-852E-50B90DA60A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85-4E0E-852E-50B90DA60A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85-4E0E-852E-50B90DA60A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85-4E0E-852E-50B90DA60A47}"/>
              </c:ext>
            </c:extLst>
          </c:dPt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LZ'!$L$318:$L$330</c:f>
              <c:numCache>
                <c:formatCode>0.0%</c:formatCode>
                <c:ptCount val="13"/>
                <c:pt idx="0">
                  <c:v>1.46875</c:v>
                </c:pt>
                <c:pt idx="1">
                  <c:v>0.96249999999999991</c:v>
                </c:pt>
                <c:pt idx="2">
                  <c:v>0.88888888888888884</c:v>
                </c:pt>
                <c:pt idx="3">
                  <c:v>0.18095238095238098</c:v>
                </c:pt>
                <c:pt idx="12">
                  <c:v>0.80112044817927175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85-4E0E-852E-50B90DA60A47}"/>
            </c:ext>
          </c:extLst>
        </c:ser>
        <c:ser>
          <c:idx val="4"/>
          <c:order val="5"/>
          <c:tx>
            <c:strRef>
              <c:f>'Viajeros entr evol mensu LZ'!$M$317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LZ'!$M$318:$M$330</c:f>
              <c:numCache>
                <c:formatCode>0.0%</c:formatCode>
                <c:ptCount val="13"/>
                <c:pt idx="0">
                  <c:v>1</c:v>
                </c:pt>
                <c:pt idx="1">
                  <c:v>-0.99124999999999996</c:v>
                </c:pt>
                <c:pt idx="2">
                  <c:v>-0.99191919191919187</c:v>
                </c:pt>
                <c:pt idx="3">
                  <c:v>-0.9983986514959966</c:v>
                </c:pt>
                <c:pt idx="12">
                  <c:v>0.56067961165048552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85-4E0E-852E-50B90DA60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53-4A28-8F7B-03BCCA71299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LZ'!$C$344:$C$356</c:f>
              <c:numCache>
                <c:formatCode>#,##0</c:formatCode>
                <c:ptCount val="13"/>
                <c:pt idx="0">
                  <c:v>3254</c:v>
                </c:pt>
                <c:pt idx="1">
                  <c:v>3864</c:v>
                </c:pt>
                <c:pt idx="2">
                  <c:v>4326</c:v>
                </c:pt>
                <c:pt idx="3">
                  <c:v>2774</c:v>
                </c:pt>
                <c:pt idx="4">
                  <c:v>2117</c:v>
                </c:pt>
                <c:pt idx="5">
                  <c:v>1914</c:v>
                </c:pt>
                <c:pt idx="6">
                  <c:v>2788</c:v>
                </c:pt>
                <c:pt idx="7">
                  <c:v>1942</c:v>
                </c:pt>
                <c:pt idx="8">
                  <c:v>1710</c:v>
                </c:pt>
                <c:pt idx="9">
                  <c:v>3521</c:v>
                </c:pt>
                <c:pt idx="10">
                  <c:v>4077</c:v>
                </c:pt>
                <c:pt idx="11">
                  <c:v>3106</c:v>
                </c:pt>
                <c:pt idx="12">
                  <c:v>35393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3-4A28-8F7B-03BCCA712992}"/>
            </c:ext>
          </c:extLst>
        </c:ser>
        <c:ser>
          <c:idx val="5"/>
          <c:order val="1"/>
          <c:tx>
            <c:strRef>
              <c:f>'Viajeros entr evol mensu LZ'!$G$342:$H$342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53-4A28-8F7B-03BCCA712992}"/>
              </c:ext>
            </c:extLst>
          </c:dPt>
          <c:val>
            <c:numRef>
              <c:f>'Viajeros entr evol mensu LZ'!$G$344:$G$356</c:f>
              <c:numCache>
                <c:formatCode>#,##0</c:formatCode>
                <c:ptCount val="13"/>
                <c:pt idx="0">
                  <c:v>26</c:v>
                </c:pt>
                <c:pt idx="1">
                  <c:v>18</c:v>
                </c:pt>
                <c:pt idx="2">
                  <c:v>43</c:v>
                </c:pt>
                <c:pt idx="3">
                  <c:v>32</c:v>
                </c:pt>
                <c:pt idx="4">
                  <c:v>303</c:v>
                </c:pt>
                <c:pt idx="5">
                  <c:v>1206</c:v>
                </c:pt>
                <c:pt idx="6">
                  <c:v>2892</c:v>
                </c:pt>
                <c:pt idx="7">
                  <c:v>1646</c:v>
                </c:pt>
                <c:pt idx="8">
                  <c:v>1778</c:v>
                </c:pt>
                <c:pt idx="9">
                  <c:v>4054</c:v>
                </c:pt>
                <c:pt idx="10">
                  <c:v>3718</c:v>
                </c:pt>
                <c:pt idx="11">
                  <c:v>3306</c:v>
                </c:pt>
                <c:pt idx="12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53-4A28-8F7B-03BCCA712992}"/>
            </c:ext>
          </c:extLst>
        </c:ser>
        <c:ser>
          <c:idx val="0"/>
          <c:order val="2"/>
          <c:tx>
            <c:strRef>
              <c:f>'Viajeros entr evol mensu LZ'!$I$342:$J$342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53-4A28-8F7B-03BCCA71299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LZ'!$I$344:$I$356</c:f>
              <c:numCache>
                <c:formatCode>#,##0</c:formatCode>
                <c:ptCount val="13"/>
                <c:pt idx="0">
                  <c:v>3318</c:v>
                </c:pt>
                <c:pt idx="1">
                  <c:v>3665</c:v>
                </c:pt>
                <c:pt idx="2">
                  <c:v>3195</c:v>
                </c:pt>
                <c:pt idx="3">
                  <c:v>3432</c:v>
                </c:pt>
                <c:pt idx="4">
                  <c:v>2105</c:v>
                </c:pt>
                <c:pt idx="5">
                  <c:v>2288</c:v>
                </c:pt>
                <c:pt idx="6">
                  <c:v>4046</c:v>
                </c:pt>
                <c:pt idx="7">
                  <c:v>2133</c:v>
                </c:pt>
                <c:pt idx="8">
                  <c:v>2655</c:v>
                </c:pt>
                <c:pt idx="9">
                  <c:v>4009</c:v>
                </c:pt>
                <c:pt idx="10">
                  <c:v>3425</c:v>
                </c:pt>
                <c:pt idx="11">
                  <c:v>3515</c:v>
                </c:pt>
                <c:pt idx="12">
                  <c:v>37786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53-4A28-8F7B-03BCCA712992}"/>
            </c:ext>
          </c:extLst>
        </c:ser>
        <c:ser>
          <c:idx val="1"/>
          <c:order val="3"/>
          <c:tx>
            <c:strRef>
              <c:f>'Viajeros entr evol mensu LZ'!$K$342:$L$342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53-4A28-8F7B-03BCCA7129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53-4A28-8F7B-03BCCA71299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LZ'!$K$344:$K$356</c:f>
              <c:numCache>
                <c:formatCode>#,##0</c:formatCode>
                <c:ptCount val="13"/>
                <c:pt idx="0">
                  <c:v>3099</c:v>
                </c:pt>
                <c:pt idx="1">
                  <c:v>3496</c:v>
                </c:pt>
                <c:pt idx="2">
                  <c:v>3564</c:v>
                </c:pt>
                <c:pt idx="3">
                  <c:v>2088</c:v>
                </c:pt>
                <c:pt idx="12">
                  <c:v>12247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3-4A28-8F7B-03BCCA71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3-4A28-8F7B-03BCCA7129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3-4A28-8F7B-03BCCA7129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3-4A28-8F7B-03BCCA7129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3-4A28-8F7B-03BCCA7129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3-4A28-8F7B-03BCCA7129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3-4A28-8F7B-03BCCA7129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3-4A28-8F7B-03BCCA7129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3-4A28-8F7B-03BCCA7129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3-4A28-8F7B-03BCCA7129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3-4A28-8F7B-03BCCA7129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3-4A28-8F7B-03BCCA7129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3-4A28-8F7B-03BCCA7129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53-4A28-8F7B-03BCCA712992}"/>
              </c:ext>
            </c:extLst>
          </c:dPt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LZ'!$L$344:$L$356</c:f>
              <c:numCache>
                <c:formatCode>0.0%</c:formatCode>
                <c:ptCount val="13"/>
                <c:pt idx="0">
                  <c:v>-6.6003616636527984E-2</c:v>
                </c:pt>
                <c:pt idx="1">
                  <c:v>-4.6111869031377872E-2</c:v>
                </c:pt>
                <c:pt idx="2">
                  <c:v>0.11549295774647894</c:v>
                </c:pt>
                <c:pt idx="3">
                  <c:v>-0.39160839160839156</c:v>
                </c:pt>
                <c:pt idx="12">
                  <c:v>-0.10014695077149161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53-4A28-8F7B-03BCCA712992}"/>
            </c:ext>
          </c:extLst>
        </c:ser>
        <c:ser>
          <c:idx val="4"/>
          <c:order val="5"/>
          <c:tx>
            <c:strRef>
              <c:f>'Viajeros entr evol mensu LZ'!$M$343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LZ'!$M$344:$M$356</c:f>
              <c:numCache>
                <c:formatCode>0.0%</c:formatCode>
                <c:ptCount val="13"/>
                <c:pt idx="0">
                  <c:v>-4.7633681622618274E-2</c:v>
                </c:pt>
                <c:pt idx="1">
                  <c:v>-1.0000119337135174</c:v>
                </c:pt>
                <c:pt idx="2">
                  <c:v>-0.99997330259876416</c:v>
                </c:pt>
                <c:pt idx="3">
                  <c:v>-1.0001411710135575</c:v>
                </c:pt>
                <c:pt idx="12">
                  <c:v>-0.13862709241806159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53-4A28-8F7B-03BCCA71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9C-490C-ABE3-33C9C14DA8D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LZ'!$C$370:$C$382</c:f>
              <c:numCache>
                <c:formatCode>#,##0</c:formatCode>
                <c:ptCount val="13"/>
                <c:pt idx="0">
                  <c:v>1036</c:v>
                </c:pt>
                <c:pt idx="1">
                  <c:v>1077</c:v>
                </c:pt>
                <c:pt idx="2">
                  <c:v>1244</c:v>
                </c:pt>
                <c:pt idx="3">
                  <c:v>219</c:v>
                </c:pt>
                <c:pt idx="4">
                  <c:v>28</c:v>
                </c:pt>
                <c:pt idx="5">
                  <c:v>33</c:v>
                </c:pt>
                <c:pt idx="6">
                  <c:v>24</c:v>
                </c:pt>
                <c:pt idx="7">
                  <c:v>11</c:v>
                </c:pt>
                <c:pt idx="8">
                  <c:v>36</c:v>
                </c:pt>
                <c:pt idx="9">
                  <c:v>1105</c:v>
                </c:pt>
                <c:pt idx="10">
                  <c:v>1349</c:v>
                </c:pt>
                <c:pt idx="11">
                  <c:v>1337</c:v>
                </c:pt>
                <c:pt idx="12">
                  <c:v>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C-490C-ABE3-33C9C14DA8D2}"/>
            </c:ext>
          </c:extLst>
        </c:ser>
        <c:ser>
          <c:idx val="5"/>
          <c:order val="1"/>
          <c:tx>
            <c:strRef>
              <c:f>'Viajeros entr evol mensu LZ'!$G$368:$H$368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9C-490C-ABE3-33C9C14DA8D2}"/>
              </c:ext>
            </c:extLst>
          </c:dPt>
          <c:val>
            <c:numRef>
              <c:f>'Viajeros entr evol mensu LZ'!$G$370:$G$382</c:f>
              <c:numCache>
                <c:formatCode>#,##0</c:formatCode>
                <c:ptCount val="13"/>
                <c:pt idx="0">
                  <c:v>28</c:v>
                </c:pt>
                <c:pt idx="1">
                  <c:v>13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8</c:v>
                </c:pt>
                <c:pt idx="8">
                  <c:v>22</c:v>
                </c:pt>
                <c:pt idx="9">
                  <c:v>728</c:v>
                </c:pt>
                <c:pt idx="10">
                  <c:v>1203</c:v>
                </c:pt>
                <c:pt idx="11">
                  <c:v>1205</c:v>
                </c:pt>
                <c:pt idx="12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9C-490C-ABE3-33C9C14DA8D2}"/>
            </c:ext>
          </c:extLst>
        </c:ser>
        <c:ser>
          <c:idx val="0"/>
          <c:order val="2"/>
          <c:tx>
            <c:strRef>
              <c:f>'Viajeros entr evol mensu LZ'!$I$368:$J$368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9C-490C-ABE3-33C9C14DA8D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LZ'!$I$370:$I$382</c:f>
              <c:numCache>
                <c:formatCode>#,##0</c:formatCode>
                <c:ptCount val="13"/>
                <c:pt idx="0">
                  <c:v>1440</c:v>
                </c:pt>
                <c:pt idx="1">
                  <c:v>886</c:v>
                </c:pt>
                <c:pt idx="2">
                  <c:v>581</c:v>
                </c:pt>
                <c:pt idx="3">
                  <c:v>58</c:v>
                </c:pt>
                <c:pt idx="4">
                  <c:v>44</c:v>
                </c:pt>
                <c:pt idx="5">
                  <c:v>19</c:v>
                </c:pt>
                <c:pt idx="6">
                  <c:v>19</c:v>
                </c:pt>
                <c:pt idx="7">
                  <c:v>13</c:v>
                </c:pt>
                <c:pt idx="8">
                  <c:v>26</c:v>
                </c:pt>
                <c:pt idx="9">
                  <c:v>839</c:v>
                </c:pt>
                <c:pt idx="10">
                  <c:v>1418</c:v>
                </c:pt>
                <c:pt idx="11">
                  <c:v>1359</c:v>
                </c:pt>
                <c:pt idx="12">
                  <c:v>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9C-490C-ABE3-33C9C14DA8D2}"/>
            </c:ext>
          </c:extLst>
        </c:ser>
        <c:ser>
          <c:idx val="1"/>
          <c:order val="3"/>
          <c:tx>
            <c:strRef>
              <c:f>'Viajeros entr evol mensu LZ'!$K$368:$L$368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9C-490C-ABE3-33C9C14DA8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9C-490C-ABE3-33C9C14DA8D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LZ'!$K$370:$K$382</c:f>
              <c:numCache>
                <c:formatCode>#,##0</c:formatCode>
                <c:ptCount val="13"/>
                <c:pt idx="0">
                  <c:v>1311</c:v>
                </c:pt>
                <c:pt idx="1">
                  <c:v>1105</c:v>
                </c:pt>
                <c:pt idx="2">
                  <c:v>1229</c:v>
                </c:pt>
                <c:pt idx="3">
                  <c:v>330</c:v>
                </c:pt>
                <c:pt idx="12">
                  <c:v>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9C-490C-ABE3-33C9C14DA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9C-490C-ABE3-33C9C14DA8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9C-490C-ABE3-33C9C14DA8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9C-490C-ABE3-33C9C14DA8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9C-490C-ABE3-33C9C14DA8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9C-490C-ABE3-33C9C14DA8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9C-490C-ABE3-33C9C14DA8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9C-490C-ABE3-33C9C14DA8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9C-490C-ABE3-33C9C14DA8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9C-490C-ABE3-33C9C14DA8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9C-490C-ABE3-33C9C14DA8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9C-490C-ABE3-33C9C14DA8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9C-490C-ABE3-33C9C14DA8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9C-490C-ABE3-33C9C14DA8D2}"/>
              </c:ext>
            </c:extLst>
          </c:dPt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LZ'!$L$370:$L$382</c:f>
              <c:numCache>
                <c:formatCode>0.0%</c:formatCode>
                <c:ptCount val="13"/>
                <c:pt idx="0">
                  <c:v>-8.9583333333333348E-2</c:v>
                </c:pt>
                <c:pt idx="1">
                  <c:v>0.24717832957110608</c:v>
                </c:pt>
                <c:pt idx="2">
                  <c:v>1.1153184165232357</c:v>
                </c:pt>
                <c:pt idx="3">
                  <c:v>4.6896551724137927</c:v>
                </c:pt>
                <c:pt idx="12">
                  <c:v>0.34064080944350761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9C-490C-ABE3-33C9C14DA8D2}"/>
            </c:ext>
          </c:extLst>
        </c:ser>
        <c:ser>
          <c:idx val="4"/>
          <c:order val="5"/>
          <c:tx>
            <c:strRef>
              <c:f>'Viajeros entr evol mensu LZ'!$M$369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LZ'!$M$370:$M$382</c:f>
              <c:numCache>
                <c:formatCode>0.0%</c:formatCode>
                <c:ptCount val="13"/>
                <c:pt idx="0">
                  <c:v>0.26544401544401541</c:v>
                </c:pt>
                <c:pt idx="1">
                  <c:v>-0.9997704936587084</c:v>
                </c:pt>
                <c:pt idx="2">
                  <c:v>-0.99910344178736077</c:v>
                </c:pt>
                <c:pt idx="3">
                  <c:v>-0.97858604944103289</c:v>
                </c:pt>
                <c:pt idx="12">
                  <c:v>0.11157718120805371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9C-490C-ABE3-33C9C14DA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73-42F2-AB1D-A465BE00ADD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LZ'!$C$396:$C$408</c:f>
              <c:numCache>
                <c:formatCode>#,##0</c:formatCode>
                <c:ptCount val="13"/>
                <c:pt idx="0">
                  <c:v>2037</c:v>
                </c:pt>
                <c:pt idx="1">
                  <c:v>1939</c:v>
                </c:pt>
                <c:pt idx="2">
                  <c:v>1870</c:v>
                </c:pt>
                <c:pt idx="3">
                  <c:v>808</c:v>
                </c:pt>
                <c:pt idx="4">
                  <c:v>122</c:v>
                </c:pt>
                <c:pt idx="5">
                  <c:v>85</c:v>
                </c:pt>
                <c:pt idx="6">
                  <c:v>118</c:v>
                </c:pt>
                <c:pt idx="7">
                  <c:v>46</c:v>
                </c:pt>
                <c:pt idx="8">
                  <c:v>345</c:v>
                </c:pt>
                <c:pt idx="9">
                  <c:v>1106</c:v>
                </c:pt>
                <c:pt idx="10">
                  <c:v>2595</c:v>
                </c:pt>
                <c:pt idx="11">
                  <c:v>1796</c:v>
                </c:pt>
                <c:pt idx="12">
                  <c:v>12867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3-42F2-AB1D-A465BE00ADD2}"/>
            </c:ext>
          </c:extLst>
        </c:ser>
        <c:ser>
          <c:idx val="5"/>
          <c:order val="1"/>
          <c:tx>
            <c:strRef>
              <c:f>'Viajeros entr evol mensu LZ'!$G$394:$H$394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73-42F2-AB1D-A465BE00ADD2}"/>
              </c:ext>
            </c:extLst>
          </c:dPt>
          <c:val>
            <c:numRef>
              <c:f>'Viajeros entr evol mensu LZ'!$G$396:$G$408</c:f>
              <c:numCache>
                <c:formatCode>#,##0</c:formatCode>
                <c:ptCount val="13"/>
                <c:pt idx="0">
                  <c:v>9</c:v>
                </c:pt>
                <c:pt idx="1">
                  <c:v>4</c:v>
                </c:pt>
                <c:pt idx="2">
                  <c:v>9</c:v>
                </c:pt>
                <c:pt idx="3">
                  <c:v>15</c:v>
                </c:pt>
                <c:pt idx="4">
                  <c:v>5</c:v>
                </c:pt>
                <c:pt idx="5">
                  <c:v>42</c:v>
                </c:pt>
                <c:pt idx="6">
                  <c:v>42</c:v>
                </c:pt>
                <c:pt idx="7">
                  <c:v>40</c:v>
                </c:pt>
                <c:pt idx="8">
                  <c:v>41</c:v>
                </c:pt>
                <c:pt idx="9">
                  <c:v>439</c:v>
                </c:pt>
                <c:pt idx="10">
                  <c:v>751</c:v>
                </c:pt>
                <c:pt idx="11">
                  <c:v>763</c:v>
                </c:pt>
                <c:pt idx="12">
                  <c:v>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73-42F2-AB1D-A465BE00ADD2}"/>
            </c:ext>
          </c:extLst>
        </c:ser>
        <c:ser>
          <c:idx val="0"/>
          <c:order val="2"/>
          <c:tx>
            <c:strRef>
              <c:f>'Viajeros entr evol mensu LZ'!$I$394:$J$394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73-42F2-AB1D-A465BE00ADD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LZ'!$I$396:$I$408</c:f>
              <c:numCache>
                <c:formatCode>#,##0</c:formatCode>
                <c:ptCount val="13"/>
                <c:pt idx="0">
                  <c:v>1009</c:v>
                </c:pt>
                <c:pt idx="1">
                  <c:v>1197</c:v>
                </c:pt>
                <c:pt idx="2">
                  <c:v>940</c:v>
                </c:pt>
                <c:pt idx="3">
                  <c:v>678</c:v>
                </c:pt>
                <c:pt idx="4">
                  <c:v>43</c:v>
                </c:pt>
                <c:pt idx="5">
                  <c:v>84</c:v>
                </c:pt>
                <c:pt idx="6">
                  <c:v>95</c:v>
                </c:pt>
                <c:pt idx="7">
                  <c:v>37</c:v>
                </c:pt>
                <c:pt idx="8">
                  <c:v>131</c:v>
                </c:pt>
                <c:pt idx="9">
                  <c:v>1211</c:v>
                </c:pt>
                <c:pt idx="10">
                  <c:v>1782</c:v>
                </c:pt>
                <c:pt idx="11">
                  <c:v>1459</c:v>
                </c:pt>
                <c:pt idx="12">
                  <c:v>8666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73-42F2-AB1D-A465BE00ADD2}"/>
            </c:ext>
          </c:extLst>
        </c:ser>
        <c:ser>
          <c:idx val="1"/>
          <c:order val="3"/>
          <c:tx>
            <c:strRef>
              <c:f>'Viajeros entr evol mensu LZ'!$K$394:$L$394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73-42F2-AB1D-A465BE00AD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73-42F2-AB1D-A465BE00ADD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LZ'!$K$396:$K$408</c:f>
              <c:numCache>
                <c:formatCode>#,##0</c:formatCode>
                <c:ptCount val="13"/>
                <c:pt idx="0">
                  <c:v>1740</c:v>
                </c:pt>
                <c:pt idx="1">
                  <c:v>1434</c:v>
                </c:pt>
                <c:pt idx="2">
                  <c:v>951</c:v>
                </c:pt>
                <c:pt idx="3">
                  <c:v>382</c:v>
                </c:pt>
                <c:pt idx="12">
                  <c:v>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73-42F2-AB1D-A465BE00A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73-42F2-AB1D-A465BE00AD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73-42F2-AB1D-A465BE00AD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73-42F2-AB1D-A465BE00AD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73-42F2-AB1D-A465BE00AD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73-42F2-AB1D-A465BE00AD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73-42F2-AB1D-A465BE00AD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73-42F2-AB1D-A465BE00AD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73-42F2-AB1D-A465BE00AD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73-42F2-AB1D-A465BE00AD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73-42F2-AB1D-A465BE00AD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73-42F2-AB1D-A465BE00AD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73-42F2-AB1D-A465BE00AD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73-42F2-AB1D-A465BE00ADD2}"/>
              </c:ext>
            </c:extLst>
          </c:dPt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LZ'!$L$396:$L$408</c:f>
              <c:numCache>
                <c:formatCode>0.0%</c:formatCode>
                <c:ptCount val="13"/>
                <c:pt idx="0">
                  <c:v>0.72447968285431119</c:v>
                </c:pt>
                <c:pt idx="1">
                  <c:v>0.19799498746867172</c:v>
                </c:pt>
                <c:pt idx="2">
                  <c:v>1.1702127659574568E-2</c:v>
                </c:pt>
                <c:pt idx="3">
                  <c:v>-0.43657817109144548</c:v>
                </c:pt>
                <c:pt idx="12">
                  <c:v>0.17860878661087876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73-42F2-AB1D-A465BE00ADD2}"/>
            </c:ext>
          </c:extLst>
        </c:ser>
        <c:ser>
          <c:idx val="4"/>
          <c:order val="5"/>
          <c:tx>
            <c:strRef>
              <c:f>'Viajeros entr evol mensu LZ'!$M$395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LZ'!$M$396:$M$408</c:f>
              <c:numCache>
                <c:formatCode>0.0%</c:formatCode>
                <c:ptCount val="13"/>
                <c:pt idx="0">
                  <c:v>-0.14580265095729017</c:v>
                </c:pt>
                <c:pt idx="1">
                  <c:v>-0.99989788809310542</c:v>
                </c:pt>
                <c:pt idx="2">
                  <c:v>-0.99999374217772219</c:v>
                </c:pt>
                <c:pt idx="3">
                  <c:v>-1.0005403195186775</c:v>
                </c:pt>
                <c:pt idx="12">
                  <c:v>-0.32266305981364596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73-42F2-AB1D-A465BE00A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61-4208-A8B6-7A885450C00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LZ'!$C$422:$C$434</c:f>
              <c:numCache>
                <c:formatCode>#,##0</c:formatCode>
                <c:ptCount val="13"/>
                <c:pt idx="0">
                  <c:v>4890</c:v>
                </c:pt>
                <c:pt idx="1">
                  <c:v>4504</c:v>
                </c:pt>
                <c:pt idx="2">
                  <c:v>5354</c:v>
                </c:pt>
                <c:pt idx="3">
                  <c:v>2388</c:v>
                </c:pt>
                <c:pt idx="4">
                  <c:v>74</c:v>
                </c:pt>
                <c:pt idx="5">
                  <c:v>64</c:v>
                </c:pt>
                <c:pt idx="6">
                  <c:v>71</c:v>
                </c:pt>
                <c:pt idx="7">
                  <c:v>48</c:v>
                </c:pt>
                <c:pt idx="8">
                  <c:v>60</c:v>
                </c:pt>
                <c:pt idx="9">
                  <c:v>1472</c:v>
                </c:pt>
                <c:pt idx="10">
                  <c:v>3518</c:v>
                </c:pt>
                <c:pt idx="11">
                  <c:v>4172</c:v>
                </c:pt>
                <c:pt idx="12">
                  <c:v>26615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1-4208-A8B6-7A885450C009}"/>
            </c:ext>
          </c:extLst>
        </c:ser>
        <c:ser>
          <c:idx val="5"/>
          <c:order val="1"/>
          <c:tx>
            <c:strRef>
              <c:f>'Viajeros entr evol mensu LZ'!$G$420:$H$420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61-4208-A8B6-7A885450C009}"/>
              </c:ext>
            </c:extLst>
          </c:dPt>
          <c:val>
            <c:numRef>
              <c:f>'Viajeros entr evol mensu LZ'!$G$422:$G$434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20</c:v>
                </c:pt>
                <c:pt idx="3">
                  <c:v>41</c:v>
                </c:pt>
                <c:pt idx="4">
                  <c:v>19</c:v>
                </c:pt>
                <c:pt idx="5">
                  <c:v>28</c:v>
                </c:pt>
                <c:pt idx="6">
                  <c:v>45</c:v>
                </c:pt>
                <c:pt idx="7">
                  <c:v>26</c:v>
                </c:pt>
                <c:pt idx="8">
                  <c:v>35</c:v>
                </c:pt>
                <c:pt idx="9">
                  <c:v>754</c:v>
                </c:pt>
                <c:pt idx="10">
                  <c:v>1300</c:v>
                </c:pt>
                <c:pt idx="11">
                  <c:v>1495</c:v>
                </c:pt>
                <c:pt idx="12">
                  <c:v>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61-4208-A8B6-7A885450C009}"/>
            </c:ext>
          </c:extLst>
        </c:ser>
        <c:ser>
          <c:idx val="0"/>
          <c:order val="2"/>
          <c:tx>
            <c:strRef>
              <c:f>'Viajeros entr evol mensu LZ'!$I$420:$J$420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61-4208-A8B6-7A885450C00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LZ'!$I$422:$I$434</c:f>
              <c:numCache>
                <c:formatCode>#,##0</c:formatCode>
                <c:ptCount val="13"/>
                <c:pt idx="0">
                  <c:v>1612</c:v>
                </c:pt>
                <c:pt idx="1">
                  <c:v>2599</c:v>
                </c:pt>
                <c:pt idx="2">
                  <c:v>1995</c:v>
                </c:pt>
                <c:pt idx="3">
                  <c:v>1049</c:v>
                </c:pt>
                <c:pt idx="4">
                  <c:v>90</c:v>
                </c:pt>
                <c:pt idx="5">
                  <c:v>138</c:v>
                </c:pt>
                <c:pt idx="6">
                  <c:v>84</c:v>
                </c:pt>
                <c:pt idx="7">
                  <c:v>103</c:v>
                </c:pt>
                <c:pt idx="8">
                  <c:v>94</c:v>
                </c:pt>
                <c:pt idx="9">
                  <c:v>1510</c:v>
                </c:pt>
                <c:pt idx="10">
                  <c:v>2933</c:v>
                </c:pt>
                <c:pt idx="11">
                  <c:v>3269</c:v>
                </c:pt>
                <c:pt idx="12">
                  <c:v>15476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61-4208-A8B6-7A885450C009}"/>
            </c:ext>
          </c:extLst>
        </c:ser>
        <c:ser>
          <c:idx val="1"/>
          <c:order val="3"/>
          <c:tx>
            <c:strRef>
              <c:f>'Viajeros entr evol mensu LZ'!$K$420:$L$420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61-4208-A8B6-7A885450C0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61-4208-A8B6-7A885450C00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LZ'!$K$422:$K$434</c:f>
              <c:numCache>
                <c:formatCode>#,##0</c:formatCode>
                <c:ptCount val="13"/>
                <c:pt idx="0">
                  <c:v>3271</c:v>
                </c:pt>
                <c:pt idx="1">
                  <c:v>2813</c:v>
                </c:pt>
                <c:pt idx="2">
                  <c:v>2600</c:v>
                </c:pt>
                <c:pt idx="3">
                  <c:v>880</c:v>
                </c:pt>
                <c:pt idx="12">
                  <c:v>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61-4208-A8B6-7A885450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61-4208-A8B6-7A885450C0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61-4208-A8B6-7A885450C0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61-4208-A8B6-7A885450C0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61-4208-A8B6-7A885450C0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61-4208-A8B6-7A885450C0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61-4208-A8B6-7A885450C0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61-4208-A8B6-7A885450C0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61-4208-A8B6-7A885450C0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61-4208-A8B6-7A885450C0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61-4208-A8B6-7A885450C0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61-4208-A8B6-7A885450C0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61-4208-A8B6-7A885450C0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61-4208-A8B6-7A885450C009}"/>
              </c:ext>
            </c:extLst>
          </c:dPt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LZ'!$L$422:$L$434</c:f>
              <c:numCache>
                <c:formatCode>0.0%</c:formatCode>
                <c:ptCount val="13"/>
                <c:pt idx="0">
                  <c:v>1.0291563275434243</c:v>
                </c:pt>
                <c:pt idx="1">
                  <c:v>8.2339361292804947E-2</c:v>
                </c:pt>
                <c:pt idx="2">
                  <c:v>0.30325814536340845</c:v>
                </c:pt>
                <c:pt idx="3">
                  <c:v>-0.16110581506196375</c:v>
                </c:pt>
                <c:pt idx="12">
                  <c:v>0.31826326671261196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61-4208-A8B6-7A885450C009}"/>
            </c:ext>
          </c:extLst>
        </c:ser>
        <c:ser>
          <c:idx val="4"/>
          <c:order val="5"/>
          <c:tx>
            <c:strRef>
              <c:f>'Viajeros entr evol mensu LZ'!$M$421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LZ'!$M$422:$M$434</c:f>
              <c:numCache>
                <c:formatCode>0.0%</c:formatCode>
                <c:ptCount val="13"/>
                <c:pt idx="0">
                  <c:v>-0.33108384458077711</c:v>
                </c:pt>
                <c:pt idx="1">
                  <c:v>-0.99998171861427776</c:v>
                </c:pt>
                <c:pt idx="2">
                  <c:v>-0.99994335858323435</c:v>
                </c:pt>
                <c:pt idx="3">
                  <c:v>-1.0000674647466758</c:v>
                </c:pt>
                <c:pt idx="12">
                  <c:v>-0.4418767507002801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61-4208-A8B6-7A885450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5D-4C8F-9D4A-91701E2E824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LZ'!$C$448:$C$460</c:f>
              <c:numCache>
                <c:formatCode>#,##0</c:formatCode>
                <c:ptCount val="13"/>
                <c:pt idx="0">
                  <c:v>182</c:v>
                </c:pt>
                <c:pt idx="1">
                  <c:v>147</c:v>
                </c:pt>
                <c:pt idx="2">
                  <c:v>213</c:v>
                </c:pt>
                <c:pt idx="3">
                  <c:v>398</c:v>
                </c:pt>
                <c:pt idx="4">
                  <c:v>382</c:v>
                </c:pt>
                <c:pt idx="5">
                  <c:v>762</c:v>
                </c:pt>
                <c:pt idx="6">
                  <c:v>697</c:v>
                </c:pt>
                <c:pt idx="7">
                  <c:v>1127</c:v>
                </c:pt>
                <c:pt idx="8">
                  <c:v>513</c:v>
                </c:pt>
                <c:pt idx="9">
                  <c:v>220</c:v>
                </c:pt>
                <c:pt idx="10">
                  <c:v>227</c:v>
                </c:pt>
                <c:pt idx="11">
                  <c:v>228</c:v>
                </c:pt>
                <c:pt idx="12">
                  <c:v>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D-4C8F-9D4A-91701E2E8245}"/>
            </c:ext>
          </c:extLst>
        </c:ser>
        <c:ser>
          <c:idx val="5"/>
          <c:order val="1"/>
          <c:tx>
            <c:strRef>
              <c:f>'Viajeros entr evol mensu LZ'!$G$446:$H$446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5D-4C8F-9D4A-91701E2E8245}"/>
              </c:ext>
            </c:extLst>
          </c:dPt>
          <c:val>
            <c:numRef>
              <c:f>'Viajeros entr evol mensu LZ'!$G$448:$G$460</c:f>
              <c:numCache>
                <c:formatCode>#,##0</c:formatCode>
                <c:ptCount val="13"/>
                <c:pt idx="0">
                  <c:v>39</c:v>
                </c:pt>
                <c:pt idx="1">
                  <c:v>22</c:v>
                </c:pt>
                <c:pt idx="2">
                  <c:v>37</c:v>
                </c:pt>
                <c:pt idx="3">
                  <c:v>71</c:v>
                </c:pt>
                <c:pt idx="4">
                  <c:v>110</c:v>
                </c:pt>
                <c:pt idx="5">
                  <c:v>124</c:v>
                </c:pt>
                <c:pt idx="6">
                  <c:v>221</c:v>
                </c:pt>
                <c:pt idx="7">
                  <c:v>318</c:v>
                </c:pt>
                <c:pt idx="8">
                  <c:v>265</c:v>
                </c:pt>
                <c:pt idx="9">
                  <c:v>254</c:v>
                </c:pt>
                <c:pt idx="10">
                  <c:v>316</c:v>
                </c:pt>
                <c:pt idx="11">
                  <c:v>262</c:v>
                </c:pt>
                <c:pt idx="12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5D-4C8F-9D4A-91701E2E8245}"/>
            </c:ext>
          </c:extLst>
        </c:ser>
        <c:ser>
          <c:idx val="0"/>
          <c:order val="2"/>
          <c:tx>
            <c:strRef>
              <c:f>'Viajeros entr evol mensu LZ'!$I$446:$J$446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5D-4C8F-9D4A-91701E2E824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LZ'!$I$448:$I$460</c:f>
              <c:numCache>
                <c:formatCode>#,##0</c:formatCode>
                <c:ptCount val="13"/>
                <c:pt idx="0">
                  <c:v>214</c:v>
                </c:pt>
                <c:pt idx="1">
                  <c:v>389</c:v>
                </c:pt>
                <c:pt idx="2">
                  <c:v>330</c:v>
                </c:pt>
                <c:pt idx="3">
                  <c:v>447</c:v>
                </c:pt>
                <c:pt idx="4">
                  <c:v>371</c:v>
                </c:pt>
                <c:pt idx="5">
                  <c:v>408</c:v>
                </c:pt>
                <c:pt idx="6">
                  <c:v>515</c:v>
                </c:pt>
                <c:pt idx="7">
                  <c:v>931</c:v>
                </c:pt>
                <c:pt idx="8">
                  <c:v>476</c:v>
                </c:pt>
                <c:pt idx="9">
                  <c:v>358</c:v>
                </c:pt>
                <c:pt idx="10">
                  <c:v>351</c:v>
                </c:pt>
                <c:pt idx="11">
                  <c:v>334</c:v>
                </c:pt>
                <c:pt idx="12">
                  <c:v>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5D-4C8F-9D4A-91701E2E8245}"/>
            </c:ext>
          </c:extLst>
        </c:ser>
        <c:ser>
          <c:idx val="1"/>
          <c:order val="3"/>
          <c:tx>
            <c:strRef>
              <c:f>'Viajeros entr evol mensu LZ'!$K$446:$L$446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5D-4C8F-9D4A-91701E2E82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5D-4C8F-9D4A-91701E2E824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LZ'!$K$448:$K$460</c:f>
              <c:numCache>
                <c:formatCode>#,##0</c:formatCode>
                <c:ptCount val="13"/>
                <c:pt idx="0">
                  <c:v>248</c:v>
                </c:pt>
                <c:pt idx="1">
                  <c:v>264</c:v>
                </c:pt>
                <c:pt idx="2">
                  <c:v>277</c:v>
                </c:pt>
                <c:pt idx="3">
                  <c:v>571</c:v>
                </c:pt>
                <c:pt idx="12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5D-4C8F-9D4A-91701E2E8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5D-4C8F-9D4A-91701E2E82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5D-4C8F-9D4A-91701E2E82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5D-4C8F-9D4A-91701E2E82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5D-4C8F-9D4A-91701E2E82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5D-4C8F-9D4A-91701E2E82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5D-4C8F-9D4A-91701E2E82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5D-4C8F-9D4A-91701E2E82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5D-4C8F-9D4A-91701E2E82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5D-4C8F-9D4A-91701E2E82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5D-4C8F-9D4A-91701E2E82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5D-4C8F-9D4A-91701E2E82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5D-4C8F-9D4A-91701E2E82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5D-4C8F-9D4A-91701E2E8245}"/>
              </c:ext>
            </c:extLst>
          </c:dPt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LZ'!$L$448:$L$460</c:f>
              <c:numCache>
                <c:formatCode>0.0%</c:formatCode>
                <c:ptCount val="13"/>
                <c:pt idx="0">
                  <c:v>0.1588785046728971</c:v>
                </c:pt>
                <c:pt idx="1">
                  <c:v>-0.32133676092544983</c:v>
                </c:pt>
                <c:pt idx="2">
                  <c:v>-0.16060606060606064</c:v>
                </c:pt>
                <c:pt idx="3">
                  <c:v>0.27740492170022368</c:v>
                </c:pt>
                <c:pt idx="12">
                  <c:v>-1.4492753623188359E-2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5D-4C8F-9D4A-91701E2E8245}"/>
            </c:ext>
          </c:extLst>
        </c:ser>
        <c:ser>
          <c:idx val="4"/>
          <c:order val="5"/>
          <c:tx>
            <c:strRef>
              <c:f>'Viajeros entr evol mensu LZ'!$M$447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LZ'!$M$448:$M$460</c:f>
              <c:numCache>
                <c:formatCode>0.0%</c:formatCode>
                <c:ptCount val="13"/>
                <c:pt idx="0">
                  <c:v>0.36263736263736268</c:v>
                </c:pt>
                <c:pt idx="1">
                  <c:v>-1.002185964360037</c:v>
                </c:pt>
                <c:pt idx="2">
                  <c:v>-1.0007540190638782</c:v>
                </c:pt>
                <c:pt idx="3">
                  <c:v>-0.99930300270929595</c:v>
                </c:pt>
                <c:pt idx="12">
                  <c:v>0.44680851063829796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5D-4C8F-9D4A-91701E2E8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50-45F2-B1D5-6DBA042B00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16652</c:v>
                </c:pt>
                <c:pt idx="1">
                  <c:v>17673</c:v>
                </c:pt>
                <c:pt idx="2">
                  <c:v>24203</c:v>
                </c:pt>
                <c:pt idx="3">
                  <c:v>31380</c:v>
                </c:pt>
                <c:pt idx="4">
                  <c:v>39995</c:v>
                </c:pt>
                <c:pt idx="5">
                  <c:v>45085</c:v>
                </c:pt>
                <c:pt idx="6">
                  <c:v>53840</c:v>
                </c:pt>
                <c:pt idx="7">
                  <c:v>62847</c:v>
                </c:pt>
                <c:pt idx="8">
                  <c:v>36645</c:v>
                </c:pt>
                <c:pt idx="9">
                  <c:v>35553</c:v>
                </c:pt>
                <c:pt idx="10">
                  <c:v>24021</c:v>
                </c:pt>
                <c:pt idx="11">
                  <c:v>27256</c:v>
                </c:pt>
                <c:pt idx="12">
                  <c:v>415150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50-45F2-B1D5-6DBA042B00F4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50-45F2-B1D5-6DBA042B00F4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14049</c:v>
                </c:pt>
                <c:pt idx="1">
                  <c:v>19689</c:v>
                </c:pt>
                <c:pt idx="2">
                  <c:v>27134</c:v>
                </c:pt>
                <c:pt idx="3">
                  <c:v>32388</c:v>
                </c:pt>
                <c:pt idx="4">
                  <c:v>41794</c:v>
                </c:pt>
                <c:pt idx="5">
                  <c:v>43273</c:v>
                </c:pt>
                <c:pt idx="6">
                  <c:v>51146</c:v>
                </c:pt>
                <c:pt idx="7">
                  <c:v>51781</c:v>
                </c:pt>
                <c:pt idx="8">
                  <c:v>43984</c:v>
                </c:pt>
                <c:pt idx="9">
                  <c:v>39842</c:v>
                </c:pt>
                <c:pt idx="10">
                  <c:v>23785</c:v>
                </c:pt>
                <c:pt idx="11">
                  <c:v>27183</c:v>
                </c:pt>
                <c:pt idx="12">
                  <c:v>416048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50-45F2-B1D5-6DBA042B00F4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50-45F2-B1D5-6DBA042B00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17032</c:v>
                </c:pt>
                <c:pt idx="1">
                  <c:v>24325</c:v>
                </c:pt>
                <c:pt idx="2">
                  <c:v>24919</c:v>
                </c:pt>
                <c:pt idx="3">
                  <c:v>41117</c:v>
                </c:pt>
                <c:pt idx="4">
                  <c:v>41792</c:v>
                </c:pt>
                <c:pt idx="5">
                  <c:v>39451</c:v>
                </c:pt>
                <c:pt idx="6">
                  <c:v>64498</c:v>
                </c:pt>
                <c:pt idx="7">
                  <c:v>51222</c:v>
                </c:pt>
                <c:pt idx="8">
                  <c:v>37641</c:v>
                </c:pt>
                <c:pt idx="9">
                  <c:v>32367</c:v>
                </c:pt>
                <c:pt idx="10">
                  <c:v>23421</c:v>
                </c:pt>
                <c:pt idx="11">
                  <c:v>25423</c:v>
                </c:pt>
                <c:pt idx="12">
                  <c:v>423208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50-45F2-B1D5-6DBA042B00F4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50-45F2-B1D5-6DBA042B00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50-45F2-B1D5-6DBA042B00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24326</c:v>
                </c:pt>
                <c:pt idx="1">
                  <c:v>20675</c:v>
                </c:pt>
                <c:pt idx="2">
                  <c:v>24279</c:v>
                </c:pt>
                <c:pt idx="3">
                  <c:v>41859</c:v>
                </c:pt>
                <c:pt idx="12">
                  <c:v>111139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50-45F2-B1D5-6DBA042B0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50-45F2-B1D5-6DBA042B00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50-45F2-B1D5-6DBA042B00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50-45F2-B1D5-6DBA042B00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50-45F2-B1D5-6DBA042B00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50-45F2-B1D5-6DBA042B00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50-45F2-B1D5-6DBA042B00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50-45F2-B1D5-6DBA042B00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50-45F2-B1D5-6DBA042B00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50-45F2-B1D5-6DBA042B00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50-45F2-B1D5-6DBA042B00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50-45F2-B1D5-6DBA042B00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50-45F2-B1D5-6DBA042B00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50-45F2-B1D5-6DBA042B00F4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0.42825270079849687</c:v>
                </c:pt>
                <c:pt idx="1">
                  <c:v>-0.15005138746145941</c:v>
                </c:pt>
                <c:pt idx="2">
                  <c:v>-2.5683213612103239E-2</c:v>
                </c:pt>
                <c:pt idx="3">
                  <c:v>1.8046063671960599E-2</c:v>
                </c:pt>
                <c:pt idx="12">
                  <c:v>3.4881230620245285E-2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50-45F2-B1D5-6DBA042B00F4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0.4608455440787893</c:v>
                </c:pt>
                <c:pt idx="1">
                  <c:v>0.1698636337916597</c:v>
                </c:pt>
                <c:pt idx="2">
                  <c:v>3.1401065983556187E-3</c:v>
                </c:pt>
                <c:pt idx="3">
                  <c:v>0.33393881453154872</c:v>
                </c:pt>
                <c:pt idx="12">
                  <c:v>0.23614138897539716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50-45F2-B1D5-6DBA042B0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4375395001970362E-2"/>
          <c:y val="0.25441475450631285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residencia'!$Y$6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0047BA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1F3-4B4A-8D99-13C6CBABA0B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F3-4B4A-8D99-13C6CBABA0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1F3-4B4A-8D99-13C6CBABA0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1F3-4B4A-8D99-13C6CBABA0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1F3-4B4A-8D99-13C6CBABA0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1F3-4B4A-8D99-13C6CBABA0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81F-4DE6-8763-C34C26585C5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1F3-4B4A-8D99-13C6CBABA0B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1F3-4B4A-8D99-13C6CBABA0B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81F-4DE6-8763-C34C26585C5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1F3-4B4A-8D99-13C6CBABA0B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81F-4DE6-8763-C34C26585C5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81F-4DE6-8763-C34C26585C5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1F3-4B4A-8D99-13C6CBABA0B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1F3-4B4A-8D99-13C6CBABA0B6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1F3-4B4A-8D99-13C6CBABA0B6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81F-4DE6-8763-C34C26585C58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81F-4DE6-8763-C34C26585C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residencia'!$B$8:$B$10,'viaj entrados lugar residencia'!$B$12:$B$36)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residencia'!$Y$8:$Y$10,'viaj entrados lugar residencia'!$Y$12:$Y$36)</c:f>
              <c:numCache>
                <c:formatCode>#,##0</c:formatCode>
                <c:ptCount val="28"/>
                <c:pt idx="0">
                  <c:v>94971</c:v>
                </c:pt>
                <c:pt idx="1">
                  <c:v>41859</c:v>
                </c:pt>
                <c:pt idx="2">
                  <c:v>53112</c:v>
                </c:pt>
                <c:pt idx="3">
                  <c:v>154996</c:v>
                </c:pt>
                <c:pt idx="4">
                  <c:v>38212</c:v>
                </c:pt>
                <c:pt idx="5">
                  <c:v>22867</c:v>
                </c:pt>
                <c:pt idx="6">
                  <c:v>16612</c:v>
                </c:pt>
                <c:pt idx="7">
                  <c:v>12403</c:v>
                </c:pt>
                <c:pt idx="8">
                  <c:v>13375</c:v>
                </c:pt>
                <c:pt idx="9">
                  <c:v>12573</c:v>
                </c:pt>
                <c:pt idx="10">
                  <c:v>8091</c:v>
                </c:pt>
                <c:pt idx="11">
                  <c:v>5293</c:v>
                </c:pt>
                <c:pt idx="12">
                  <c:v>5208</c:v>
                </c:pt>
                <c:pt idx="13">
                  <c:v>5655</c:v>
                </c:pt>
                <c:pt idx="14">
                  <c:v>5653</c:v>
                </c:pt>
                <c:pt idx="15">
                  <c:v>3582</c:v>
                </c:pt>
                <c:pt idx="16">
                  <c:v>3255</c:v>
                </c:pt>
                <c:pt idx="17">
                  <c:v>3282</c:v>
                </c:pt>
                <c:pt idx="18">
                  <c:v>2340</c:v>
                </c:pt>
                <c:pt idx="19">
                  <c:v>3424</c:v>
                </c:pt>
                <c:pt idx="20">
                  <c:v>2553</c:v>
                </c:pt>
                <c:pt idx="21">
                  <c:v>2013</c:v>
                </c:pt>
                <c:pt idx="22">
                  <c:v>1958</c:v>
                </c:pt>
                <c:pt idx="23">
                  <c:v>1445</c:v>
                </c:pt>
                <c:pt idx="24">
                  <c:v>578</c:v>
                </c:pt>
                <c:pt idx="25">
                  <c:v>834</c:v>
                </c:pt>
                <c:pt idx="26">
                  <c:v>383</c:v>
                </c:pt>
                <c:pt idx="27">
                  <c:v>24131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F3-4B4A-8D99-13C6CBABA0B6}"/>
            </c:ext>
          </c:extLst>
        </c:ser>
        <c:ser>
          <c:idx val="1"/>
          <c:order val="1"/>
          <c:tx>
            <c:strRef>
              <c:f>'viaj entrados lugar residencia'!$AA$6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F1F3-4B4A-8D99-13C6CBABA0B6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F1F3-4B4A-8D99-13C6CBABA0B6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F1F3-4B4A-8D99-13C6CBABA0B6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F1F3-4B4A-8D99-13C6CBABA0B6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F1F3-4B4A-8D99-13C6CBABA0B6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F1F3-4B4A-8D99-13C6CBABA0B6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F1F3-4B4A-8D99-13C6CBABA0B6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F1F3-4B4A-8D99-13C6CBABA0B6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F1F3-4B4A-8D99-13C6CBABA0B6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F1F3-4B4A-8D99-13C6CBABA0B6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F1F3-4B4A-8D99-13C6CBABA0B6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F1F3-4B4A-8D99-13C6CBABA0B6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F1F3-4B4A-8D99-13C6CBABA0B6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F1F3-4B4A-8D99-13C6CBABA0B6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F1F3-4B4A-8D99-13C6CBABA0B6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F1F3-4B4A-8D99-13C6CBABA0B6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F1F3-4B4A-8D99-13C6CBABA0B6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F1F3-4B4A-8D99-13C6CBABA0B6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F1F3-4B4A-8D99-13C6CBABA0B6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F1F3-4B4A-8D99-13C6CBABA0B6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F1F3-4B4A-8D99-13C6CBABA0B6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F1F3-4B4A-8D99-13C6CBABA0B6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F1F3-4B4A-8D99-13C6CBABA0B6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F1F3-4B4A-8D99-13C6CBABA0B6}"/>
              </c:ext>
            </c:extLst>
          </c:dPt>
          <c:dPt>
            <c:idx val="2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5-681F-4DE6-8763-C34C26585C58}"/>
              </c:ext>
            </c:extLst>
          </c:dPt>
          <c:dPt>
            <c:idx val="2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7-681F-4DE6-8763-C34C26585C58}"/>
              </c:ext>
            </c:extLst>
          </c:dPt>
          <c:dLbls>
            <c:dLbl>
              <c:idx val="0"/>
              <c:layout>
                <c:manualLayout>
                  <c:x val="-1.0591109345753206E-3"/>
                  <c:y val="-0.297375234178017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F3-4B4A-8D99-13C6CBABA0B6}"/>
                </c:ext>
              </c:extLst>
            </c:dLbl>
            <c:dLbl>
              <c:idx val="1"/>
              <c:layout>
                <c:manualLayout>
                  <c:x val="-2.637652489284549E-3"/>
                  <c:y val="-0.17889087656529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F3-4B4A-8D99-13C6CBABA0B6}"/>
                </c:ext>
              </c:extLst>
            </c:dLbl>
            <c:dLbl>
              <c:idx val="2"/>
              <c:layout>
                <c:manualLayout>
                  <c:x val="-1.3188262446422805E-3"/>
                  <c:y val="0.295766249254621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F3-4B4A-8D99-13C6CBABA0B6}"/>
                </c:ext>
              </c:extLst>
            </c:dLbl>
            <c:dLbl>
              <c:idx val="3"/>
              <c:layout>
                <c:manualLayout>
                  <c:x val="-2.5180988353792886E-3"/>
                  <c:y val="-0.41699791998272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F3-4B4A-8D99-13C6CBABA0B6}"/>
                </c:ext>
              </c:extLst>
            </c:dLbl>
            <c:dLbl>
              <c:idx val="4"/>
              <c:layout>
                <c:manualLayout>
                  <c:x val="-1.4383513633496111E-3"/>
                  <c:y val="-0.17650547706581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F3-4B4A-8D99-13C6CBABA0B6}"/>
                </c:ext>
              </c:extLst>
            </c:dLbl>
            <c:dLbl>
              <c:idx val="5"/>
              <c:layout>
                <c:manualLayout>
                  <c:x val="-3.9564787339268293E-3"/>
                  <c:y val="-0.148583099742228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F3-4B4A-8D99-13C6CBABA0B6}"/>
                </c:ext>
              </c:extLst>
            </c:dLbl>
            <c:dLbl>
              <c:idx val="6"/>
              <c:layout>
                <c:manualLayout>
                  <c:x val="-1.2590494176896443E-3"/>
                  <c:y val="-0.12164579606440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F3-4B4A-8D99-13C6CBABA0B6}"/>
                </c:ext>
              </c:extLst>
            </c:dLbl>
            <c:dLbl>
              <c:idx val="7"/>
              <c:layout>
                <c:manualLayout>
                  <c:x val="1.4383513633496111E-3"/>
                  <c:y val="-0.118072298207804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F3-4B4A-8D99-13C6CBABA0B6}"/>
                </c:ext>
              </c:extLst>
            </c:dLbl>
            <c:dLbl>
              <c:idx val="8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F3-4B4A-8D99-13C6CBABA0B6}"/>
                </c:ext>
              </c:extLst>
            </c:dLbl>
            <c:dLbl>
              <c:idx val="9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F3-4B4A-8D99-13C6CBABA0B6}"/>
                </c:ext>
              </c:extLst>
            </c:dLbl>
            <c:dLbl>
              <c:idx val="10"/>
              <c:layout>
                <c:manualLayout>
                  <c:x val="-3.7771482530688867E-3"/>
                  <c:y val="-9.77936791890280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F3-4B4A-8D99-13C6CBABA0B6}"/>
                </c:ext>
              </c:extLst>
            </c:dLbl>
            <c:dLbl>
              <c:idx val="11"/>
              <c:layout>
                <c:manualLayout>
                  <c:x val="-1.259011762995501E-3"/>
                  <c:y val="-0.10733415031528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F3-4B4A-8D99-13C6CBABA0B6}"/>
                </c:ext>
              </c:extLst>
            </c:dLbl>
            <c:dLbl>
              <c:idx val="12"/>
              <c:layout>
                <c:manualLayout>
                  <c:x val="-1.2590494176897367E-3"/>
                  <c:y val="-9.77936791890281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1F3-4B4A-8D99-13C6CBABA0B6}"/>
                </c:ext>
              </c:extLst>
            </c:dLbl>
            <c:dLbl>
              <c:idx val="13"/>
              <c:layout>
                <c:manualLayout>
                  <c:x val="-3.7771482530689331E-3"/>
                  <c:y val="-9.30232558139534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1F3-4B4A-8D99-13C6CBABA0B6}"/>
                </c:ext>
              </c:extLst>
            </c:dLbl>
            <c:dLbl>
              <c:idx val="14"/>
              <c:layout>
                <c:manualLayout>
                  <c:x val="-1.259011762995501E-3"/>
                  <c:y val="0.205128580752092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1F3-4B4A-8D99-13C6CBABA0B6}"/>
                </c:ext>
              </c:extLst>
            </c:dLbl>
            <c:dLbl>
              <c:idx val="15"/>
              <c:layout>
                <c:manualLayout>
                  <c:x val="0"/>
                  <c:y val="-9.063804412641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1F3-4B4A-8D99-13C6CBABA0B6}"/>
                </c:ext>
              </c:extLst>
            </c:dLbl>
            <c:dLbl>
              <c:idx val="16"/>
              <c:layout>
                <c:manualLayout>
                  <c:x val="-2.518098835379381E-3"/>
                  <c:y val="0.231365909315002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1F3-4B4A-8D99-13C6CBABA0B6}"/>
                </c:ext>
              </c:extLst>
            </c:dLbl>
            <c:dLbl>
              <c:idx val="17"/>
              <c:layout>
                <c:manualLayout>
                  <c:x val="-2.5180988353792886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1F3-4B4A-8D99-13C6CBABA0B6}"/>
                </c:ext>
              </c:extLst>
            </c:dLbl>
            <c:dLbl>
              <c:idx val="18"/>
              <c:layout>
                <c:manualLayout>
                  <c:x val="-2.5180988353792886E-3"/>
                  <c:y val="-8.5867432939397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1F3-4B4A-8D99-13C6CBABA0B6}"/>
                </c:ext>
              </c:extLst>
            </c:dLbl>
            <c:dLbl>
              <c:idx val="19"/>
              <c:layout>
                <c:manualLayout>
                  <c:x val="-2.5181273705771941E-3"/>
                  <c:y val="-0.10494931425163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1F3-4B4A-8D99-13C6CBABA0B6}"/>
                </c:ext>
              </c:extLst>
            </c:dLbl>
            <c:dLbl>
              <c:idx val="20"/>
              <c:layout>
                <c:manualLayout>
                  <c:x val="-2.5181273705771941E-3"/>
                  <c:y val="-9.54080918776029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1F3-4B4A-8D99-13C6CBABA0B6}"/>
                </c:ext>
              </c:extLst>
            </c:dLbl>
            <c:dLbl>
              <c:idx val="21"/>
              <c:layout>
                <c:manualLayout>
                  <c:x val="-1.2590494176896443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1F3-4B4A-8D99-13C6CBABA0B6}"/>
                </c:ext>
              </c:extLst>
            </c:dLbl>
            <c:dLbl>
              <c:idx val="22"/>
              <c:layout>
                <c:manualLayout>
                  <c:x val="-3.7771482530689331E-3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1F3-4B4A-8D99-13C6CBABA0B6}"/>
                </c:ext>
              </c:extLst>
            </c:dLbl>
            <c:dLbl>
              <c:idx val="23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1F3-4B4A-8D99-13C6CBABA0B6}"/>
                </c:ext>
              </c:extLst>
            </c:dLbl>
            <c:dLbl>
              <c:idx val="24"/>
              <c:layout>
                <c:manualLayout>
                  <c:x val="-1.2590494176896443E-3"/>
                  <c:y val="-7.15563506261180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1F3-4B4A-8D99-13C6CBABA0B6}"/>
                </c:ext>
              </c:extLst>
            </c:dLbl>
            <c:dLbl>
              <c:idx val="25"/>
              <c:layout>
                <c:manualLayout>
                  <c:x val="-3.7771482530689331E-3"/>
                  <c:y val="0.16696481812760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1F3-4B4A-8D99-13C6CBABA0B6}"/>
                </c:ext>
              </c:extLst>
            </c:dLbl>
            <c:dLbl>
              <c:idx val="26"/>
              <c:layout>
                <c:manualLayout>
                  <c:x val="-5.0361976707585772E-3"/>
                  <c:y val="-6.9170951126636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81F-4DE6-8763-C34C26585C58}"/>
                </c:ext>
              </c:extLst>
            </c:dLbl>
            <c:dLbl>
              <c:idx val="27"/>
              <c:layout>
                <c:manualLayout>
                  <c:x val="0"/>
                  <c:y val="-0.149150104000863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81F-4DE6-8763-C34C26585C5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residencia'!$B$8:$B$10,'viaj entrados lugar residencia'!$B$12:$B$36)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residencia'!$AA$8:$AA$10,'viaj entrados lugar residencia'!$AA$12:$AA$36)</c:f>
              <c:numCache>
                <c:formatCode>0.0%</c:formatCode>
                <c:ptCount val="28"/>
                <c:pt idx="0">
                  <c:v>4.4383350745037742E-2</c:v>
                </c:pt>
                <c:pt idx="1">
                  <c:v>0.33393881453154872</c:v>
                </c:pt>
                <c:pt idx="2">
                  <c:v>-0.10818571068759975</c:v>
                </c:pt>
                <c:pt idx="3">
                  <c:v>7.0776713114244494E-2</c:v>
                </c:pt>
                <c:pt idx="4">
                  <c:v>-4.3982987240430371E-2</c:v>
                </c:pt>
                <c:pt idx="5">
                  <c:v>0.373310912257522</c:v>
                </c:pt>
                <c:pt idx="6">
                  <c:v>0.1989895344640924</c:v>
                </c:pt>
                <c:pt idx="7">
                  <c:v>-1.210673038630028E-2</c:v>
                </c:pt>
                <c:pt idx="8">
                  <c:v>0.20800216763005785</c:v>
                </c:pt>
                <c:pt idx="9">
                  <c:v>0.42373457139621795</c:v>
                </c:pt>
                <c:pt idx="10">
                  <c:v>0.95199034981905917</c:v>
                </c:pt>
                <c:pt idx="11">
                  <c:v>4.1109362706530206E-2</c:v>
                </c:pt>
                <c:pt idx="12">
                  <c:v>1.2902374670184695</c:v>
                </c:pt>
                <c:pt idx="13">
                  <c:v>0.50559105431309903</c:v>
                </c:pt>
                <c:pt idx="14">
                  <c:v>-0.14478063540090769</c:v>
                </c:pt>
                <c:pt idx="15">
                  <c:v>1.1182732111176819</c:v>
                </c:pt>
                <c:pt idx="16">
                  <c:v>-0.33353808353808356</c:v>
                </c:pt>
                <c:pt idx="17">
                  <c:v>1.5600624024960998</c:v>
                </c:pt>
                <c:pt idx="18">
                  <c:v>1.9286608260325409</c:v>
                </c:pt>
                <c:pt idx="19">
                  <c:v>-6.7029972752043587E-2</c:v>
                </c:pt>
                <c:pt idx="20">
                  <c:v>0.10807291666666674</c:v>
                </c:pt>
                <c:pt idx="21">
                  <c:v>1.6733067729083664</c:v>
                </c:pt>
                <c:pt idx="22">
                  <c:v>0.88269230769230766</c:v>
                </c:pt>
                <c:pt idx="23">
                  <c:v>1.3231511254019295</c:v>
                </c:pt>
                <c:pt idx="24">
                  <c:v>0.57493188010899177</c:v>
                </c:pt>
                <c:pt idx="25">
                  <c:v>-0.81889250814332248</c:v>
                </c:pt>
                <c:pt idx="26">
                  <c:v>0.5506072874493928</c:v>
                </c:pt>
                <c:pt idx="27">
                  <c:v>0.19519564140663692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F1F3-4B4A-8D99-13C6CBABA0B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F1F3-4B4A-8D99-13C6CBABA0B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F1F3-4B4A-8D99-13C6CBABA0B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F1F3-4B4A-8D99-13C6CBABA0B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F1F3-4B4A-8D99-13C6CBABA0B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F1F3-4B4A-8D99-13C6CBABA0B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F1F3-4B4A-8D99-13C6CBABA0B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F1F3-4B4A-8D99-13C6CBABA0B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F1F3-4B4A-8D99-13C6CBABA0B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1F3-4B4A-8D99-13C6CBABA0B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1F3-4B4A-8D99-13C6CBABA0B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1F3-4B4A-8D99-13C6CBABA0B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F1F3-4B4A-8D99-13C6CBABA0B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1F3-4B4A-8D99-13C6CBABA0B6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1F3-4B4A-8D99-13C6CBABA0B6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1F3-4B4A-8D99-13C6CBABA0B6}"/>
              </c:ext>
            </c:extLst>
          </c:dPt>
          <c:dPt>
            <c:idx val="2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81F-4DE6-8763-C34C26585C58}"/>
              </c:ext>
            </c:extLst>
          </c:dPt>
          <c:dPt>
            <c:idx val="2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81F-4DE6-8763-C34C26585C58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1F3-4B4A-8D99-13C6CBABA0B6}"/>
                </c:ext>
              </c:extLst>
            </c:dLbl>
            <c:dLbl>
              <c:idx val="1"/>
              <c:layout>
                <c:manualLayout>
                  <c:x val="-2.637652489284549E-3"/>
                  <c:y val="8.3482596875748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1F3-4B4A-8D99-13C6CBABA0B6}"/>
                </c:ext>
              </c:extLst>
            </c:dLbl>
            <c:dLbl>
              <c:idx val="2"/>
              <c:layout>
                <c:manualLayout>
                  <c:x val="-1.2089100921562011E-17"/>
                  <c:y val="8.58679963752294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1F3-4B4A-8D99-13C6CBABA0B6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1F3-4B4A-8D99-13C6CBABA0B6}"/>
                </c:ext>
              </c:extLst>
            </c:dLbl>
            <c:dLbl>
              <c:idx val="4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1F3-4B4A-8D99-13C6CBABA0B6}"/>
                </c:ext>
              </c:extLst>
            </c:dLbl>
            <c:dLbl>
              <c:idx val="5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1F3-4B4A-8D99-13C6CBABA0B6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1F3-4B4A-8D99-13C6CBABA0B6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1F3-4B4A-8D99-13C6CBABA0B6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1F3-4B4A-8D99-13C6CBABA0B6}"/>
                </c:ext>
              </c:extLst>
            </c:dLbl>
            <c:dLbl>
              <c:idx val="9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1F3-4B4A-8D99-13C6CBABA0B6}"/>
                </c:ext>
              </c:extLst>
            </c:dLbl>
            <c:dLbl>
              <c:idx val="10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1F3-4B4A-8D99-13C6CBABA0B6}"/>
                </c:ext>
              </c:extLst>
            </c:dLbl>
            <c:dLbl>
              <c:idx val="11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F1F3-4B4A-8D99-13C6CBABA0B6}"/>
                </c:ext>
              </c:extLst>
            </c:dLbl>
            <c:dLbl>
              <c:idx val="12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1F3-4B4A-8D99-13C6CBABA0B6}"/>
                </c:ext>
              </c:extLst>
            </c:dLbl>
            <c:dLbl>
              <c:idx val="13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1F3-4B4A-8D99-13C6CBABA0B6}"/>
                </c:ext>
              </c:extLst>
            </c:dLbl>
            <c:dLbl>
              <c:idx val="14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F1F3-4B4A-8D99-13C6CBABA0B6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1F3-4B4A-8D99-13C6CBABA0B6}"/>
                </c:ext>
              </c:extLst>
            </c:dLbl>
            <c:dLbl>
              <c:idx val="16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1F3-4B4A-8D99-13C6CBABA0B6}"/>
                </c:ext>
              </c:extLst>
            </c:dLbl>
            <c:dLbl>
              <c:idx val="17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1F3-4B4A-8D99-13C6CBABA0B6}"/>
                </c:ext>
              </c:extLst>
            </c:dLbl>
            <c:dLbl>
              <c:idx val="1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F1F3-4B4A-8D99-13C6CBABA0B6}"/>
                </c:ext>
              </c:extLst>
            </c:dLbl>
            <c:dLbl>
              <c:idx val="1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1F3-4B4A-8D99-13C6CBABA0B6}"/>
                </c:ext>
              </c:extLst>
            </c:dLbl>
            <c:dLbl>
              <c:idx val="20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1F3-4B4A-8D99-13C6CBABA0B6}"/>
                </c:ext>
              </c:extLst>
            </c:dLbl>
            <c:dLbl>
              <c:idx val="21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1F3-4B4A-8D99-13C6CBABA0B6}"/>
                </c:ext>
              </c:extLst>
            </c:dLbl>
            <c:dLbl>
              <c:idx val="22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1F3-4B4A-8D99-13C6CBABA0B6}"/>
                </c:ext>
              </c:extLst>
            </c:dLbl>
            <c:dLbl>
              <c:idx val="2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1F3-4B4A-8D99-13C6CBABA0B6}"/>
                </c:ext>
              </c:extLst>
            </c:dLbl>
            <c:dLbl>
              <c:idx val="24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1F3-4B4A-8D99-13C6CBABA0B6}"/>
                </c:ext>
              </c:extLst>
            </c:dLbl>
            <c:dLbl>
              <c:idx val="25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1F3-4B4A-8D99-13C6CBABA0B6}"/>
                </c:ext>
              </c:extLst>
            </c:dLbl>
            <c:dLbl>
              <c:idx val="2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81F-4DE6-8763-C34C26585C58}"/>
                </c:ext>
              </c:extLst>
            </c:dLbl>
            <c:dLbl>
              <c:idx val="27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81F-4DE6-8763-C34C26585C5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residencia'!$B$8:$B$10,'viaj entrados lugar residencia'!$B$12:$B$36)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residencia'!$AB$8:$AB$10,'viaj entrados lugar residencia'!$AB$12:$AB$36)</c:f>
              <c:numCache>
                <c:formatCode>0.0%</c:formatCode>
                <c:ptCount val="28"/>
                <c:pt idx="0">
                  <c:v>0.21308900641032832</c:v>
                </c:pt>
                <c:pt idx="1">
                  <c:v>9.3920172677237609E-2</c:v>
                </c:pt>
                <c:pt idx="2">
                  <c:v>0.11916883373309071</c:v>
                </c:pt>
                <c:pt idx="3">
                  <c:v>0.34776872558544447</c:v>
                </c:pt>
                <c:pt idx="4">
                  <c:v>8.5737299943682455E-2</c:v>
                </c:pt>
                <c:pt idx="5">
                  <c:v>5.1307307594791858E-2</c:v>
                </c:pt>
                <c:pt idx="6">
                  <c:v>3.7272794584540268E-2</c:v>
                </c:pt>
                <c:pt idx="7">
                  <c:v>2.7828947220807428E-2</c:v>
                </c:pt>
                <c:pt idx="8">
                  <c:v>3.0009849961968826E-2</c:v>
                </c:pt>
                <c:pt idx="9">
                  <c:v>2.8210380827800675E-2</c:v>
                </c:pt>
                <c:pt idx="10">
                  <c:v>1.8153995965778675E-2</c:v>
                </c:pt>
                <c:pt idx="11">
                  <c:v>1.1876047540089795E-2</c:v>
                </c:pt>
                <c:pt idx="12">
                  <c:v>1.1685330736593169E-2</c:v>
                </c:pt>
                <c:pt idx="13">
                  <c:v>1.2688276750275418E-2</c:v>
                </c:pt>
                <c:pt idx="14">
                  <c:v>1.2683789296075497E-2</c:v>
                </c:pt>
                <c:pt idx="15">
                  <c:v>8.0370304720577442E-3</c:v>
                </c:pt>
                <c:pt idx="16">
                  <c:v>7.3033317103707307E-3</c:v>
                </c:pt>
                <c:pt idx="17">
                  <c:v>7.3639123420696584E-3</c:v>
                </c:pt>
                <c:pt idx="18">
                  <c:v>5.2503214139070697E-3</c:v>
                </c:pt>
                <c:pt idx="19">
                  <c:v>7.6825215902640194E-3</c:v>
                </c:pt>
                <c:pt idx="20">
                  <c:v>5.7282352861986099E-3</c:v>
                </c:pt>
                <c:pt idx="21">
                  <c:v>4.5166226522200554E-3</c:v>
                </c:pt>
                <c:pt idx="22">
                  <c:v>4.39321766172224E-3</c:v>
                </c:pt>
                <c:pt idx="23">
                  <c:v>3.2421856594426132E-3</c:v>
                </c:pt>
                <c:pt idx="24">
                  <c:v>1.2968742637770453E-3</c:v>
                </c:pt>
                <c:pt idx="25">
                  <c:v>1.8712684013668785E-3</c:v>
                </c:pt>
                <c:pt idx="26">
                  <c:v>8.5934747928478959E-4</c:v>
                </c:pt>
                <c:pt idx="27">
                  <c:v>5.4143378649141663E-2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F1F3-4B4A-8D99-13C6CBABA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4375395001970362E-2"/>
          <c:y val="0.25441475450631285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residencia'!$Y$6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0047BA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3F1-4EC2-A9E7-73B8A500EDB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F1-4EC2-A9E7-73B8A500ED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3F1-4EC2-A9E7-73B8A500ED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3F1-4EC2-A9E7-73B8A500ED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F1-4EC2-A9E7-73B8A500ED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F1-4EC2-A9E7-73B8A500ED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B60-401D-9300-349538F0D92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F1-4EC2-A9E7-73B8A500EDB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F1-4EC2-A9E7-73B8A500EDB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B60-401D-9300-349538F0D92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3F1-4EC2-A9E7-73B8A500EDB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B60-401D-9300-349538F0D92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B60-401D-9300-349538F0D92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3F1-4EC2-A9E7-73B8A500EDB8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3F1-4EC2-A9E7-73B8A500EDB8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3F1-4EC2-A9E7-73B8A500EDB8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B60-401D-9300-349538F0D92D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B60-401D-9300-349538F0D9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residencia'!$B$8:$B$10,'viaj entrados lugar residencia'!$B$12:$B$36)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residencia'!$Y$8:$Y$10,'viaj entrados lugar residencia'!$Y$12:$Y$35,'viaj entrados lugar residencia'!$Y$36)</c:f>
              <c:numCache>
                <c:formatCode>#,##0</c:formatCode>
                <c:ptCount val="28"/>
                <c:pt idx="0">
                  <c:v>94971</c:v>
                </c:pt>
                <c:pt idx="1">
                  <c:v>41859</c:v>
                </c:pt>
                <c:pt idx="2">
                  <c:v>53112</c:v>
                </c:pt>
                <c:pt idx="3">
                  <c:v>154996</c:v>
                </c:pt>
                <c:pt idx="4">
                  <c:v>38212</c:v>
                </c:pt>
                <c:pt idx="5">
                  <c:v>22867</c:v>
                </c:pt>
                <c:pt idx="6">
                  <c:v>16612</c:v>
                </c:pt>
                <c:pt idx="7">
                  <c:v>12403</c:v>
                </c:pt>
                <c:pt idx="8">
                  <c:v>13375</c:v>
                </c:pt>
                <c:pt idx="9">
                  <c:v>12573</c:v>
                </c:pt>
                <c:pt idx="10">
                  <c:v>8091</c:v>
                </c:pt>
                <c:pt idx="11">
                  <c:v>5293</c:v>
                </c:pt>
                <c:pt idx="12">
                  <c:v>5208</c:v>
                </c:pt>
                <c:pt idx="13">
                  <c:v>5655</c:v>
                </c:pt>
                <c:pt idx="14">
                  <c:v>5653</c:v>
                </c:pt>
                <c:pt idx="15">
                  <c:v>3582</c:v>
                </c:pt>
                <c:pt idx="16">
                  <c:v>3255</c:v>
                </c:pt>
                <c:pt idx="17">
                  <c:v>3282</c:v>
                </c:pt>
                <c:pt idx="18">
                  <c:v>2340</c:v>
                </c:pt>
                <c:pt idx="19">
                  <c:v>3424</c:v>
                </c:pt>
                <c:pt idx="20">
                  <c:v>2553</c:v>
                </c:pt>
                <c:pt idx="21">
                  <c:v>2013</c:v>
                </c:pt>
                <c:pt idx="22">
                  <c:v>1958</c:v>
                </c:pt>
                <c:pt idx="23">
                  <c:v>1445</c:v>
                </c:pt>
                <c:pt idx="24">
                  <c:v>578</c:v>
                </c:pt>
                <c:pt idx="25">
                  <c:v>834</c:v>
                </c:pt>
                <c:pt idx="26">
                  <c:v>383</c:v>
                </c:pt>
                <c:pt idx="27">
                  <c:v>24131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F1-4EC2-A9E7-73B8A500EDB8}"/>
            </c:ext>
          </c:extLst>
        </c:ser>
        <c:ser>
          <c:idx val="1"/>
          <c:order val="1"/>
          <c:tx>
            <c:strRef>
              <c:f>'viaj entrados lugar residencia'!$Z$6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3.956478733926805E-3"/>
                  <c:y val="-0.300536484817752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F1-4EC2-A9E7-73B8A500EDB8}"/>
                </c:ext>
              </c:extLst>
            </c:dLbl>
            <c:dLbl>
              <c:idx val="1"/>
              <c:layout>
                <c:manualLayout>
                  <c:x val="-1.3188262446422684E-3"/>
                  <c:y val="-0.18604632381596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F1-4EC2-A9E7-73B8A500EDB8}"/>
                </c:ext>
              </c:extLst>
            </c:dLbl>
            <c:dLbl>
              <c:idx val="2"/>
              <c:layout>
                <c:manualLayout>
                  <c:x val="-2.6376524892845368E-3"/>
                  <c:y val="-0.209898440691335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F1-4EC2-A9E7-73B8A500EDB8}"/>
                </c:ext>
              </c:extLst>
            </c:dLbl>
            <c:dLbl>
              <c:idx val="3"/>
              <c:layout>
                <c:manualLayout>
                  <c:x val="-2.6376524892845611E-3"/>
                  <c:y val="-0.422182280882152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F1-4EC2-A9E7-73B8A500EDB8}"/>
                </c:ext>
              </c:extLst>
            </c:dLbl>
            <c:dLbl>
              <c:idx val="4"/>
              <c:layout>
                <c:manualLayout>
                  <c:x val="-2.6376524892845611E-3"/>
                  <c:y val="-0.181275900440888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F1-4EC2-A9E7-73B8A500EDB8}"/>
                </c:ext>
              </c:extLst>
            </c:dLbl>
            <c:dLbl>
              <c:idx val="5"/>
              <c:layout>
                <c:manualLayout>
                  <c:x val="-1.3188262446422925E-3"/>
                  <c:y val="-0.143112325628348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F1-4EC2-A9E7-73B8A500EDB8}"/>
                </c:ext>
              </c:extLst>
            </c:dLbl>
            <c:dLbl>
              <c:idx val="6"/>
              <c:layout>
                <c:manualLayout>
                  <c:x val="-2.6376524892845368E-3"/>
                  <c:y val="-0.143112701252236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F1-4EC2-A9E7-73B8A500EDB8}"/>
                </c:ext>
              </c:extLst>
            </c:dLbl>
            <c:dLbl>
              <c:idx val="7"/>
              <c:layout>
                <c:manualLayout>
                  <c:x val="-3.9564787339268536E-3"/>
                  <c:y val="0.2337509331905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F1-4EC2-A9E7-73B8A500EDB8}"/>
                </c:ext>
              </c:extLst>
            </c:dLbl>
            <c:dLbl>
              <c:idx val="8"/>
              <c:layout>
                <c:manualLayout>
                  <c:x val="-2.6376524892845368E-3"/>
                  <c:y val="-0.13118645500260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F1-4EC2-A9E7-73B8A500EDB8}"/>
                </c:ext>
              </c:extLst>
            </c:dLbl>
            <c:dLbl>
              <c:idx val="9"/>
              <c:layout>
                <c:manualLayout>
                  <c:x val="-3.9564787339268536E-3"/>
                  <c:y val="-0.126415843815587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F1-4EC2-A9E7-73B8A500EDB8}"/>
                </c:ext>
              </c:extLst>
            </c:dLbl>
            <c:dLbl>
              <c:idx val="10"/>
              <c:layout>
                <c:manualLayout>
                  <c:x val="-1.3188262446422684E-3"/>
                  <c:y val="-0.107333962503345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F1-4EC2-A9E7-73B8A500EDB8}"/>
                </c:ext>
              </c:extLst>
            </c:dLbl>
            <c:dLbl>
              <c:idx val="11"/>
              <c:layout>
                <c:manualLayout>
                  <c:x val="-4.8356403686248045E-17"/>
                  <c:y val="-0.1001788908765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F1-4EC2-A9E7-73B8A500EDB8}"/>
                </c:ext>
              </c:extLst>
            </c:dLbl>
            <c:dLbl>
              <c:idx val="12"/>
              <c:layout>
                <c:manualLayout>
                  <c:x val="-1.3188262446422684E-3"/>
                  <c:y val="-9.06378563144723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3F1-4EC2-A9E7-73B8A500EDB8}"/>
                </c:ext>
              </c:extLst>
            </c:dLbl>
            <c:dLbl>
              <c:idx val="13"/>
              <c:layout>
                <c:manualLayout>
                  <c:x val="-1.3188262446422684E-3"/>
                  <c:y val="-9.30228801900656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3F1-4EC2-A9E7-73B8A500EDB8}"/>
                </c:ext>
              </c:extLst>
            </c:dLbl>
            <c:dLbl>
              <c:idx val="14"/>
              <c:layout>
                <c:manualLayout>
                  <c:x val="0"/>
                  <c:y val="-9.5407716253715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3F1-4EC2-A9E7-73B8A500EDB8}"/>
                </c:ext>
              </c:extLst>
            </c:dLbl>
            <c:dLbl>
              <c:idx val="15"/>
              <c:layout>
                <c:manualLayout>
                  <c:x val="-1.3188262446422684E-3"/>
                  <c:y val="-0.10017832744073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3F1-4EC2-A9E7-73B8A500EDB8}"/>
                </c:ext>
              </c:extLst>
            </c:dLbl>
            <c:dLbl>
              <c:idx val="16"/>
              <c:layout>
                <c:manualLayout>
                  <c:x val="-3.956478733926805E-3"/>
                  <c:y val="-9.54080918776029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3F1-4EC2-A9E7-73B8A500EDB8}"/>
                </c:ext>
              </c:extLst>
            </c:dLbl>
            <c:dLbl>
              <c:idx val="17"/>
              <c:layout>
                <c:manualLayout>
                  <c:x val="0"/>
                  <c:y val="-9.54079040656590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3F1-4EC2-A9E7-73B8A500EDB8}"/>
                </c:ext>
              </c:extLst>
            </c:dLbl>
            <c:dLbl>
              <c:idx val="18"/>
              <c:layout>
                <c:manualLayout>
                  <c:x val="-2.6376524892845368E-3"/>
                  <c:y val="0.19797275787753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3F1-4EC2-A9E7-73B8A500EDB8}"/>
                </c:ext>
              </c:extLst>
            </c:dLbl>
            <c:dLbl>
              <c:idx val="19"/>
              <c:layout>
                <c:manualLayout>
                  <c:x val="-3.9564787339269021E-3"/>
                  <c:y val="-0.102563351316326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3F1-4EC2-A9E7-73B8A500EDB8}"/>
                </c:ext>
              </c:extLst>
            </c:dLbl>
            <c:dLbl>
              <c:idx val="20"/>
              <c:layout>
                <c:manualLayout>
                  <c:x val="-2.6376524892845368E-3"/>
                  <c:y val="-9.54080918776029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3F1-4EC2-A9E7-73B8A500EDB8}"/>
                </c:ext>
              </c:extLst>
            </c:dLbl>
            <c:dLbl>
              <c:idx val="21"/>
              <c:layout>
                <c:manualLayout>
                  <c:x val="-1.3188262446422684E-3"/>
                  <c:y val="0.17650585268970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3F1-4EC2-A9E7-73B8A500EDB8}"/>
                </c:ext>
              </c:extLst>
            </c:dLbl>
            <c:dLbl>
              <c:idx val="22"/>
              <c:layout>
                <c:manualLayout>
                  <c:x val="-2.6376524892846335E-3"/>
                  <c:y val="-8.82517055672155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3F1-4EC2-A9E7-73B8A500EDB8}"/>
                </c:ext>
              </c:extLst>
            </c:dLbl>
            <c:dLbl>
              <c:idx val="23"/>
              <c:layout>
                <c:manualLayout>
                  <c:x val="-9.6712807372496089E-17"/>
                  <c:y val="-9.77933035651402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3F1-4EC2-A9E7-73B8A500EDB8}"/>
                </c:ext>
              </c:extLst>
            </c:dLbl>
            <c:dLbl>
              <c:idx val="24"/>
              <c:layout>
                <c:manualLayout>
                  <c:x val="-9.6712807372496089E-17"/>
                  <c:y val="0.16457979425201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3F1-4EC2-A9E7-73B8A500EDB8}"/>
                </c:ext>
              </c:extLst>
            </c:dLbl>
            <c:dLbl>
              <c:idx val="25"/>
              <c:layout>
                <c:manualLayout>
                  <c:x val="0"/>
                  <c:y val="-8.1096258316547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3F1-4EC2-A9E7-73B8A500EDB8}"/>
                </c:ext>
              </c:extLst>
            </c:dLbl>
            <c:dLbl>
              <c:idx val="26"/>
              <c:layout>
                <c:manualLayout>
                  <c:x val="0"/>
                  <c:y val="-6.9170575502749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3F1-4EC2-A9E7-73B8A500EDB8}"/>
                </c:ext>
              </c:extLst>
            </c:dLbl>
            <c:dLbl>
              <c:idx val="27"/>
              <c:layout>
                <c:manualLayout>
                  <c:x val="0"/>
                  <c:y val="-0.15026814850290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3F1-4EC2-A9E7-73B8A500EDB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residencia'!$B$8:$B$10,'viaj entrados lugar residencia'!$B$12:$B$36)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residencia'!$Z$8:$Z$10,'viaj entrados lugar residencia'!$Z$12:$Z$36)</c:f>
              <c:numCache>
                <c:formatCode>0.0%</c:formatCode>
                <c:ptCount val="28"/>
                <c:pt idx="0">
                  <c:v>5.1762517027143851E-2</c:v>
                </c:pt>
                <c:pt idx="1">
                  <c:v>1.8046063671960599E-2</c:v>
                </c:pt>
                <c:pt idx="2">
                  <c:v>7.9951199674664464E-2</c:v>
                </c:pt>
                <c:pt idx="3">
                  <c:v>2.9832697699759381E-2</c:v>
                </c:pt>
                <c:pt idx="4">
                  <c:v>3.2617213890014929E-2</c:v>
                </c:pt>
                <c:pt idx="5">
                  <c:v>0.17974513749161636</c:v>
                </c:pt>
                <c:pt idx="6">
                  <c:v>-6.7160826594788836E-2</c:v>
                </c:pt>
                <c:pt idx="7">
                  <c:v>-0.173959373959374</c:v>
                </c:pt>
                <c:pt idx="8">
                  <c:v>6.9572171131547345E-2</c:v>
                </c:pt>
                <c:pt idx="9">
                  <c:v>0.1090235512040223</c:v>
                </c:pt>
                <c:pt idx="10">
                  <c:v>0.25792910447761197</c:v>
                </c:pt>
                <c:pt idx="11">
                  <c:v>3.7800037800028718E-4</c:v>
                </c:pt>
                <c:pt idx="12">
                  <c:v>3.9313510277389829E-2</c:v>
                </c:pt>
                <c:pt idx="13">
                  <c:v>0.1597621000820344</c:v>
                </c:pt>
                <c:pt idx="14">
                  <c:v>0.29359267734553773</c:v>
                </c:pt>
                <c:pt idx="15">
                  <c:v>0.24374999999999991</c:v>
                </c:pt>
                <c:pt idx="16">
                  <c:v>0.16042780748663099</c:v>
                </c:pt>
                <c:pt idx="17">
                  <c:v>0.23989421987155279</c:v>
                </c:pt>
                <c:pt idx="18">
                  <c:v>-0.10069177555726361</c:v>
                </c:pt>
                <c:pt idx="19">
                  <c:v>0.3592695514092894</c:v>
                </c:pt>
                <c:pt idx="20">
                  <c:v>0.12071992976294998</c:v>
                </c:pt>
                <c:pt idx="21">
                  <c:v>-8.9552238805970186E-2</c:v>
                </c:pt>
                <c:pt idx="22">
                  <c:v>0.52018633540372661</c:v>
                </c:pt>
                <c:pt idx="23">
                  <c:v>0.15323224261771751</c:v>
                </c:pt>
                <c:pt idx="24">
                  <c:v>-0.14115898959881135</c:v>
                </c:pt>
                <c:pt idx="25">
                  <c:v>0.41595925297113756</c:v>
                </c:pt>
                <c:pt idx="26">
                  <c:v>0.25163398692810457</c:v>
                </c:pt>
                <c:pt idx="27">
                  <c:v>1.3907563025210123E-2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33F1-4EC2-A9E7-73B8A500EDB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33F1-4EC2-A9E7-73B8A500EDB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3F1-4EC2-A9E7-73B8A500EDB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3F1-4EC2-A9E7-73B8A500EDB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3F1-4EC2-A9E7-73B8A500EDB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3F1-4EC2-A9E7-73B8A500EDB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33F1-4EC2-A9E7-73B8A500EDB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3F1-4EC2-A9E7-73B8A500EDB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3F1-4EC2-A9E7-73B8A500EDB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3F1-4EC2-A9E7-73B8A500EDB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3F1-4EC2-A9E7-73B8A500EDB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3F1-4EC2-A9E7-73B8A500EDB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33F1-4EC2-A9E7-73B8A500EDB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3F1-4EC2-A9E7-73B8A500EDB8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3F1-4EC2-A9E7-73B8A500EDB8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3F1-4EC2-A9E7-73B8A500EDB8}"/>
              </c:ext>
            </c:extLst>
          </c:dPt>
          <c:dPt>
            <c:idx val="2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B60-401D-9300-349538F0D92D}"/>
              </c:ext>
            </c:extLst>
          </c:dPt>
          <c:dPt>
            <c:idx val="2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6B60-401D-9300-349538F0D92D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3F1-4EC2-A9E7-73B8A500EDB8}"/>
                </c:ext>
              </c:extLst>
            </c:dLbl>
            <c:dLbl>
              <c:idx val="1"/>
              <c:layout>
                <c:manualLayout>
                  <c:x val="-1.2089100921562011E-17"/>
                  <c:y val="7.87121735006736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3F1-4EC2-A9E7-73B8A500EDB8}"/>
                </c:ext>
              </c:extLst>
            </c:dLbl>
            <c:dLbl>
              <c:idx val="2"/>
              <c:layout>
                <c:manualLayout>
                  <c:x val="-1.2089100921562011E-17"/>
                  <c:y val="9.54088431253785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3F1-4EC2-A9E7-73B8A500EDB8}"/>
                </c:ext>
              </c:extLst>
            </c:dLbl>
            <c:dLbl>
              <c:idx val="3"/>
              <c:layout>
                <c:manualLayout>
                  <c:x val="-5.0197434519498119E-3"/>
                  <c:y val="9.34946637931438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3F1-4EC2-A9E7-73B8A500EDB8}"/>
                </c:ext>
              </c:extLst>
            </c:dLbl>
            <c:dLbl>
              <c:idx val="4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3F1-4EC2-A9E7-73B8A500EDB8}"/>
                </c:ext>
              </c:extLst>
            </c:dLbl>
            <c:dLbl>
              <c:idx val="5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3F1-4EC2-A9E7-73B8A500EDB8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3F1-4EC2-A9E7-73B8A500EDB8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3F1-4EC2-A9E7-73B8A500EDB8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3F1-4EC2-A9E7-73B8A500EDB8}"/>
                </c:ext>
              </c:extLst>
            </c:dLbl>
            <c:dLbl>
              <c:idx val="9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3F1-4EC2-A9E7-73B8A500EDB8}"/>
                </c:ext>
              </c:extLst>
            </c:dLbl>
            <c:dLbl>
              <c:idx val="10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3F1-4EC2-A9E7-73B8A500EDB8}"/>
                </c:ext>
              </c:extLst>
            </c:dLbl>
            <c:dLbl>
              <c:idx val="11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3F1-4EC2-A9E7-73B8A500EDB8}"/>
                </c:ext>
              </c:extLst>
            </c:dLbl>
            <c:dLbl>
              <c:idx val="12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3F1-4EC2-A9E7-73B8A500EDB8}"/>
                </c:ext>
              </c:extLst>
            </c:dLbl>
            <c:dLbl>
              <c:idx val="13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3F1-4EC2-A9E7-73B8A500EDB8}"/>
                </c:ext>
              </c:extLst>
            </c:dLbl>
            <c:dLbl>
              <c:idx val="14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3F1-4EC2-A9E7-73B8A500EDB8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3F1-4EC2-A9E7-73B8A500EDB8}"/>
                </c:ext>
              </c:extLst>
            </c:dLbl>
            <c:dLbl>
              <c:idx val="16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3F1-4EC2-A9E7-73B8A500EDB8}"/>
                </c:ext>
              </c:extLst>
            </c:dLbl>
            <c:dLbl>
              <c:idx val="17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3F1-4EC2-A9E7-73B8A500EDB8}"/>
                </c:ext>
              </c:extLst>
            </c:dLbl>
            <c:dLbl>
              <c:idx val="1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3F1-4EC2-A9E7-73B8A500EDB8}"/>
                </c:ext>
              </c:extLst>
            </c:dLbl>
            <c:dLbl>
              <c:idx val="1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3F1-4EC2-A9E7-73B8A500EDB8}"/>
                </c:ext>
              </c:extLst>
            </c:dLbl>
            <c:dLbl>
              <c:idx val="20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3F1-4EC2-A9E7-73B8A500EDB8}"/>
                </c:ext>
              </c:extLst>
            </c:dLbl>
            <c:dLbl>
              <c:idx val="21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3F1-4EC2-A9E7-73B8A500EDB8}"/>
                </c:ext>
              </c:extLst>
            </c:dLbl>
            <c:dLbl>
              <c:idx val="22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3F1-4EC2-A9E7-73B8A500EDB8}"/>
                </c:ext>
              </c:extLst>
            </c:dLbl>
            <c:dLbl>
              <c:idx val="2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3F1-4EC2-A9E7-73B8A500EDB8}"/>
                </c:ext>
              </c:extLst>
            </c:dLbl>
            <c:dLbl>
              <c:idx val="24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3F1-4EC2-A9E7-73B8A500EDB8}"/>
                </c:ext>
              </c:extLst>
            </c:dLbl>
            <c:dLbl>
              <c:idx val="25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3F1-4EC2-A9E7-73B8A500EDB8}"/>
                </c:ext>
              </c:extLst>
            </c:dLbl>
            <c:dLbl>
              <c:idx val="2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B60-401D-9300-349538F0D92D}"/>
                </c:ext>
              </c:extLst>
            </c:dLbl>
            <c:dLbl>
              <c:idx val="27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B60-401D-9300-349538F0D92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residencia'!$B$8:$B$10,'viaj entrados lugar residencia'!$B$12:$B$36)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residencia'!$AB$8:$AB$10,'viaj entrados lugar residencia'!$AB$12:$AB$36)</c:f>
              <c:numCache>
                <c:formatCode>0.0%</c:formatCode>
                <c:ptCount val="28"/>
                <c:pt idx="0">
                  <c:v>0.21308900641032832</c:v>
                </c:pt>
                <c:pt idx="1">
                  <c:v>9.3920172677237609E-2</c:v>
                </c:pt>
                <c:pt idx="2">
                  <c:v>0.11916883373309071</c:v>
                </c:pt>
                <c:pt idx="3">
                  <c:v>0.34776872558544447</c:v>
                </c:pt>
                <c:pt idx="4">
                  <c:v>8.5737299943682455E-2</c:v>
                </c:pt>
                <c:pt idx="5">
                  <c:v>5.1307307594791858E-2</c:v>
                </c:pt>
                <c:pt idx="6">
                  <c:v>3.7272794584540268E-2</c:v>
                </c:pt>
                <c:pt idx="7">
                  <c:v>2.7828947220807428E-2</c:v>
                </c:pt>
                <c:pt idx="8">
                  <c:v>3.0009849961968826E-2</c:v>
                </c:pt>
                <c:pt idx="9">
                  <c:v>2.8210380827800675E-2</c:v>
                </c:pt>
                <c:pt idx="10">
                  <c:v>1.8153995965778675E-2</c:v>
                </c:pt>
                <c:pt idx="11">
                  <c:v>1.1876047540089795E-2</c:v>
                </c:pt>
                <c:pt idx="12">
                  <c:v>1.1685330736593169E-2</c:v>
                </c:pt>
                <c:pt idx="13">
                  <c:v>1.2688276750275418E-2</c:v>
                </c:pt>
                <c:pt idx="14">
                  <c:v>1.2683789296075497E-2</c:v>
                </c:pt>
                <c:pt idx="15">
                  <c:v>8.0370304720577442E-3</c:v>
                </c:pt>
                <c:pt idx="16">
                  <c:v>7.3033317103707307E-3</c:v>
                </c:pt>
                <c:pt idx="17">
                  <c:v>7.3639123420696584E-3</c:v>
                </c:pt>
                <c:pt idx="18">
                  <c:v>5.2503214139070697E-3</c:v>
                </c:pt>
                <c:pt idx="19">
                  <c:v>7.6825215902640194E-3</c:v>
                </c:pt>
                <c:pt idx="20">
                  <c:v>5.7282352861986099E-3</c:v>
                </c:pt>
                <c:pt idx="21">
                  <c:v>4.5166226522200554E-3</c:v>
                </c:pt>
                <c:pt idx="22">
                  <c:v>4.39321766172224E-3</c:v>
                </c:pt>
                <c:pt idx="23">
                  <c:v>3.2421856594426132E-3</c:v>
                </c:pt>
                <c:pt idx="24">
                  <c:v>1.2968742637770453E-3</c:v>
                </c:pt>
                <c:pt idx="25">
                  <c:v>1.8712684013668785E-3</c:v>
                </c:pt>
                <c:pt idx="26">
                  <c:v>8.5934747928478959E-4</c:v>
                </c:pt>
                <c:pt idx="27">
                  <c:v>5.4143378649141663E-2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33F1-4EC2-A9E7-73B8A500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(2)'!$X$6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rgbClr val="0047BA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A2-4B05-AD48-EA5D9EDF3BA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A2-4B05-AD48-EA5D9EDF3BA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BA2-4B05-AD48-EA5D9EDF3BA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BA2-4B05-AD48-EA5D9EDF3BA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BA2-4B05-AD48-EA5D9EDF3BA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BA2-4B05-AD48-EA5D9EDF3BA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BA2-4B05-AD48-EA5D9EDF3BA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BA2-4B05-AD48-EA5D9EDF3BA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BA2-4B05-AD48-EA5D9EDF3BA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BA2-4B05-AD48-EA5D9EDF3BA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BA2-4B05-AD48-EA5D9EDF3BA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BA2-4B05-AD48-EA5D9EDF3BA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BA2-4B05-AD48-EA5D9EDF3BA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BA2-4B05-AD48-EA5D9EDF3BA5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BA2-4B05-AD48-EA5D9EDF3BA5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BA2-4B05-AD48-EA5D9EDF3BA5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BA2-4B05-AD48-EA5D9EDF3BA5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BA2-4B05-AD48-EA5D9EDF3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(2)'!$X$8:$X$10,'viaj alojados lugar residen (2)'!$X$12:$X$36)</c:f>
              <c:numCache>
                <c:formatCode>#,##0</c:formatCode>
                <c:ptCount val="28"/>
                <c:pt idx="0">
                  <c:v>311661</c:v>
                </c:pt>
                <c:pt idx="1">
                  <c:v>118947</c:v>
                </c:pt>
                <c:pt idx="2">
                  <c:v>192714</c:v>
                </c:pt>
                <c:pt idx="3">
                  <c:v>714301</c:v>
                </c:pt>
                <c:pt idx="4">
                  <c:v>196251</c:v>
                </c:pt>
                <c:pt idx="5">
                  <c:v>93751</c:v>
                </c:pt>
                <c:pt idx="6">
                  <c:v>65213</c:v>
                </c:pt>
                <c:pt idx="7">
                  <c:v>60571</c:v>
                </c:pt>
                <c:pt idx="8">
                  <c:v>65953</c:v>
                </c:pt>
                <c:pt idx="9">
                  <c:v>58118</c:v>
                </c:pt>
                <c:pt idx="10">
                  <c:v>42267</c:v>
                </c:pt>
                <c:pt idx="11">
                  <c:v>49303</c:v>
                </c:pt>
                <c:pt idx="12">
                  <c:v>28018</c:v>
                </c:pt>
                <c:pt idx="13">
                  <c:v>20313</c:v>
                </c:pt>
                <c:pt idx="14">
                  <c:v>46024</c:v>
                </c:pt>
                <c:pt idx="15">
                  <c:v>12421</c:v>
                </c:pt>
                <c:pt idx="16">
                  <c:v>44749</c:v>
                </c:pt>
                <c:pt idx="17">
                  <c:v>10928</c:v>
                </c:pt>
                <c:pt idx="18">
                  <c:v>13318</c:v>
                </c:pt>
                <c:pt idx="19">
                  <c:v>32343</c:v>
                </c:pt>
                <c:pt idx="20">
                  <c:v>13509</c:v>
                </c:pt>
                <c:pt idx="21">
                  <c:v>10949</c:v>
                </c:pt>
                <c:pt idx="22">
                  <c:v>5376</c:v>
                </c:pt>
                <c:pt idx="23">
                  <c:v>6875</c:v>
                </c:pt>
                <c:pt idx="24">
                  <c:v>2410</c:v>
                </c:pt>
                <c:pt idx="25">
                  <c:v>4175</c:v>
                </c:pt>
                <c:pt idx="26">
                  <c:v>2619</c:v>
                </c:pt>
                <c:pt idx="27">
                  <c:v>114975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BA2-4B05-AD48-EA5D9EDF3BA5}"/>
            </c:ext>
          </c:extLst>
        </c:ser>
        <c:ser>
          <c:idx val="1"/>
          <c:order val="1"/>
          <c:tx>
            <c:strRef>
              <c:f>'viaj alojados lugar residen (2)'!$Y$6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532410321014E-3"/>
                  <c:y val="-0.237037037037037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A2-4B05-AD48-EA5D9EDF3BA5}"/>
                </c:ext>
              </c:extLst>
            </c:dLbl>
            <c:dLbl>
              <c:idx val="1"/>
              <c:layout>
                <c:manualLayout>
                  <c:x val="-3.775959723096287E-3"/>
                  <c:y val="-0.161823361823361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A2-4B05-AD48-EA5D9EDF3BA5}"/>
                </c:ext>
              </c:extLst>
            </c:dLbl>
            <c:dLbl>
              <c:idx val="2"/>
              <c:layout>
                <c:manualLayout>
                  <c:x val="-1.2586532410321072E-3"/>
                  <c:y val="-0.157264957264957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A2-4B05-AD48-EA5D9EDF3BA5}"/>
                </c:ext>
              </c:extLst>
            </c:dLbl>
            <c:dLbl>
              <c:idx val="3"/>
              <c:layout>
                <c:manualLayout>
                  <c:x val="-1.2586532410321187E-3"/>
                  <c:y val="-0.410256410256410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A2-4B05-AD48-EA5D9EDF3BA5}"/>
                </c:ext>
              </c:extLst>
            </c:dLbl>
            <c:dLbl>
              <c:idx val="4"/>
              <c:layout>
                <c:manualLayout>
                  <c:x val="-2.5173064820641915E-3"/>
                  <c:y val="-0.186894586894586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A2-4B05-AD48-EA5D9EDF3BA5}"/>
                </c:ext>
              </c:extLst>
            </c:dLbl>
            <c:dLbl>
              <c:idx val="5"/>
              <c:layout>
                <c:manualLayout>
                  <c:x val="2.3075042854057632E-17"/>
                  <c:y val="-0.12763532763532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A2-4B05-AD48-EA5D9EDF3BA5}"/>
                </c:ext>
              </c:extLst>
            </c:dLbl>
            <c:dLbl>
              <c:idx val="6"/>
              <c:layout>
                <c:manualLayout>
                  <c:x val="-3.775959723096287E-3"/>
                  <c:y val="-0.11623931623931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A2-4B05-AD48-EA5D9EDF3BA5}"/>
                </c:ext>
              </c:extLst>
            </c:dLbl>
            <c:dLbl>
              <c:idx val="7"/>
              <c:layout>
                <c:manualLayout>
                  <c:x val="-1.2586532410320957E-3"/>
                  <c:y val="-0.132193732193732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A2-4B05-AD48-EA5D9EDF3BA5}"/>
                </c:ext>
              </c:extLst>
            </c:dLbl>
            <c:dLbl>
              <c:idx val="8"/>
              <c:layout>
                <c:manualLayout>
                  <c:x val="-3.775959723096287E-3"/>
                  <c:y val="-0.12307692307692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A2-4B05-AD48-EA5D9EDF3BA5}"/>
                </c:ext>
              </c:extLst>
            </c:dLbl>
            <c:dLbl>
              <c:idx val="9"/>
              <c:layout>
                <c:manualLayout>
                  <c:x val="-3.775959723096287E-3"/>
                  <c:y val="-0.11396011396011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A2-4B05-AD48-EA5D9EDF3BA5}"/>
                </c:ext>
              </c:extLst>
            </c:dLbl>
            <c:dLbl>
              <c:idx val="10"/>
              <c:layout>
                <c:manualLayout>
                  <c:x val="-5.034612964128383E-3"/>
                  <c:y val="-0.111680911680911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A2-4B05-AD48-EA5D9EDF3BA5}"/>
                </c:ext>
              </c:extLst>
            </c:dLbl>
            <c:dLbl>
              <c:idx val="11"/>
              <c:layout>
                <c:manualLayout>
                  <c:x val="-3.775959723096287E-3"/>
                  <c:y val="-0.12307692307692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A2-4B05-AD48-EA5D9EDF3BA5}"/>
                </c:ext>
              </c:extLst>
            </c:dLbl>
            <c:dLbl>
              <c:idx val="12"/>
              <c:layout>
                <c:manualLayout>
                  <c:x val="-1.2586532410321879E-3"/>
                  <c:y val="-0.100284900284900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BA2-4B05-AD48-EA5D9EDF3BA5}"/>
                </c:ext>
              </c:extLst>
            </c:dLbl>
            <c:dLbl>
              <c:idx val="13"/>
              <c:layout>
                <c:manualLayout>
                  <c:x val="0"/>
                  <c:y val="-0.113960113960113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BA2-4B05-AD48-EA5D9EDF3BA5}"/>
                </c:ext>
              </c:extLst>
            </c:dLbl>
            <c:dLbl>
              <c:idx val="14"/>
              <c:layout>
                <c:manualLayout>
                  <c:x val="-1.2586532410320957E-3"/>
                  <c:y val="-0.116239316239316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BA2-4B05-AD48-EA5D9EDF3BA5}"/>
                </c:ext>
              </c:extLst>
            </c:dLbl>
            <c:dLbl>
              <c:idx val="15"/>
              <c:layout>
                <c:manualLayout>
                  <c:x val="0"/>
                  <c:y val="-9.8005698005698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BA2-4B05-AD48-EA5D9EDF3BA5}"/>
                </c:ext>
              </c:extLst>
            </c:dLbl>
            <c:dLbl>
              <c:idx val="16"/>
              <c:layout>
                <c:manualLayout>
                  <c:x val="-1.2586532410321879E-3"/>
                  <c:y val="-0.113960113960113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BA2-4B05-AD48-EA5D9EDF3BA5}"/>
                </c:ext>
              </c:extLst>
            </c:dLbl>
            <c:dLbl>
              <c:idx val="17"/>
              <c:layout>
                <c:manualLayout>
                  <c:x val="-9.230017141623053E-17"/>
                  <c:y val="-0.102564102564102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BA2-4B05-AD48-EA5D9EDF3BA5}"/>
                </c:ext>
              </c:extLst>
            </c:dLbl>
            <c:dLbl>
              <c:idx val="18"/>
              <c:layout>
                <c:manualLayout>
                  <c:x val="-2.5173064820641915E-3"/>
                  <c:y val="-0.107122507122507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BA2-4B05-AD48-EA5D9EDF3BA5}"/>
                </c:ext>
              </c:extLst>
            </c:dLbl>
            <c:dLbl>
              <c:idx val="19"/>
              <c:layout>
                <c:manualLayout>
                  <c:x val="0"/>
                  <c:y val="-0.104843304843304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BA2-4B05-AD48-EA5D9EDF3BA5}"/>
                </c:ext>
              </c:extLst>
            </c:dLbl>
            <c:dLbl>
              <c:idx val="20"/>
              <c:layout>
                <c:manualLayout>
                  <c:x val="-3.775959723096287E-3"/>
                  <c:y val="-9.8005698005698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BA2-4B05-AD48-EA5D9EDF3BA5}"/>
                </c:ext>
              </c:extLst>
            </c:dLbl>
            <c:dLbl>
              <c:idx val="21"/>
              <c:layout>
                <c:manualLayout>
                  <c:x val="-3.7759597230963794E-3"/>
                  <c:y val="-9.8005698005698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BA2-4B05-AD48-EA5D9EDF3BA5}"/>
                </c:ext>
              </c:extLst>
            </c:dLbl>
            <c:dLbl>
              <c:idx val="22"/>
              <c:layout>
                <c:manualLayout>
                  <c:x val="0"/>
                  <c:y val="-9.57264957264958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BA2-4B05-AD48-EA5D9EDF3BA5}"/>
                </c:ext>
              </c:extLst>
            </c:dLbl>
            <c:dLbl>
              <c:idx val="23"/>
              <c:layout>
                <c:manualLayout>
                  <c:x val="0"/>
                  <c:y val="-9.11680911680911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BA2-4B05-AD48-EA5D9EDF3BA5}"/>
                </c:ext>
              </c:extLst>
            </c:dLbl>
            <c:dLbl>
              <c:idx val="24"/>
              <c:layout>
                <c:manualLayout>
                  <c:x val="-1.2586532410322803E-3"/>
                  <c:y val="-9.34472934472934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BA2-4B05-AD48-EA5D9EDF3BA5}"/>
                </c:ext>
              </c:extLst>
            </c:dLbl>
            <c:dLbl>
              <c:idx val="25"/>
              <c:layout>
                <c:manualLayout>
                  <c:x val="-1.2586532410320957E-3"/>
                  <c:y val="-9.57264957264958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BA2-4B05-AD48-EA5D9EDF3BA5}"/>
                </c:ext>
              </c:extLst>
            </c:dLbl>
            <c:dLbl>
              <c:idx val="26"/>
              <c:layout>
                <c:manualLayout>
                  <c:x val="-1.8460034283246106E-16"/>
                  <c:y val="-9.1168091168091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BA2-4B05-AD48-EA5D9EDF3BA5}"/>
                </c:ext>
              </c:extLst>
            </c:dLbl>
            <c:dLbl>
              <c:idx val="27"/>
              <c:layout>
                <c:manualLayout>
                  <c:x val="1.2586532410320957E-3"/>
                  <c:y val="-0.157264957264957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BA2-4B05-AD48-EA5D9EDF3BA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(2)'!$Y$8:$Y$10,'viaj alojados lugar residen (2)'!$Y$12:$Y$36)</c:f>
              <c:numCache>
                <c:formatCode>0.0%</c:formatCode>
                <c:ptCount val="28"/>
                <c:pt idx="0">
                  <c:v>0.13695511803267935</c:v>
                </c:pt>
                <c:pt idx="1">
                  <c:v>5.1930134866239319E-2</c:v>
                </c:pt>
                <c:pt idx="2">
                  <c:v>0.19665433049352976</c:v>
                </c:pt>
                <c:pt idx="3">
                  <c:v>0.23877679850438249</c:v>
                </c:pt>
                <c:pt idx="4">
                  <c:v>0.20459246619485749</c:v>
                </c:pt>
                <c:pt idx="5">
                  <c:v>0.21765615055914167</c:v>
                </c:pt>
                <c:pt idx="6">
                  <c:v>-0.10513893653516293</c:v>
                </c:pt>
                <c:pt idx="7">
                  <c:v>-9.9141841545577591E-2</c:v>
                </c:pt>
                <c:pt idx="8">
                  <c:v>0.17720660419455592</c:v>
                </c:pt>
                <c:pt idx="9">
                  <c:v>6.110898103010709E-2</c:v>
                </c:pt>
                <c:pt idx="10">
                  <c:v>0.23461369943040755</c:v>
                </c:pt>
                <c:pt idx="11">
                  <c:v>0.28206261701685054</c:v>
                </c:pt>
                <c:pt idx="12">
                  <c:v>0.13681733344153213</c:v>
                </c:pt>
                <c:pt idx="13">
                  <c:v>0.26655443322109984</c:v>
                </c:pt>
                <c:pt idx="14">
                  <c:v>0.45117452309632666</c:v>
                </c:pt>
                <c:pt idx="15">
                  <c:v>0.40065403698691937</c:v>
                </c:pt>
                <c:pt idx="16">
                  <c:v>0.36755088319784845</c:v>
                </c:pt>
                <c:pt idx="17">
                  <c:v>0.2844381758345087</c:v>
                </c:pt>
                <c:pt idx="18">
                  <c:v>4.2831414924438205E-2</c:v>
                </c:pt>
                <c:pt idx="19">
                  <c:v>0.63183652875882945</c:v>
                </c:pt>
                <c:pt idx="20">
                  <c:v>0.17011693373754877</c:v>
                </c:pt>
                <c:pt idx="21">
                  <c:v>2.5763537567922157E-2</c:v>
                </c:pt>
                <c:pt idx="22">
                  <c:v>0.48385316036433901</c:v>
                </c:pt>
                <c:pt idx="23">
                  <c:v>0.2144497438615085</c:v>
                </c:pt>
                <c:pt idx="24">
                  <c:v>-3.4841810172206666E-2</c:v>
                </c:pt>
                <c:pt idx="25">
                  <c:v>0.12776877363587258</c:v>
                </c:pt>
                <c:pt idx="26">
                  <c:v>0.69734283862605317</c:v>
                </c:pt>
                <c:pt idx="27">
                  <c:v>0.1181184296258837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BA2-4B05-AD48-EA5D9EDF3BA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BA2-4B05-AD48-EA5D9EDF3BA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BA2-4B05-AD48-EA5D9EDF3BA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BA2-4B05-AD48-EA5D9EDF3BA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BA2-4B05-AD48-EA5D9EDF3BA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BA2-4B05-AD48-EA5D9EDF3BA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BA2-4B05-AD48-EA5D9EDF3BA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DBA2-4B05-AD48-EA5D9EDF3BA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DBA2-4B05-AD48-EA5D9EDF3BA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DBA2-4B05-AD48-EA5D9EDF3BA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DBA2-4B05-AD48-EA5D9EDF3BA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DBA2-4B05-AD48-EA5D9EDF3BA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DBA2-4B05-AD48-EA5D9EDF3BA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DBA2-4B05-AD48-EA5D9EDF3BA5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DBA2-4B05-AD48-EA5D9EDF3BA5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DBA2-4B05-AD48-EA5D9EDF3BA5}"/>
              </c:ext>
            </c:extLst>
          </c:dPt>
          <c:dPt>
            <c:idx val="2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DBA2-4B05-AD48-EA5D9EDF3BA5}"/>
              </c:ext>
            </c:extLst>
          </c:dPt>
          <c:dPt>
            <c:idx val="2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DBA2-4B05-AD48-EA5D9EDF3BA5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BA2-4B05-AD48-EA5D9EDF3BA5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A2-4B05-AD48-EA5D9EDF3BA5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BA2-4B05-AD48-EA5D9EDF3BA5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BA2-4B05-AD48-EA5D9EDF3BA5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A2-4B05-AD48-EA5D9EDF3BA5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A2-4B05-AD48-EA5D9EDF3BA5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BA2-4B05-AD48-EA5D9EDF3BA5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BA2-4B05-AD48-EA5D9EDF3BA5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BA2-4B05-AD48-EA5D9EDF3BA5}"/>
                </c:ext>
              </c:extLst>
            </c:dLbl>
            <c:dLbl>
              <c:idx val="9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BA2-4B05-AD48-EA5D9EDF3BA5}"/>
                </c:ext>
              </c:extLst>
            </c:dLbl>
            <c:dLbl>
              <c:idx val="10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BA2-4B05-AD48-EA5D9EDF3BA5}"/>
                </c:ext>
              </c:extLst>
            </c:dLbl>
            <c:dLbl>
              <c:idx val="11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BA2-4B05-AD48-EA5D9EDF3BA5}"/>
                </c:ext>
              </c:extLst>
            </c:dLbl>
            <c:dLbl>
              <c:idx val="12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BA2-4B05-AD48-EA5D9EDF3BA5}"/>
                </c:ext>
              </c:extLst>
            </c:dLbl>
            <c:dLbl>
              <c:idx val="13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BA2-4B05-AD48-EA5D9EDF3BA5}"/>
                </c:ext>
              </c:extLst>
            </c:dLbl>
            <c:dLbl>
              <c:idx val="14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BA2-4B05-AD48-EA5D9EDF3BA5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BA2-4B05-AD48-EA5D9EDF3BA5}"/>
                </c:ext>
              </c:extLst>
            </c:dLbl>
            <c:dLbl>
              <c:idx val="16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BA2-4B05-AD48-EA5D9EDF3BA5}"/>
                </c:ext>
              </c:extLst>
            </c:dLbl>
            <c:dLbl>
              <c:idx val="17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BA2-4B05-AD48-EA5D9EDF3BA5}"/>
                </c:ext>
              </c:extLst>
            </c:dLbl>
            <c:dLbl>
              <c:idx val="1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BA2-4B05-AD48-EA5D9EDF3BA5}"/>
                </c:ext>
              </c:extLst>
            </c:dLbl>
            <c:dLbl>
              <c:idx val="1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BA2-4B05-AD48-EA5D9EDF3BA5}"/>
                </c:ext>
              </c:extLst>
            </c:dLbl>
            <c:dLbl>
              <c:idx val="20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BA2-4B05-AD48-EA5D9EDF3BA5}"/>
                </c:ext>
              </c:extLst>
            </c:dLbl>
            <c:dLbl>
              <c:idx val="21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BA2-4B05-AD48-EA5D9EDF3BA5}"/>
                </c:ext>
              </c:extLst>
            </c:dLbl>
            <c:dLbl>
              <c:idx val="22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BA2-4B05-AD48-EA5D9EDF3BA5}"/>
                </c:ext>
              </c:extLst>
            </c:dLbl>
            <c:dLbl>
              <c:idx val="2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BA2-4B05-AD48-EA5D9EDF3BA5}"/>
                </c:ext>
              </c:extLst>
            </c:dLbl>
            <c:dLbl>
              <c:idx val="24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BA2-4B05-AD48-EA5D9EDF3BA5}"/>
                </c:ext>
              </c:extLst>
            </c:dLbl>
            <c:dLbl>
              <c:idx val="25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BA2-4B05-AD48-EA5D9EDF3BA5}"/>
                </c:ext>
              </c:extLst>
            </c:dLbl>
            <c:dLbl>
              <c:idx val="2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BA2-4B05-AD48-EA5D9EDF3BA5}"/>
                </c:ext>
              </c:extLst>
            </c:dLbl>
            <c:dLbl>
              <c:idx val="27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BA2-4B05-AD48-EA5D9EDF3BA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(2)'!$AC$8:$AC$10,'viaj alojados lugar residen (2)'!$AC$12:$AC$36)</c:f>
              <c:numCache>
                <c:formatCode>0.0%</c:formatCode>
                <c:ptCount val="28"/>
                <c:pt idx="0">
                  <c:v>0.15380101865829449</c:v>
                </c:pt>
                <c:pt idx="1">
                  <c:v>5.8698938161490057E-2</c:v>
                </c:pt>
                <c:pt idx="2">
                  <c:v>9.5102080496804423E-2</c:v>
                </c:pt>
                <c:pt idx="3">
                  <c:v>0.35249909815035696</c:v>
                </c:pt>
                <c:pt idx="4">
                  <c:v>9.6847548178016982E-2</c:v>
                </c:pt>
                <c:pt idx="5">
                  <c:v>4.6265010059756487E-2</c:v>
                </c:pt>
                <c:pt idx="6">
                  <c:v>3.2181844471279232E-2</c:v>
                </c:pt>
                <c:pt idx="7">
                  <c:v>2.989107235474299E-2</c:v>
                </c:pt>
                <c:pt idx="8">
                  <c:v>3.254702572208424E-2</c:v>
                </c:pt>
                <c:pt idx="9">
                  <c:v>2.8680545857142081E-2</c:v>
                </c:pt>
                <c:pt idx="10">
                  <c:v>2.0858264767263573E-2</c:v>
                </c:pt>
                <c:pt idx="11">
                  <c:v>2.4330447578971678E-2</c:v>
                </c:pt>
                <c:pt idx="12">
                  <c:v>1.382655173656022E-2</c:v>
                </c:pt>
                <c:pt idx="13">
                  <c:v>1.0024225334597322E-2</c:v>
                </c:pt>
                <c:pt idx="14">
                  <c:v>2.2712299847364108E-2</c:v>
                </c:pt>
                <c:pt idx="15">
                  <c:v>6.1296166435796445E-3</c:v>
                </c:pt>
                <c:pt idx="16">
                  <c:v>2.2083102421990623E-2</c:v>
                </c:pt>
                <c:pt idx="17">
                  <c:v>5.3928387956717139E-3</c:v>
                </c:pt>
                <c:pt idx="18">
                  <c:v>6.5722755381365195E-3</c:v>
                </c:pt>
                <c:pt idx="19">
                  <c:v>1.5960888101062432E-2</c:v>
                </c:pt>
                <c:pt idx="20">
                  <c:v>6.6665317798983515E-3</c:v>
                </c:pt>
                <c:pt idx="21">
                  <c:v>5.4032020473837481E-3</c:v>
                </c:pt>
                <c:pt idx="22">
                  <c:v>2.6529924382806673E-3</c:v>
                </c:pt>
                <c:pt idx="23">
                  <c:v>3.3927312152491796E-3</c:v>
                </c:pt>
                <c:pt idx="24">
                  <c:v>1.189306506000076E-3</c:v>
                </c:pt>
                <c:pt idx="25">
                  <c:v>2.0603131379876836E-3</c:v>
                </c:pt>
                <c:pt idx="26">
                  <c:v>1.2924455349436511E-3</c:v>
                </c:pt>
                <c:pt idx="27">
                  <c:v>5.6738803123385369E-2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F-DBA2-4B05-AD48-EA5D9EDF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residen acu'!$Z$6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rgbClr val="0047BA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E359-4C44-9532-B00FE768CE9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E359-4C44-9532-B00FE768CE9B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59-4C44-9532-B00FE768CE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acu'!$Z$8:$Z$10,'viaj entrados lugar residen acu'!$Z$12:$Z$36)</c:f>
              <c:numCache>
                <c:formatCode>#,##0</c:formatCode>
                <c:ptCount val="28"/>
                <c:pt idx="0">
                  <c:v>282545</c:v>
                </c:pt>
                <c:pt idx="1">
                  <c:v>111139</c:v>
                </c:pt>
                <c:pt idx="2">
                  <c:v>171406</c:v>
                </c:pt>
                <c:pt idx="3">
                  <c:v>591466</c:v>
                </c:pt>
                <c:pt idx="4">
                  <c:v>159101</c:v>
                </c:pt>
                <c:pt idx="5">
                  <c:v>80773</c:v>
                </c:pt>
                <c:pt idx="6">
                  <c:v>53907</c:v>
                </c:pt>
                <c:pt idx="7">
                  <c:v>49181</c:v>
                </c:pt>
                <c:pt idx="8">
                  <c:v>54446</c:v>
                </c:pt>
                <c:pt idx="9">
                  <c:v>48165</c:v>
                </c:pt>
                <c:pt idx="10">
                  <c:v>35744</c:v>
                </c:pt>
                <c:pt idx="11">
                  <c:v>40209</c:v>
                </c:pt>
                <c:pt idx="12">
                  <c:v>21487</c:v>
                </c:pt>
                <c:pt idx="13">
                  <c:v>17103</c:v>
                </c:pt>
                <c:pt idx="14">
                  <c:v>37128</c:v>
                </c:pt>
                <c:pt idx="15">
                  <c:v>11138</c:v>
                </c:pt>
                <c:pt idx="16">
                  <c:v>35308</c:v>
                </c:pt>
                <c:pt idx="17">
                  <c:v>9524</c:v>
                </c:pt>
                <c:pt idx="18">
                  <c:v>11256</c:v>
                </c:pt>
                <c:pt idx="19">
                  <c:v>25484</c:v>
                </c:pt>
                <c:pt idx="20">
                  <c:v>10716</c:v>
                </c:pt>
                <c:pt idx="21">
                  <c:v>9312</c:v>
                </c:pt>
                <c:pt idx="22">
                  <c:v>4936</c:v>
                </c:pt>
                <c:pt idx="23">
                  <c:v>5780</c:v>
                </c:pt>
                <c:pt idx="24">
                  <c:v>1948</c:v>
                </c:pt>
                <c:pt idx="25">
                  <c:v>3531</c:v>
                </c:pt>
                <c:pt idx="26">
                  <c:v>2307</c:v>
                </c:pt>
                <c:pt idx="27">
                  <c:v>98328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59-4C44-9532-B00FE768CE9B}"/>
            </c:ext>
          </c:extLst>
        </c:ser>
        <c:ser>
          <c:idx val="2"/>
          <c:order val="1"/>
          <c:tx>
            <c:strRef>
              <c:f>'viaj entrados lugar residen acu'!$AA$6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359-4C44-9532-B00FE768CE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359-4C44-9532-B00FE768CE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359-4C44-9532-B00FE768CE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359-4C44-9532-B00FE768CE9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359-4C44-9532-B00FE768CE9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359-4C44-9532-B00FE768CE9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359-4C44-9532-B00FE768CE9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359-4C44-9532-B00FE768CE9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359-4C44-9532-B00FE768CE9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359-4C44-9532-B00FE768CE9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359-4C44-9532-B00FE768CE9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359-4C44-9532-B00FE768CE9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359-4C44-9532-B00FE768CE9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359-4C44-9532-B00FE768CE9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359-4C44-9532-B00FE768CE9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359-4C44-9532-B00FE768CE9B}"/>
              </c:ext>
            </c:extLst>
          </c:dPt>
          <c:dLbls>
            <c:dLbl>
              <c:idx val="1"/>
              <c:layout>
                <c:manualLayout>
                  <c:x val="-2.5173064820642028E-3"/>
                  <c:y val="-0.17094017094017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59-4C44-9532-B00FE768CE9B}"/>
                </c:ext>
              </c:extLst>
            </c:dLbl>
            <c:dLbl>
              <c:idx val="2"/>
              <c:layout>
                <c:manualLayout>
                  <c:x val="-1.2586532410321072E-3"/>
                  <c:y val="-0.18689458689458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59-4C44-9532-B00FE768CE9B}"/>
                </c:ext>
              </c:extLst>
            </c:dLbl>
            <c:dLbl>
              <c:idx val="3"/>
              <c:layout>
                <c:manualLayout>
                  <c:x val="0"/>
                  <c:y val="-0.41025641025641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9-4C44-9532-B00FE768CE9B}"/>
                </c:ext>
              </c:extLst>
            </c:dLbl>
            <c:dLbl>
              <c:idx val="4"/>
              <c:layout>
                <c:manualLayout>
                  <c:x val="-6.2932662051604785E-3"/>
                  <c:y val="-0.19373219373219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9-4C44-9532-B00FE768CE9B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59-4C44-9532-B00FE768CE9B}"/>
                </c:ext>
              </c:extLst>
            </c:dLbl>
            <c:dLbl>
              <c:idx val="6"/>
              <c:layout>
                <c:manualLayout>
                  <c:x val="-1.2586532410320957E-3"/>
                  <c:y val="0.223362002826569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9-4C44-9532-B00FE768CE9B}"/>
                </c:ext>
              </c:extLst>
            </c:dLbl>
            <c:dLbl>
              <c:idx val="7"/>
              <c:layout>
                <c:manualLayout>
                  <c:x val="-2.5173064820641915E-3"/>
                  <c:y val="0.21196599143055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9-4C44-9532-B00FE768CE9B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59-4C44-9532-B00FE768CE9B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59-4C44-9532-B00FE768CE9B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59-4C44-9532-B00FE768CE9B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59-4C44-9532-B00FE768CE9B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59-4C44-9532-B00FE768CE9B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59-4C44-9532-B00FE768CE9B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59-4C44-9532-B00FE768CE9B}"/>
                </c:ext>
              </c:extLst>
            </c:dLbl>
            <c:dLbl>
              <c:idx val="15"/>
              <c:layout>
                <c:manualLayout>
                  <c:x val="-2.5173064820641915E-3"/>
                  <c:y val="-7.9772079772079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59-4C44-9532-B00FE768CE9B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59-4C44-9532-B00FE768CE9B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59-4C44-9532-B00FE768CE9B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59-4C44-9532-B00FE768CE9B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59-4C44-9532-B00FE768CE9B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59-4C44-9532-B00FE768CE9B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59-4C44-9532-B00FE768CE9B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59-4C44-9532-B00FE768CE9B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59-4C44-9532-B00FE768CE9B}"/>
                </c:ext>
              </c:extLst>
            </c:dLbl>
            <c:dLbl>
              <c:idx val="24"/>
              <c:layout>
                <c:manualLayout>
                  <c:x val="0"/>
                  <c:y val="0.1754987549633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59-4C44-9532-B00FE768CE9B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59-4C44-9532-B00FE768CE9B}"/>
                </c:ext>
              </c:extLst>
            </c:dLbl>
            <c:dLbl>
              <c:idx val="26"/>
              <c:layout>
                <c:manualLayout>
                  <c:x val="-1.2586532410320957E-3"/>
                  <c:y val="-0.23475783475783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59-4C44-9532-B00FE768CE9B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59-4C44-9532-B00FE768CE9B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acu'!$AA$8:$AA$10,'viaj entrados lugar residen acu'!$AA$12:$AA$36)</c:f>
              <c:numCache>
                <c:formatCode>0.0%</c:formatCode>
                <c:ptCount val="28"/>
                <c:pt idx="0">
                  <c:v>0.12625612366515071</c:v>
                </c:pt>
                <c:pt idx="1">
                  <c:v>3.4881230620245285E-2</c:v>
                </c:pt>
                <c:pt idx="2">
                  <c:v>0.19465005087888043</c:v>
                </c:pt>
                <c:pt idx="3">
                  <c:v>0.22525982594717098</c:v>
                </c:pt>
                <c:pt idx="4">
                  <c:v>0.22026813517203303</c:v>
                </c:pt>
                <c:pt idx="5">
                  <c:v>0.20933958168016642</c:v>
                </c:pt>
                <c:pt idx="6">
                  <c:v>-0.10291058561182209</c:v>
                </c:pt>
                <c:pt idx="7">
                  <c:v>-7.1881487073032657E-2</c:v>
                </c:pt>
                <c:pt idx="8">
                  <c:v>0.15998039925858065</c:v>
                </c:pt>
                <c:pt idx="9">
                  <c:v>5.1637554585152845E-2</c:v>
                </c:pt>
                <c:pt idx="10">
                  <c:v>0.25123394126089549</c:v>
                </c:pt>
                <c:pt idx="11">
                  <c:v>0.2976505518621313</c:v>
                </c:pt>
                <c:pt idx="12">
                  <c:v>0.1391686989714771</c:v>
                </c:pt>
                <c:pt idx="13">
                  <c:v>0.26773404491883479</c:v>
                </c:pt>
                <c:pt idx="14">
                  <c:v>0.49066527482233901</c:v>
                </c:pt>
                <c:pt idx="15">
                  <c:v>0.43530927835051547</c:v>
                </c:pt>
                <c:pt idx="16">
                  <c:v>0.34276478417950185</c:v>
                </c:pt>
                <c:pt idx="17">
                  <c:v>0.28964116452268107</c:v>
                </c:pt>
                <c:pt idx="18">
                  <c:v>5.1667756703728029E-2</c:v>
                </c:pt>
                <c:pt idx="19">
                  <c:v>0.65663394656438934</c:v>
                </c:pt>
                <c:pt idx="20">
                  <c:v>0.16276041666666674</c:v>
                </c:pt>
                <c:pt idx="21">
                  <c:v>3.0316441690639628E-2</c:v>
                </c:pt>
                <c:pt idx="22">
                  <c:v>0.52912019826517964</c:v>
                </c:pt>
                <c:pt idx="23">
                  <c:v>0.21992401857323762</c:v>
                </c:pt>
                <c:pt idx="24">
                  <c:v>-8.716026241799435E-2</c:v>
                </c:pt>
                <c:pt idx="25">
                  <c:v>0.14494163424124507</c:v>
                </c:pt>
                <c:pt idx="26">
                  <c:v>0.7464042392127177</c:v>
                </c:pt>
                <c:pt idx="27">
                  <c:v>0.11151554887354043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359-4C44-9532-B00FE768CE9B}"/>
            </c:ext>
          </c:extLst>
        </c:ser>
        <c:ser>
          <c:idx val="0"/>
          <c:order val="2"/>
          <c:tx>
            <c:v>cuota</c:v>
          </c:tx>
          <c:spPr>
            <a:noFill/>
          </c:spPr>
          <c:invertIfNegative val="0"/>
          <c:dLbls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59-4C44-9532-B00FE768CE9B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59-4C44-9532-B00FE768CE9B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59-4C44-9532-B00FE768CE9B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359-4C44-9532-B00FE768CE9B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359-4C44-9532-B00FE768CE9B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359-4C44-9532-B00FE768CE9B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359-4C44-9532-B00FE768CE9B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359-4C44-9532-B00FE768CE9B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359-4C44-9532-B00FE768CE9B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359-4C44-9532-B00FE768CE9B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359-4C44-9532-B00FE768CE9B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359-4C44-9532-B00FE768CE9B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359-4C44-9532-B00FE768CE9B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359-4C44-9532-B00FE768CE9B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359-4C44-9532-B00FE768CE9B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359-4C44-9532-B00FE768CE9B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359-4C44-9532-B00FE768CE9B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359-4C44-9532-B00FE768CE9B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359-4C44-9532-B00FE768CE9B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359-4C44-9532-B00FE768CE9B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359-4C44-9532-B00FE768CE9B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359-4C44-9532-B00FE768CE9B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359-4C44-9532-B00FE768CE9B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359-4C44-9532-B00FE768CE9B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359-4C44-9532-B00FE768CE9B}"/>
                </c:ext>
              </c:extLst>
            </c:dLbl>
            <c:dLbl>
              <c:idx val="26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359-4C44-9532-B00FE768CE9B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359-4C44-9532-B00FE768CE9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acu'!$AG$8:$AG$10,'viaj entrados lugar residen acu'!$AG$12:$AG$36)</c:f>
              <c:numCache>
                <c:formatCode>0.0%</c:formatCode>
                <c:ptCount val="28"/>
                <c:pt idx="0">
                  <c:v>0.40782406745851324</c:v>
                </c:pt>
                <c:pt idx="1">
                  <c:v>0.36105777821093837</c:v>
                </c:pt>
                <c:pt idx="2">
                  <c:v>0.44521501522093737</c:v>
                </c:pt>
                <c:pt idx="3">
                  <c:v>0.44956864772010369</c:v>
                </c:pt>
                <c:pt idx="4">
                  <c:v>0.24760335157276162</c:v>
                </c:pt>
                <c:pt idx="5">
                  <c:v>0.38316453594554206</c:v>
                </c:pt>
                <c:pt idx="6">
                  <c:v>0.30882529861648189</c:v>
                </c:pt>
                <c:pt idx="7">
                  <c:v>0.52612379383384322</c:v>
                </c:pt>
                <c:pt idx="8">
                  <c:v>0.47064416859721309</c:v>
                </c:pt>
                <c:pt idx="9">
                  <c:v>0.29883110598220602</c:v>
                </c:pt>
                <c:pt idx="10">
                  <c:v>0.36984458746352666</c:v>
                </c:pt>
                <c:pt idx="11">
                  <c:v>0.33195462651079849</c:v>
                </c:pt>
                <c:pt idx="12">
                  <c:v>0.81827183061045738</c:v>
                </c:pt>
                <c:pt idx="13">
                  <c:v>0.3453477102011146</c:v>
                </c:pt>
                <c:pt idx="14">
                  <c:v>0.23295415330752484</c:v>
                </c:pt>
                <c:pt idx="15">
                  <c:v>0.56870053612458515</c:v>
                </c:pt>
                <c:pt idx="16">
                  <c:v>0.41225991009399265</c:v>
                </c:pt>
                <c:pt idx="17">
                  <c:v>0.60419970817737745</c:v>
                </c:pt>
                <c:pt idx="18">
                  <c:v>0.67750090285301556</c:v>
                </c:pt>
                <c:pt idx="19">
                  <c:v>0.21673385382116311</c:v>
                </c:pt>
                <c:pt idx="20">
                  <c:v>0.37494751574527641</c:v>
                </c:pt>
                <c:pt idx="21">
                  <c:v>0.47839712304135629</c:v>
                </c:pt>
                <c:pt idx="22">
                  <c:v>0.39954670552047922</c:v>
                </c:pt>
                <c:pt idx="23">
                  <c:v>0.46586604336261789</c:v>
                </c:pt>
                <c:pt idx="24">
                  <c:v>0.28496196606202456</c:v>
                </c:pt>
                <c:pt idx="25">
                  <c:v>0.63313609467455623</c:v>
                </c:pt>
                <c:pt idx="26">
                  <c:v>0.48072515107314023</c:v>
                </c:pt>
                <c:pt idx="27">
                  <c:v>0.52569167847309473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E359-4C44-9532-B00FE768C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resid años '!$Z$6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47BA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886C-4966-A38B-44C523D4D89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886C-4966-A38B-44C523D4D89D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6C-4966-A38B-44C523D4D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'!$Z$8:$Z$10,'viaj entrados lugar resid años '!$Z$12:$Z$36)</c:f>
              <c:numCache>
                <c:formatCode>#,##0</c:formatCode>
                <c:ptCount val="28"/>
                <c:pt idx="0">
                  <c:v>1016781</c:v>
                </c:pt>
                <c:pt idx="1">
                  <c:v>423208</c:v>
                </c:pt>
                <c:pt idx="2">
                  <c:v>593573</c:v>
                </c:pt>
                <c:pt idx="3">
                  <c:v>1722453</c:v>
                </c:pt>
                <c:pt idx="4">
                  <c:v>385709</c:v>
                </c:pt>
                <c:pt idx="5">
                  <c:v>197280</c:v>
                </c:pt>
                <c:pt idx="6">
                  <c:v>169583</c:v>
                </c:pt>
                <c:pt idx="7">
                  <c:v>146133</c:v>
                </c:pt>
                <c:pt idx="8">
                  <c:v>149766</c:v>
                </c:pt>
                <c:pt idx="9">
                  <c:v>134967</c:v>
                </c:pt>
                <c:pt idx="10">
                  <c:v>91265</c:v>
                </c:pt>
                <c:pt idx="11">
                  <c:v>62340</c:v>
                </c:pt>
                <c:pt idx="12">
                  <c:v>51062</c:v>
                </c:pt>
                <c:pt idx="13">
                  <c:v>44226</c:v>
                </c:pt>
                <c:pt idx="14">
                  <c:v>56752</c:v>
                </c:pt>
                <c:pt idx="15">
                  <c:v>26507</c:v>
                </c:pt>
                <c:pt idx="16">
                  <c:v>55641</c:v>
                </c:pt>
                <c:pt idx="17">
                  <c:v>28264</c:v>
                </c:pt>
                <c:pt idx="18">
                  <c:v>21097</c:v>
                </c:pt>
                <c:pt idx="19">
                  <c:v>34417</c:v>
                </c:pt>
                <c:pt idx="20">
                  <c:v>25510</c:v>
                </c:pt>
                <c:pt idx="21">
                  <c:v>27620</c:v>
                </c:pt>
                <c:pt idx="22">
                  <c:v>20656</c:v>
                </c:pt>
                <c:pt idx="23">
                  <c:v>15242</c:v>
                </c:pt>
                <c:pt idx="24">
                  <c:v>4975</c:v>
                </c:pt>
                <c:pt idx="25">
                  <c:v>7855</c:v>
                </c:pt>
                <c:pt idx="26">
                  <c:v>4434</c:v>
                </c:pt>
                <c:pt idx="27">
                  <c:v>257148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6C-4966-A38B-44C523D4D89D}"/>
            </c:ext>
          </c:extLst>
        </c:ser>
        <c:ser>
          <c:idx val="2"/>
          <c:order val="1"/>
          <c:tx>
            <c:strRef>
              <c:f>'viaj entrados lugar resid años '!$AA$6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86C-4966-A38B-44C523D4D8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86C-4966-A38B-44C523D4D8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86C-4966-A38B-44C523D4D8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86C-4966-A38B-44C523D4D8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86C-4966-A38B-44C523D4D89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86C-4966-A38B-44C523D4D8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86C-4966-A38B-44C523D4D89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86C-4966-A38B-44C523D4D89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86C-4966-A38B-44C523D4D89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86C-4966-A38B-44C523D4D89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86C-4966-A38B-44C523D4D89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86C-4966-A38B-44C523D4D89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86C-4966-A38B-44C523D4D89D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86C-4966-A38B-44C523D4D89D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86C-4966-A38B-44C523D4D89D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86C-4966-A38B-44C523D4D89D}"/>
              </c:ext>
            </c:extLst>
          </c:dPt>
          <c:dLbls>
            <c:dLbl>
              <c:idx val="0"/>
              <c:layout>
                <c:manualLayout>
                  <c:x val="1.2586532410320957E-3"/>
                  <c:y val="-0.32364672364672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6C-4966-A38B-44C523D4D89D}"/>
                </c:ext>
              </c:extLst>
            </c:dLbl>
            <c:dLbl>
              <c:idx val="1"/>
              <c:layout>
                <c:manualLayout>
                  <c:x val="-5.034612964128383E-3"/>
                  <c:y val="-0.23019943019943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6C-4966-A38B-44C523D4D89D}"/>
                </c:ext>
              </c:extLst>
            </c:dLbl>
            <c:dLbl>
              <c:idx val="2"/>
              <c:layout>
                <c:manualLayout>
                  <c:x val="-2.5173064820642028E-3"/>
                  <c:y val="-0.2210826210826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6C-4966-A38B-44C523D4D89D}"/>
                </c:ext>
              </c:extLst>
            </c:dLbl>
            <c:dLbl>
              <c:idx val="3"/>
              <c:layout>
                <c:manualLayout>
                  <c:x val="-1.2586532410320957E-3"/>
                  <c:y val="-0.4649572649572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6C-4966-A38B-44C523D4D89D}"/>
                </c:ext>
              </c:extLst>
            </c:dLbl>
            <c:dLbl>
              <c:idx val="4"/>
              <c:layout>
                <c:manualLayout>
                  <c:x val="-3.775959723096287E-3"/>
                  <c:y val="-0.19145299145299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6C-4966-A38B-44C523D4D89D}"/>
                </c:ext>
              </c:extLst>
            </c:dLbl>
            <c:dLbl>
              <c:idx val="5"/>
              <c:layout>
                <c:manualLayout>
                  <c:x val="-2.5173064820642145E-3"/>
                  <c:y val="-0.15042735042735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6C-4966-A38B-44C523D4D89D}"/>
                </c:ext>
              </c:extLst>
            </c:dLbl>
            <c:dLbl>
              <c:idx val="6"/>
              <c:layout>
                <c:manualLayout>
                  <c:x val="-1.2586532410320957E-3"/>
                  <c:y val="-0.13903133903133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6C-4966-A38B-44C523D4D89D}"/>
                </c:ext>
              </c:extLst>
            </c:dLbl>
            <c:dLbl>
              <c:idx val="7"/>
              <c:layout>
                <c:manualLayout>
                  <c:x val="-2.5173064820641915E-3"/>
                  <c:y val="-0.127635327635327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6C-4966-A38B-44C523D4D89D}"/>
                </c:ext>
              </c:extLst>
            </c:dLbl>
            <c:dLbl>
              <c:idx val="8"/>
              <c:layout>
                <c:manualLayout>
                  <c:x val="-1.2586532410320957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6C-4966-A38B-44C523D4D89D}"/>
                </c:ext>
              </c:extLst>
            </c:dLbl>
            <c:dLbl>
              <c:idx val="9"/>
              <c:layout>
                <c:manualLayout>
                  <c:x val="-2.5173064820641915E-3"/>
                  <c:y val="-0.127635327635327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6C-4966-A38B-44C523D4D89D}"/>
                </c:ext>
              </c:extLst>
            </c:dLbl>
            <c:dLbl>
              <c:idx val="10"/>
              <c:layout>
                <c:manualLayout>
                  <c:x val="-2.5173064820641915E-3"/>
                  <c:y val="-0.120797720797720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6C-4966-A38B-44C523D4D89D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6C-4966-A38B-44C523D4D89D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6C-4966-A38B-44C523D4D89D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6C-4966-A38B-44C523D4D89D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6C-4966-A38B-44C523D4D89D}"/>
                </c:ext>
              </c:extLst>
            </c:dLbl>
            <c:dLbl>
              <c:idx val="15"/>
              <c:layout>
                <c:manualLayout>
                  <c:x val="-2.5173064820641915E-3"/>
                  <c:y val="-0.10256410256410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6C-4966-A38B-44C523D4D89D}"/>
                </c:ext>
              </c:extLst>
            </c:dLbl>
            <c:dLbl>
              <c:idx val="16"/>
              <c:layout>
                <c:manualLayout>
                  <c:x val="0"/>
                  <c:y val="-0.10028490028490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6C-4966-A38B-44C523D4D89D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6C-4966-A38B-44C523D4D89D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6C-4966-A38B-44C523D4D89D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6C-4966-A38B-44C523D4D89D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6C-4966-A38B-44C523D4D89D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6C-4966-A38B-44C523D4D89D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6C-4966-A38B-44C523D4D89D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6C-4966-A38B-44C523D4D89D}"/>
                </c:ext>
              </c:extLst>
            </c:dLbl>
            <c:dLbl>
              <c:idx val="24"/>
              <c:layout>
                <c:manualLayout>
                  <c:x val="0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86C-4966-A38B-44C523D4D89D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6C-4966-A38B-44C523D4D89D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6C-4966-A38B-44C523D4D89D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6C-4966-A38B-44C523D4D89D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'!$AA$8:$AA$10,'viaj entrados lugar resid años '!$AA$12:$AA$36)</c:f>
              <c:numCache>
                <c:formatCode>0.0%</c:formatCode>
                <c:ptCount val="28"/>
                <c:pt idx="0">
                  <c:v>0.27049822504282761</c:v>
                </c:pt>
                <c:pt idx="1">
                  <c:v>1.7209552743914225E-2</c:v>
                </c:pt>
                <c:pt idx="2">
                  <c:v>0.54474525898301374</c:v>
                </c:pt>
                <c:pt idx="3">
                  <c:v>2.8616126175610086</c:v>
                </c:pt>
                <c:pt idx="4">
                  <c:v>0.73351580442335096</c:v>
                </c:pt>
                <c:pt idx="5">
                  <c:v>0.54002279433576361</c:v>
                </c:pt>
                <c:pt idx="6">
                  <c:v>0.8193843942108594</c:v>
                </c:pt>
                <c:pt idx="7">
                  <c:v>0.56564920663831053</c:v>
                </c:pt>
                <c:pt idx="8">
                  <c:v>1.0220068045579738</c:v>
                </c:pt>
                <c:pt idx="9">
                  <c:v>2.1597097038511062</c:v>
                </c:pt>
                <c:pt idx="10">
                  <c:v>0.49735033059342748</c:v>
                </c:pt>
                <c:pt idx="11">
                  <c:v>1.4543307086614172</c:v>
                </c:pt>
                <c:pt idx="12">
                  <c:v>1.5019354206477535</c:v>
                </c:pt>
                <c:pt idx="13">
                  <c:v>0.41636509207365902</c:v>
                </c:pt>
                <c:pt idx="14">
                  <c:v>1.5625141102632409</c:v>
                </c:pt>
                <c:pt idx="15">
                  <c:v>2.5062169312169313</c:v>
                </c:pt>
                <c:pt idx="16">
                  <c:v>1.8229832572298328</c:v>
                </c:pt>
                <c:pt idx="17">
                  <c:v>1.1257521058965101</c:v>
                </c:pt>
                <c:pt idx="18">
                  <c:v>0.67796070945677256</c:v>
                </c:pt>
                <c:pt idx="19">
                  <c:v>3.1971951219512196</c:v>
                </c:pt>
                <c:pt idx="20">
                  <c:v>0.82058235797887535</c:v>
                </c:pt>
                <c:pt idx="21">
                  <c:v>0.34804041192835178</c:v>
                </c:pt>
                <c:pt idx="22">
                  <c:v>1.1581861874412289</c:v>
                </c:pt>
                <c:pt idx="23">
                  <c:v>0.84617248062015493</c:v>
                </c:pt>
                <c:pt idx="24">
                  <c:v>0.11822881546414932</c:v>
                </c:pt>
                <c:pt idx="25">
                  <c:v>0.30960320106702244</c:v>
                </c:pt>
                <c:pt idx="26">
                  <c:v>2.8860648553900088</c:v>
                </c:pt>
                <c:pt idx="27">
                  <c:v>0.71691826964806737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86C-4966-A38B-44C523D4D89D}"/>
            </c:ext>
          </c:extLst>
        </c:ser>
        <c:ser>
          <c:idx val="0"/>
          <c:order val="2"/>
          <c:tx>
            <c:v>cuota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86C-4966-A38B-44C523D4D89D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86C-4966-A38B-44C523D4D89D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86C-4966-A38B-44C523D4D89D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86C-4966-A38B-44C523D4D89D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86C-4966-A38B-44C523D4D89D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86C-4966-A38B-44C523D4D89D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86C-4966-A38B-44C523D4D89D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86C-4966-A38B-44C523D4D89D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86C-4966-A38B-44C523D4D89D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86C-4966-A38B-44C523D4D89D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86C-4966-A38B-44C523D4D89D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86C-4966-A38B-44C523D4D89D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86C-4966-A38B-44C523D4D89D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86C-4966-A38B-44C523D4D89D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86C-4966-A38B-44C523D4D89D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86C-4966-A38B-44C523D4D89D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86C-4966-A38B-44C523D4D89D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86C-4966-A38B-44C523D4D89D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86C-4966-A38B-44C523D4D89D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86C-4966-A38B-44C523D4D89D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86C-4966-A38B-44C523D4D89D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86C-4966-A38B-44C523D4D89D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86C-4966-A38B-44C523D4D89D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86C-4966-A38B-44C523D4D89D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86C-4966-A38B-44C523D4D89D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86C-4966-A38B-44C523D4D89D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86C-4966-A38B-44C523D4D89D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86C-4966-A38B-44C523D4D89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'!$AG$8:$AG$10,'viaj entrados lugar resid años '!$AG$12:$AG$36)</c:f>
              <c:numCache>
                <c:formatCode>0.0%</c:formatCode>
                <c:ptCount val="28"/>
                <c:pt idx="0">
                  <c:v>0.37767634077977802</c:v>
                </c:pt>
                <c:pt idx="1">
                  <c:v>0.33059741542076554</c:v>
                </c:pt>
                <c:pt idx="2">
                  <c:v>0.42035634185533166</c:v>
                </c:pt>
                <c:pt idx="3">
                  <c:v>0.45773228587509907</c:v>
                </c:pt>
                <c:pt idx="4">
                  <c:v>0.22669482310928468</c:v>
                </c:pt>
                <c:pt idx="5">
                  <c:v>0.36387647972377257</c:v>
                </c:pt>
                <c:pt idx="6">
                  <c:v>0.31175695227029976</c:v>
                </c:pt>
                <c:pt idx="7">
                  <c:v>0.52608027302476446</c:v>
                </c:pt>
                <c:pt idx="8">
                  <c:v>0.44527096935316995</c:v>
                </c:pt>
                <c:pt idx="9">
                  <c:v>0.31727080394922424</c:v>
                </c:pt>
                <c:pt idx="10">
                  <c:v>0.37305074700075619</c:v>
                </c:pt>
                <c:pt idx="11">
                  <c:v>0.25203968594092391</c:v>
                </c:pt>
                <c:pt idx="12">
                  <c:v>0.89398953026244377</c:v>
                </c:pt>
                <c:pt idx="13">
                  <c:v>0.34482597305389223</c:v>
                </c:pt>
                <c:pt idx="14">
                  <c:v>0.21144087688054664</c:v>
                </c:pt>
                <c:pt idx="15">
                  <c:v>0.58339202394576983</c:v>
                </c:pt>
                <c:pt idx="16">
                  <c:v>0.39677253733046192</c:v>
                </c:pt>
                <c:pt idx="17">
                  <c:v>0.61075696350238784</c:v>
                </c:pt>
                <c:pt idx="18">
                  <c:v>0.6654155495978552</c:v>
                </c:pt>
                <c:pt idx="19">
                  <c:v>0.17211339871078729</c:v>
                </c:pt>
                <c:pt idx="20">
                  <c:v>0.36987095838770478</c:v>
                </c:pt>
                <c:pt idx="21">
                  <c:v>0.45653647167721778</c:v>
                </c:pt>
                <c:pt idx="22">
                  <c:v>0.39209582202312027</c:v>
                </c:pt>
                <c:pt idx="23">
                  <c:v>0.51631042308864872</c:v>
                </c:pt>
                <c:pt idx="24">
                  <c:v>0.29467511698157911</c:v>
                </c:pt>
                <c:pt idx="25">
                  <c:v>0.58650041066228631</c:v>
                </c:pt>
                <c:pt idx="26">
                  <c:v>0.48989061982101423</c:v>
                </c:pt>
                <c:pt idx="27">
                  <c:v>0.50754864826989998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886C-4966-A38B-44C523D4D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'viaj entrados lugar residen hot'!$Z$6</c:f>
              <c:strCache>
                <c:ptCount val="1"/>
                <c:pt idx="0">
                  <c:v>acumulado abril 2023</c:v>
                </c:pt>
              </c:strCache>
            </c:strRef>
          </c:tx>
          <c:invertIfNegative val="0"/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hot'!$Z$8:$Z$10,'viaj entrados lugar residen hot'!$Z$12:$Z$36)</c:f>
              <c:numCache>
                <c:formatCode>#,##0</c:formatCode>
                <c:ptCount val="28"/>
                <c:pt idx="0">
                  <c:v>246534</c:v>
                </c:pt>
                <c:pt idx="1">
                  <c:v>91488</c:v>
                </c:pt>
                <c:pt idx="2">
                  <c:v>155046</c:v>
                </c:pt>
                <c:pt idx="3">
                  <c:v>448150</c:v>
                </c:pt>
                <c:pt idx="4">
                  <c:v>140095</c:v>
                </c:pt>
                <c:pt idx="5">
                  <c:v>67552</c:v>
                </c:pt>
                <c:pt idx="6">
                  <c:v>39002</c:v>
                </c:pt>
                <c:pt idx="7">
                  <c:v>43703</c:v>
                </c:pt>
                <c:pt idx="8">
                  <c:v>43122</c:v>
                </c:pt>
                <c:pt idx="9">
                  <c:v>36545</c:v>
                </c:pt>
                <c:pt idx="10">
                  <c:v>28905</c:v>
                </c:pt>
                <c:pt idx="11">
                  <c:v>27131</c:v>
                </c:pt>
                <c:pt idx="12">
                  <c:v>15736</c:v>
                </c:pt>
                <c:pt idx="13">
                  <c:v>15212</c:v>
                </c:pt>
                <c:pt idx="14">
                  <c:v>23723</c:v>
                </c:pt>
                <c:pt idx="15">
                  <c:v>9614</c:v>
                </c:pt>
                <c:pt idx="16">
                  <c:v>21988</c:v>
                </c:pt>
                <c:pt idx="17">
                  <c:v>7168</c:v>
                </c:pt>
                <c:pt idx="18">
                  <c:v>8243</c:v>
                </c:pt>
                <c:pt idx="19">
                  <c:v>15027</c:v>
                </c:pt>
                <c:pt idx="20">
                  <c:v>8813</c:v>
                </c:pt>
                <c:pt idx="21">
                  <c:v>7393</c:v>
                </c:pt>
                <c:pt idx="22">
                  <c:v>4066</c:v>
                </c:pt>
                <c:pt idx="23">
                  <c:v>4350</c:v>
                </c:pt>
                <c:pt idx="24">
                  <c:v>1826</c:v>
                </c:pt>
                <c:pt idx="25">
                  <c:v>2702</c:v>
                </c:pt>
                <c:pt idx="26">
                  <c:v>1836</c:v>
                </c:pt>
                <c:pt idx="27">
                  <c:v>74311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F-4041-8B94-1BDCCC811780}"/>
            </c:ext>
          </c:extLst>
        </c:ser>
        <c:ser>
          <c:idx val="2"/>
          <c:order val="1"/>
          <c:tx>
            <c:strRef>
              <c:f>'viaj entrados lugar residen hot'!$AA$6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BF-4041-8B94-1BDCCC81178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BF-4041-8B94-1BDCCC81178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BF-4041-8B94-1BDCCC81178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BF-4041-8B94-1BDCCC81178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BF-4041-8B94-1BDCCC81178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BF-4041-8B94-1BDCCC81178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BF-4041-8B94-1BDCCC81178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BF-4041-8B94-1BDCCC81178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BF-4041-8B94-1BDCCC81178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2BF-4041-8B94-1BDCCC81178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2BF-4041-8B94-1BDCCC81178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2BF-4041-8B94-1BDCCC811780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2BF-4041-8B94-1BDCCC811780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2BF-4041-8B94-1BDCCC811780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2BF-4041-8B94-1BDCCC811780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2BF-4041-8B94-1BDCCC8117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hot'!$AA$8:$AA$10,'viaj entrados lugar residen hot'!$AA$12:$AA$36)</c:f>
              <c:numCache>
                <c:formatCode>0.0%</c:formatCode>
                <c:ptCount val="28"/>
                <c:pt idx="0">
                  <c:v>0.12662115105152028</c:v>
                </c:pt>
                <c:pt idx="1">
                  <c:v>3.5213180048881965E-2</c:v>
                </c:pt>
                <c:pt idx="2">
                  <c:v>0.18854733614411656</c:v>
                </c:pt>
                <c:pt idx="3">
                  <c:v>0.18997673949294214</c:v>
                </c:pt>
                <c:pt idx="4">
                  <c:v>0.23790547048272082</c:v>
                </c:pt>
                <c:pt idx="5">
                  <c:v>0.20926569045146959</c:v>
                </c:pt>
                <c:pt idx="6">
                  <c:v>-0.10094280906387587</c:v>
                </c:pt>
                <c:pt idx="7">
                  <c:v>-7.857895846510643E-2</c:v>
                </c:pt>
                <c:pt idx="8">
                  <c:v>0.19746744050429044</c:v>
                </c:pt>
                <c:pt idx="9">
                  <c:v>7.5897194335678764E-2</c:v>
                </c:pt>
                <c:pt idx="10">
                  <c:v>0.2939833467633628</c:v>
                </c:pt>
                <c:pt idx="11">
                  <c:v>0.33973630931805832</c:v>
                </c:pt>
                <c:pt idx="12">
                  <c:v>0.23342216648377478</c:v>
                </c:pt>
                <c:pt idx="13">
                  <c:v>0.30295503211991437</c:v>
                </c:pt>
                <c:pt idx="14">
                  <c:v>0.62330641850280544</c:v>
                </c:pt>
                <c:pt idx="15">
                  <c:v>0.44051543302367402</c:v>
                </c:pt>
                <c:pt idx="16">
                  <c:v>0.37399237642941952</c:v>
                </c:pt>
                <c:pt idx="17">
                  <c:v>0.322509225092251</c:v>
                </c:pt>
                <c:pt idx="18">
                  <c:v>6.2927143778207517E-2</c:v>
                </c:pt>
                <c:pt idx="19">
                  <c:v>0.65386308606647581</c:v>
                </c:pt>
                <c:pt idx="20">
                  <c:v>0.12914798206278033</c:v>
                </c:pt>
                <c:pt idx="21">
                  <c:v>0.11845688350983363</c:v>
                </c:pt>
                <c:pt idx="22">
                  <c:v>0.50425453200147974</c:v>
                </c:pt>
                <c:pt idx="23">
                  <c:v>0.2568621785611096</c:v>
                </c:pt>
                <c:pt idx="24">
                  <c:v>-9.244532803180916E-2</c:v>
                </c:pt>
                <c:pt idx="25">
                  <c:v>0.15618314077877615</c:v>
                </c:pt>
                <c:pt idx="26">
                  <c:v>0.67213114754098369</c:v>
                </c:pt>
                <c:pt idx="27">
                  <c:v>0.12072813923325199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BF-4041-8B94-1BDCCC811780}"/>
            </c:ext>
          </c:extLst>
        </c:ser>
        <c:ser>
          <c:idx val="0"/>
          <c:order val="3"/>
          <c:tx>
            <c:strRef>
              <c:f>'viaj entrados lugar residen hot'!$AE$6</c:f>
              <c:strCache>
                <c:ptCount val="1"/>
                <c:pt idx="0">
                  <c:v>Cuota s/ total lugares de residencia 2023</c:v>
                </c:pt>
              </c:strCache>
            </c:strRef>
          </c:tx>
          <c:invertIfNegative val="0"/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hot'!$AE$8:$AE$10,'viaj entrados lugar residen hot'!$AE$12:$AE$36)</c:f>
              <c:numCache>
                <c:formatCode>0.0%</c:formatCode>
                <c:ptCount val="28"/>
                <c:pt idx="0">
                  <c:v>0.18360420838773053</c:v>
                </c:pt>
                <c:pt idx="1">
                  <c:v>6.813495021772531E-2</c:v>
                </c:pt>
                <c:pt idx="2">
                  <c:v>0.11546925817000522</c:v>
                </c:pt>
                <c:pt idx="3">
                  <c:v>0.33375609850552634</c:v>
                </c:pt>
                <c:pt idx="4">
                  <c:v>0.10433462148863487</c:v>
                </c:pt>
                <c:pt idx="5">
                  <c:v>5.0308807243657966E-2</c:v>
                </c:pt>
                <c:pt idx="6">
                  <c:v>2.904642497804873E-2</c:v>
                </c:pt>
                <c:pt idx="7">
                  <c:v>3.2547456818000711E-2</c:v>
                </c:pt>
                <c:pt idx="8">
                  <c:v>3.2114761753331042E-2</c:v>
                </c:pt>
                <c:pt idx="9">
                  <c:v>2.7216594041915565E-2</c:v>
                </c:pt>
                <c:pt idx="10">
                  <c:v>2.1526765652799821E-2</c:v>
                </c:pt>
                <c:pt idx="11">
                  <c:v>2.0205593458782631E-2</c:v>
                </c:pt>
                <c:pt idx="12">
                  <c:v>1.171925910093264E-2</c:v>
                </c:pt>
                <c:pt idx="13">
                  <c:v>1.1329014326600618E-2</c:v>
                </c:pt>
                <c:pt idx="14">
                  <c:v>1.7667512941752988E-2</c:v>
                </c:pt>
                <c:pt idx="15">
                  <c:v>7.1599489702825628E-3</c:v>
                </c:pt>
                <c:pt idx="16">
                  <c:v>1.6375385683229975E-2</c:v>
                </c:pt>
                <c:pt idx="17">
                  <c:v>5.3383101954426262E-3</c:v>
                </c:pt>
                <c:pt idx="18">
                  <c:v>6.1389077763718703E-3</c:v>
                </c:pt>
                <c:pt idx="19">
                  <c:v>1.1191237068487214E-2</c:v>
                </c:pt>
                <c:pt idx="20">
                  <c:v>6.5634106797483067E-3</c:v>
                </c:pt>
                <c:pt idx="21">
                  <c:v>5.5058771309859566E-3</c:v>
                </c:pt>
                <c:pt idx="22">
                  <c:v>3.028120710751914E-3</c:v>
                </c:pt>
                <c:pt idx="23">
                  <c:v>3.239627420504384E-3</c:v>
                </c:pt>
                <c:pt idx="24">
                  <c:v>1.359898774676093E-3</c:v>
                </c:pt>
                <c:pt idx="25">
                  <c:v>2.0122927103914585E-3</c:v>
                </c:pt>
                <c:pt idx="26">
                  <c:v>1.3673461940335746E-3</c:v>
                </c:pt>
                <c:pt idx="27">
                  <c:v>5.5342517987379602E-2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BF-4041-8B94-1BDCCC811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'viaj entrados lugar residen hot'!$AC$6</c15:sqref>
                        </c15:formulaRef>
                      </c:ext>
                    </c:extLst>
                    <c:strCache>
                      <c:ptCount val="1"/>
                      <c:pt idx="0">
                        <c:v>dif. 23/22</c:v>
                      </c:pt>
                    </c:strCache>
                  </c:strRef>
                </c:tx>
                <c:spPr>
                  <a:solidFill>
                    <a:srgbClr val="58B6C0"/>
                  </a:solidFill>
                </c:spPr>
                <c:invertIfNegative val="0"/>
                <c:dPt>
                  <c:idx val="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4-42BF-4041-8B94-1BDCCC811780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6-42BF-4041-8B94-1BDCCC811780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8-42BF-4041-8B94-1BDCCC811780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A-42BF-4041-8B94-1BDCCC811780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C-42BF-4041-8B94-1BDCCC811780}"/>
                    </c:ext>
                  </c:extLst>
                </c:dPt>
                <c:dPt>
                  <c:idx val="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E-42BF-4041-8B94-1BDCCC811780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0-42BF-4041-8B94-1BDCCC811780}"/>
                    </c:ext>
                  </c:extLst>
                </c:dPt>
                <c:dPt>
                  <c:idx val="7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2-42BF-4041-8B94-1BDCCC811780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4-42BF-4041-8B94-1BDCCC811780}"/>
                    </c:ext>
                  </c:extLst>
                </c:dPt>
                <c:dPt>
                  <c:idx val="9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6-42BF-4041-8B94-1BDCCC811780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8-42BF-4041-8B94-1BDCCC811780}"/>
                    </c:ext>
                  </c:extLst>
                </c:dPt>
                <c:dPt>
                  <c:idx val="1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A-42BF-4041-8B94-1BDCCC811780}"/>
                    </c:ext>
                  </c:extLst>
                </c:dPt>
                <c:dPt>
                  <c:idx val="1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C-42BF-4041-8B94-1BDCCC811780}"/>
                    </c:ext>
                  </c:extLst>
                </c:dPt>
                <c:dPt>
                  <c:idx val="1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E-42BF-4041-8B94-1BDCCC811780}"/>
                    </c:ext>
                  </c:extLst>
                </c:dPt>
                <c:dPt>
                  <c:idx val="1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0-42BF-4041-8B94-1BDCCC811780}"/>
                    </c:ext>
                  </c:extLst>
                </c:dPt>
                <c:dPt>
                  <c:idx val="1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2-42BF-4041-8B94-1BDCCC811780}"/>
                    </c:ext>
                  </c:extLst>
                </c:dPt>
                <c:dPt>
                  <c:idx val="16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4-42BF-4041-8B94-1BDCCC811780}"/>
                    </c:ext>
                  </c:extLst>
                </c:dPt>
                <c:dPt>
                  <c:idx val="17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6-42BF-4041-8B94-1BDCCC811780}"/>
                    </c:ext>
                  </c:extLst>
                </c:dPt>
                <c:dPt>
                  <c:idx val="18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8-42BF-4041-8B94-1BDCCC811780}"/>
                    </c:ext>
                  </c:extLst>
                </c:dPt>
                <c:dPt>
                  <c:idx val="19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A-42BF-4041-8B94-1BDCCC811780}"/>
                    </c:ext>
                  </c:extLst>
                </c:dPt>
                <c:dPt>
                  <c:idx val="2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C-42BF-4041-8B94-1BDCCC811780}"/>
                    </c:ext>
                  </c:extLst>
                </c:dPt>
                <c:dPt>
                  <c:idx val="2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E-42BF-4041-8B94-1BDCCC811780}"/>
                    </c:ext>
                  </c:extLst>
                </c:dPt>
                <c:dPt>
                  <c:idx val="2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0-42BF-4041-8B94-1BDCCC811780}"/>
                    </c:ext>
                  </c:extLst>
                </c:dPt>
                <c:dPt>
                  <c:idx val="2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2-42BF-4041-8B94-1BDCCC811780}"/>
                    </c:ext>
                  </c:extLst>
                </c:dPt>
                <c:dPt>
                  <c:idx val="2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4-42BF-4041-8B94-1BDCCC811780}"/>
                    </c:ext>
                  </c:extLst>
                </c:dPt>
                <c:dPt>
                  <c:idx val="2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6-42BF-4041-8B94-1BDCCC81178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3.7771465443142615E-3"/>
                        <c:y val="-0.3151951708671296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2BF-4041-8B94-1BDCCC811780}"/>
                      </c:ext>
                    </c:extLst>
                  </c:dLbl>
                  <c:dLbl>
                    <c:idx val="1"/>
                    <c:layout>
                      <c:manualLayout>
                        <c:x val="-2.567652611705475E-3"/>
                        <c:y val="-0.44475814882114095"/>
                      </c:manualLayout>
                    </c:layout>
                    <c:spPr>
                      <a:noFill/>
                      <a:ln>
                        <a:solidFill>
                          <a:srgbClr val="58B6C0"/>
                        </a:solidFill>
                      </a:ln>
                      <a:effectLst/>
                    </c:spPr>
                    <c:txPr>
                      <a:bodyPr rot="-5400000" vert="horz"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800">
                            <a:solidFill>
                              <a:schemeClr val="accent3">
                                <a:lumMod val="75000"/>
                              </a:schemeClr>
                            </a:solidFill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2BF-4041-8B94-1BDCCC811780}"/>
                      </c:ext>
                    </c:extLst>
                  </c:dLbl>
                  <c:dLbl>
                    <c:idx val="2"/>
                    <c:layout>
                      <c:manualLayout>
                        <c:x val="-4.8672219937265547E-3"/>
                        <c:y val="-0.1768477914619647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2BF-4041-8B94-1BDCCC811780}"/>
                      </c:ext>
                    </c:extLst>
                  </c:dLbl>
                  <c:dLbl>
                    <c:idx val="3"/>
                    <c:layout>
                      <c:manualLayout>
                        <c:x val="-2.406015037594007E-3"/>
                        <c:y val="-0.1431583814156244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2BF-4041-8B94-1BDCCC811780}"/>
                      </c:ext>
                    </c:extLst>
                  </c:dLbl>
                  <c:dLbl>
                    <c:idx val="4"/>
                    <c:layout>
                      <c:manualLayout>
                        <c:x val="-2.4620922384701914E-3"/>
                        <c:y val="-0.14554370338219405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2BF-4041-8B94-1BDCCC811780}"/>
                      </c:ext>
                    </c:extLst>
                  </c:dLbl>
                  <c:dLbl>
                    <c:idx val="5"/>
                    <c:layout>
                      <c:manualLayout>
                        <c:x val="-1.2590847196731988E-3"/>
                        <c:y val="-0.1479860164273953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2BF-4041-8B94-1BDCCC811780}"/>
                      </c:ext>
                    </c:extLst>
                  </c:dLbl>
                  <c:dLbl>
                    <c:idx val="6"/>
                    <c:layout>
                      <c:manualLayout>
                        <c:x val="-1.3711443964241313E-3"/>
                        <c:y val="-0.1432155612064369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2BF-4041-8B94-1BDCCC811780}"/>
                      </c:ext>
                    </c:extLst>
                  </c:dLbl>
                  <c:dLbl>
                    <c:idx val="7"/>
                    <c:layout>
                      <c:manualLayout>
                        <c:x val="-2.5180993344994869E-3"/>
                        <c:y val="-0.1458698431926778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2BF-4041-8B94-1BDCCC811780}"/>
                      </c:ext>
                    </c:extLst>
                  </c:dLbl>
                  <c:dLbl>
                    <c:idx val="8"/>
                    <c:layout>
                      <c:manualLayout>
                        <c:x val="-3.7771482530688867E-3"/>
                        <c:y val="-0.1168753726893261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2BF-4041-8B94-1BDCCC811780}"/>
                      </c:ext>
                    </c:extLst>
                  </c:dLbl>
                  <c:dLbl>
                    <c:idx val="9"/>
                    <c:layout>
                      <c:manualLayout>
                        <c:x val="-3.7771490017492306E-3"/>
                        <c:y val="-0.1107265181595890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2BF-4041-8B94-1BDCCC811780}"/>
                      </c:ext>
                    </c:extLst>
                  </c:dLbl>
                  <c:dLbl>
                    <c:idx val="10"/>
                    <c:layout>
                      <c:manualLayout>
                        <c:x val="-1.2590494176897367E-3"/>
                        <c:y val="-0.10256410256410256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2BF-4041-8B94-1BDCCC811780}"/>
                      </c:ext>
                    </c:extLst>
                  </c:dLbl>
                  <c:dLbl>
                    <c:idx val="11"/>
                    <c:layout>
                      <c:manualLayout>
                        <c:x val="-3.7771482530689331E-3"/>
                        <c:y val="-0.1073345259391771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2BF-4041-8B94-1BDCCC811780}"/>
                      </c:ext>
                    </c:extLst>
                  </c:dLbl>
                  <c:dLbl>
                    <c:idx val="12"/>
                    <c:layout>
                      <c:manualLayout>
                        <c:x val="-3.7775454279668787E-3"/>
                        <c:y val="-0.10971810574960189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2BF-4041-8B94-1BDCCC811780}"/>
                      </c:ext>
                    </c:extLst>
                  </c:dLbl>
                  <c:dLbl>
                    <c:idx val="13"/>
                    <c:layout>
                      <c:manualLayout>
                        <c:x val="-3.7771465443142559E-3"/>
                        <c:y val="-0.1029366028117250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E-42BF-4041-8B94-1BDCCC811780}"/>
                      </c:ext>
                    </c:extLst>
                  </c:dLbl>
                  <c:dLbl>
                    <c:idx val="14"/>
                    <c:layout>
                      <c:manualLayout>
                        <c:x val="-2.5675535051510631E-3"/>
                        <c:y val="-0.1058833030486574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0-42BF-4041-8B94-1BDCCC811780}"/>
                      </c:ext>
                    </c:extLst>
                  </c:dLbl>
                  <c:dLbl>
                    <c:idx val="15"/>
                    <c:layout>
                      <c:manualLayout>
                        <c:x val="-2.5180659493462924E-3"/>
                        <c:y val="-0.1059429553739911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2-42BF-4041-8B94-1BDCCC811780}"/>
                      </c:ext>
                    </c:extLst>
                  </c:dLbl>
                  <c:dLbl>
                    <c:idx val="16"/>
                    <c:layout>
                      <c:manualLayout>
                        <c:x val="-1.2590805949679634E-3"/>
                        <c:y val="-0.1105891186437329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4-42BF-4041-8B94-1BDCCC811780}"/>
                      </c:ext>
                    </c:extLst>
                  </c:dLbl>
                  <c:dLbl>
                    <c:idx val="17"/>
                    <c:layout>
                      <c:manualLayout>
                        <c:x val="-2.5180993344995793E-3"/>
                        <c:y val="-9.4593355317764763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6-42BF-4041-8B94-1BDCCC811780}"/>
                      </c:ext>
                    </c:extLst>
                  </c:dLbl>
                  <c:dLbl>
                    <c:idx val="18"/>
                    <c:layout>
                      <c:manualLayout>
                        <c:x val="-3.7763561493139347E-3"/>
                        <c:y val="-0.1066982524620320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8-42BF-4041-8B94-1BDCCC811780}"/>
                      </c:ext>
                    </c:extLst>
                  </c:dLbl>
                  <c:dLbl>
                    <c:idx val="19"/>
                    <c:layout>
                      <c:manualLayout>
                        <c:x val="-1.2590805949680521E-3"/>
                        <c:y val="-0.10594295537399105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A-42BF-4041-8B94-1BDCCC811780}"/>
                      </c:ext>
                    </c:extLst>
                  </c:dLbl>
                  <c:dLbl>
                    <c:idx val="20"/>
                    <c:layout>
                      <c:manualLayout>
                        <c:x val="-3.7771465443142559E-3"/>
                        <c:y val="-0.1058186704077297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C-42BF-4041-8B94-1BDCCC811780}"/>
                      </c:ext>
                    </c:extLst>
                  </c:dLbl>
                  <c:dLbl>
                    <c:idx val="21"/>
                    <c:layout>
                      <c:manualLayout>
                        <c:x val="-3.7759597230964718E-3"/>
                        <c:y val="-9.6147340556789376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E-42BF-4041-8B94-1BDCCC811780}"/>
                      </c:ext>
                    </c:extLst>
                  </c:dLbl>
                  <c:dLbl>
                    <c:idx val="22"/>
                    <c:layout>
                      <c:manualLayout>
                        <c:x val="-1.2590494176896443E-3"/>
                        <c:y val="-8.3482409063804414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0-42BF-4041-8B94-1BDCCC811780}"/>
                      </c:ext>
                    </c:extLst>
                  </c:dLbl>
                  <c:dLbl>
                    <c:idx val="23"/>
                    <c:layout>
                      <c:manualLayout>
                        <c:x val="-3.7771490017492306E-3"/>
                        <c:y val="0.1879069475289947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2-42BF-4041-8B94-1BDCCC811780}"/>
                      </c:ext>
                    </c:extLst>
                  </c:dLbl>
                  <c:dLbl>
                    <c:idx val="24"/>
                    <c:layout>
                      <c:manualLayout>
                        <c:x val="-2.5180659493462924E-3"/>
                        <c:y val="-8.6612790088817407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4-42BF-4041-8B94-1BDCCC811780}"/>
                      </c:ext>
                    </c:extLst>
                  </c:dLbl>
                  <c:dLbl>
                    <c:idx val="25"/>
                    <c:layout>
                      <c:manualLayout>
                        <c:x val="-2.5220635966759662E-3"/>
                        <c:y val="-0.14544235816676762"/>
                      </c:manualLayout>
                    </c:layout>
                    <c:spPr>
                      <a:noFill/>
                      <a:ln>
                        <a:solidFill>
                          <a:srgbClr val="58B6C0"/>
                        </a:solidFill>
                      </a:ln>
                      <a:effectLst/>
                    </c:spPr>
                    <c:txPr>
                      <a:bodyPr rot="-5400000" vert="horz"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800">
                            <a:solidFill>
                              <a:schemeClr val="accent3">
                                <a:lumMod val="75000"/>
                              </a:schemeClr>
                            </a:solidFill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6-42BF-4041-8B94-1BDCCC811780}"/>
                      </c:ext>
                    </c:extLst>
                  </c:dLbl>
                  <c:spPr>
                    <a:noFill/>
                    <a:ln>
                      <a:solidFill>
                        <a:srgbClr val="58B6C0"/>
                      </a:solidFill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('viaj entrados lugar residen hot'!$B$8:$B$10,'viaj entrados lugar residen hot'!$B$12:$B$36)</c15:sqref>
                        </c15:formulaRef>
                      </c:ext>
                    </c:extLst>
                    <c:strCache>
                      <c:ptCount val="28"/>
                      <c:pt idx="0">
                        <c:v>Total residentes en España</c:v>
                      </c:pt>
                      <c:pt idx="1">
                        <c:v>Canarias</c:v>
                      </c:pt>
                      <c:pt idx="2">
                        <c:v>Península</c:v>
                      </c:pt>
                      <c:pt idx="3">
                        <c:v>Reino Unido</c:v>
                      </c:pt>
                      <c:pt idx="4">
                        <c:v>Alemania</c:v>
                      </c:pt>
                      <c:pt idx="5">
                        <c:v>Francia</c:v>
                      </c:pt>
                      <c:pt idx="6">
                        <c:v>Países Bajos</c:v>
                      </c:pt>
                      <c:pt idx="7">
                        <c:v>Bélgica</c:v>
                      </c:pt>
                      <c:pt idx="8">
                        <c:v>Italia</c:v>
                      </c:pt>
                      <c:pt idx="9">
                        <c:v>Irlanda</c:v>
                      </c:pt>
                      <c:pt idx="10">
                        <c:v>Polonia</c:v>
                      </c:pt>
                      <c:pt idx="11">
                        <c:v>Dinamarca</c:v>
                      </c:pt>
                      <c:pt idx="12">
                        <c:v>Islandia</c:v>
                      </c:pt>
                      <c:pt idx="13">
                        <c:v>Suiza</c:v>
                      </c:pt>
                      <c:pt idx="14">
                        <c:v>Suecia</c:v>
                      </c:pt>
                      <c:pt idx="15">
                        <c:v>Estados Unidos</c:v>
                      </c:pt>
                      <c:pt idx="16">
                        <c:v>Finlandia</c:v>
                      </c:pt>
                      <c:pt idx="17">
                        <c:v>Rumanía</c:v>
                      </c:pt>
                      <c:pt idx="18">
                        <c:v>Lituania</c:v>
                      </c:pt>
                      <c:pt idx="19">
                        <c:v>Noruega</c:v>
                      </c:pt>
                      <c:pt idx="20">
                        <c:v>Austria</c:v>
                      </c:pt>
                      <c:pt idx="21">
                        <c:v>República Checa</c:v>
                      </c:pt>
                      <c:pt idx="22">
                        <c:v>Portugal</c:v>
                      </c:pt>
                      <c:pt idx="23">
                        <c:v>Hungría</c:v>
                      </c:pt>
                      <c:pt idx="24">
                        <c:v>Luxemburgo</c:v>
                      </c:pt>
                      <c:pt idx="25">
                        <c:v>Rusia</c:v>
                      </c:pt>
                      <c:pt idx="26">
                        <c:v>Canadá</c:v>
                      </c:pt>
                      <c:pt idx="27">
                        <c:v>Otros países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('viaj entrados lugar residen hot'!$AC$8,'viaj entrados lugar residen hot'!$AC$12:$AC$36)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27708</c:v>
                      </c:pt>
                      <c:pt idx="1">
                        <c:v>71546</c:v>
                      </c:pt>
                      <c:pt idx="2">
                        <c:v>26924</c:v>
                      </c:pt>
                      <c:pt idx="3">
                        <c:v>11690</c:v>
                      </c:pt>
                      <c:pt idx="4">
                        <c:v>-4379</c:v>
                      </c:pt>
                      <c:pt idx="5">
                        <c:v>-3727</c:v>
                      </c:pt>
                      <c:pt idx="6">
                        <c:v>7111</c:v>
                      </c:pt>
                      <c:pt idx="7">
                        <c:v>2578</c:v>
                      </c:pt>
                      <c:pt idx="8">
                        <c:v>6567</c:v>
                      </c:pt>
                      <c:pt idx="9">
                        <c:v>6880</c:v>
                      </c:pt>
                      <c:pt idx="10">
                        <c:v>2978</c:v>
                      </c:pt>
                      <c:pt idx="11">
                        <c:v>3537</c:v>
                      </c:pt>
                      <c:pt idx="12">
                        <c:v>9109</c:v>
                      </c:pt>
                      <c:pt idx="13">
                        <c:v>2940</c:v>
                      </c:pt>
                      <c:pt idx="14">
                        <c:v>5985</c:v>
                      </c:pt>
                      <c:pt idx="15">
                        <c:v>1748</c:v>
                      </c:pt>
                      <c:pt idx="16">
                        <c:v>488</c:v>
                      </c:pt>
                      <c:pt idx="17">
                        <c:v>5941</c:v>
                      </c:pt>
                      <c:pt idx="18">
                        <c:v>1008</c:v>
                      </c:pt>
                      <c:pt idx="19">
                        <c:v>783</c:v>
                      </c:pt>
                      <c:pt idx="20">
                        <c:v>1363</c:v>
                      </c:pt>
                      <c:pt idx="21">
                        <c:v>889</c:v>
                      </c:pt>
                      <c:pt idx="22">
                        <c:v>-186</c:v>
                      </c:pt>
                      <c:pt idx="23">
                        <c:v>365</c:v>
                      </c:pt>
                      <c:pt idx="24">
                        <c:v>738</c:v>
                      </c:pt>
                      <c:pt idx="25">
                        <c:v>8005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47-42BF-4041-8B94-1BDCCC811780}"/>
                  </c:ext>
                </c:extLst>
              </c15:ser>
            </c15:filteredBarSeries>
          </c:ext>
        </c:extLst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7359930228985692"/>
          <c:h val="4.3978733427552319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EE0-4486-B17F-D619CC55ADB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E0-4486-B17F-D619CC55AD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E0-4486-B17F-D619CC55AD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E0-4486-B17F-D619CC55AD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E0-4486-B17F-D619CC55AD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E0-4486-B17F-D619CC55ADB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E0-4486-B17F-D619CC55ADB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E0-4486-B17F-D619CC55ADB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E0-4486-B17F-D619CC55ADB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EE0-4486-B17F-D619CC55ADB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EE0-4486-B17F-D619CC55ADB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EE0-4486-B17F-D619CC55ADB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EE0-4486-B17F-D619CC55ADB8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EE0-4486-B17F-D619CC55ADB8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EE0-4486-B17F-D619CC55ADB8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EE0-4486-B17F-D619CC55AD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apt'!$AA$8,'viaj entrados lugar residen apt'!$AA$12:$AA$36)</c:f>
              <c:numCache>
                <c:formatCode>0.0%</c:formatCode>
                <c:ptCount val="26"/>
                <c:pt idx="0">
                  <c:v>0.12376345763769692</c:v>
                </c:pt>
                <c:pt idx="1">
                  <c:v>0.35047068024839101</c:v>
                </c:pt>
                <c:pt idx="2">
                  <c:v>0.10429376561501358</c:v>
                </c:pt>
                <c:pt idx="3">
                  <c:v>0.20971726598956897</c:v>
                </c:pt>
                <c:pt idx="4">
                  <c:v>-0.10801915020945541</c:v>
                </c:pt>
                <c:pt idx="5">
                  <c:v>-1.4748201438848918E-2</c:v>
                </c:pt>
                <c:pt idx="6">
                  <c:v>3.6426871682225803E-2</c:v>
                </c:pt>
                <c:pt idx="7">
                  <c:v>-1.8000507056536774E-2</c:v>
                </c:pt>
                <c:pt idx="8">
                  <c:v>9.7929041579707832E-2</c:v>
                </c:pt>
                <c:pt idx="9">
                  <c:v>0.21825803446669778</c:v>
                </c:pt>
                <c:pt idx="10">
                  <c:v>-5.7830930537352554E-2</c:v>
                </c:pt>
                <c:pt idx="11">
                  <c:v>4.1299559471365654E-2</c:v>
                </c:pt>
                <c:pt idx="12">
                  <c:v>0.30234139706596719</c:v>
                </c:pt>
                <c:pt idx="13">
                  <c:v>0.40331491712707179</c:v>
                </c:pt>
                <c:pt idx="14">
                  <c:v>0.29420909444228527</c:v>
                </c:pt>
                <c:pt idx="15">
                  <c:v>0.19898218829516545</c:v>
                </c:pt>
                <c:pt idx="16">
                  <c:v>2.2048846675712275E-2</c:v>
                </c:pt>
                <c:pt idx="17">
                  <c:v>0.66063204700651101</c:v>
                </c:pt>
                <c:pt idx="18">
                  <c:v>0.34868887313961738</c:v>
                </c:pt>
                <c:pt idx="19">
                  <c:v>-0.2096375617792422</c:v>
                </c:pt>
                <c:pt idx="20">
                  <c:v>0.65714285714285725</c:v>
                </c:pt>
                <c:pt idx="21">
                  <c:v>0.11981205951448715</c:v>
                </c:pt>
                <c:pt idx="22">
                  <c:v>0</c:v>
                </c:pt>
                <c:pt idx="23">
                  <c:v>0.10977242302543511</c:v>
                </c:pt>
                <c:pt idx="24">
                  <c:v>1.1121076233183858</c:v>
                </c:pt>
                <c:pt idx="25">
                  <c:v>8.3946382633028005E-2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EE0-4486-B17F-D619CC55ADB8}"/>
            </c:ext>
          </c:extLst>
        </c:ser>
        <c:ser>
          <c:idx val="1"/>
          <c:order val="1"/>
          <c:tx>
            <c:strRef>
              <c:f>'viaj entrados lugar residen apt'!$AC$6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4EE0-4486-B17F-D619CC55ADB8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4EE0-4486-B17F-D619CC55ADB8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4EE0-4486-B17F-D619CC55ADB8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4EE0-4486-B17F-D619CC55ADB8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4EE0-4486-B17F-D619CC55ADB8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4EE0-4486-B17F-D619CC55ADB8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4EE0-4486-B17F-D619CC55ADB8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4EE0-4486-B17F-D619CC55ADB8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4EE0-4486-B17F-D619CC55ADB8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4EE0-4486-B17F-D619CC55ADB8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4EE0-4486-B17F-D619CC55ADB8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4EE0-4486-B17F-D619CC55ADB8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4EE0-4486-B17F-D619CC55ADB8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4EE0-4486-B17F-D619CC55ADB8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4EE0-4486-B17F-D619CC55ADB8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4EE0-4486-B17F-D619CC55ADB8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4EE0-4486-B17F-D619CC55ADB8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4EE0-4486-B17F-D619CC55ADB8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4EE0-4486-B17F-D619CC55ADB8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4EE0-4486-B17F-D619CC55ADB8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4EE0-4486-B17F-D619CC55ADB8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4EE0-4486-B17F-D619CC55ADB8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4EE0-4486-B17F-D619CC55ADB8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4EE0-4486-B17F-D619CC55ADB8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4EE0-4486-B17F-D619CC55ADB8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4EE0-4486-B17F-D619CC55ADB8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E0-4486-B17F-D619CC55ADB8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E0-4486-B17F-D619CC55ADB8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E0-4486-B17F-D619CC55ADB8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E0-4486-B17F-D619CC55ADB8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E0-4486-B17F-D619CC55ADB8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E0-4486-B17F-D619CC55ADB8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E0-4486-B17F-D619CC55ADB8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E0-4486-B17F-D619CC55ADB8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E0-4486-B17F-D619CC55ADB8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E0-4486-B17F-D619CC55ADB8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E0-4486-B17F-D619CC55ADB8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E0-4486-B17F-D619CC55ADB8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E0-4486-B17F-D619CC55ADB8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EE0-4486-B17F-D619CC55ADB8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EE0-4486-B17F-D619CC55ADB8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EE0-4486-B17F-D619CC55ADB8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EE0-4486-B17F-D619CC55ADB8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EE0-4486-B17F-D619CC55ADB8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EE0-4486-B17F-D619CC55ADB8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EE0-4486-B17F-D619CC55ADB8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EE0-4486-B17F-D619CC55ADB8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EE0-4486-B17F-D619CC55ADB8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EE0-4486-B17F-D619CC55ADB8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EE0-4486-B17F-D619CC55ADB8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EE0-4486-B17F-D619CC55ADB8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EE0-4486-B17F-D619CC55ADB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apt'!$AC$8,'viaj entrados lugar residen apt'!$AC$12:$AC$36)</c:f>
              <c:numCache>
                <c:formatCode>#,##0</c:formatCode>
                <c:ptCount val="26"/>
                <c:pt idx="0">
                  <c:v>3966</c:v>
                </c:pt>
                <c:pt idx="1">
                  <c:v>37193</c:v>
                </c:pt>
                <c:pt idx="2">
                  <c:v>1795</c:v>
                </c:pt>
                <c:pt idx="3">
                  <c:v>2292</c:v>
                </c:pt>
                <c:pt idx="4">
                  <c:v>-1805</c:v>
                </c:pt>
                <c:pt idx="5">
                  <c:v>-82</c:v>
                </c:pt>
                <c:pt idx="6">
                  <c:v>398</c:v>
                </c:pt>
                <c:pt idx="7">
                  <c:v>-213</c:v>
                </c:pt>
                <c:pt idx="8">
                  <c:v>610</c:v>
                </c:pt>
                <c:pt idx="9">
                  <c:v>2343</c:v>
                </c:pt>
                <c:pt idx="10">
                  <c:v>-353</c:v>
                </c:pt>
                <c:pt idx="11">
                  <c:v>75</c:v>
                </c:pt>
                <c:pt idx="12">
                  <c:v>3112</c:v>
                </c:pt>
                <c:pt idx="13">
                  <c:v>438</c:v>
                </c:pt>
                <c:pt idx="14">
                  <c:v>3028</c:v>
                </c:pt>
                <c:pt idx="15">
                  <c:v>391</c:v>
                </c:pt>
                <c:pt idx="16">
                  <c:v>65</c:v>
                </c:pt>
                <c:pt idx="17">
                  <c:v>4160</c:v>
                </c:pt>
                <c:pt idx="18">
                  <c:v>492</c:v>
                </c:pt>
                <c:pt idx="19">
                  <c:v>-509</c:v>
                </c:pt>
                <c:pt idx="20">
                  <c:v>345</c:v>
                </c:pt>
                <c:pt idx="21">
                  <c:v>153</c:v>
                </c:pt>
                <c:pt idx="22">
                  <c:v>0</c:v>
                </c:pt>
                <c:pt idx="23">
                  <c:v>82</c:v>
                </c:pt>
                <c:pt idx="24">
                  <c:v>248</c:v>
                </c:pt>
                <c:pt idx="25">
                  <c:v>1860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4EE0-4486-B17F-D619CC55ADB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EE0-4486-B17F-D619CC55ADB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EE0-4486-B17F-D619CC55ADB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EE0-4486-B17F-D619CC55ADB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EE0-4486-B17F-D619CC55ADB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EE0-4486-B17F-D619CC55ADB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EE0-4486-B17F-D619CC55ADB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EE0-4486-B17F-D619CC55ADB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EE0-4486-B17F-D619CC55ADB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EE0-4486-B17F-D619CC55ADB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EE0-4486-B17F-D619CC55ADB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EE0-4486-B17F-D619CC55ADB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EE0-4486-B17F-D619CC55ADB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EE0-4486-B17F-D619CC55ADB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EE0-4486-B17F-D619CC55ADB8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EE0-4486-B17F-D619CC55ADB8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EE0-4486-B17F-D619CC55ADB8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EE0-4486-B17F-D619CC55ADB8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EE0-4486-B17F-D619CC55ADB8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EE0-4486-B17F-D619CC55ADB8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EE0-4486-B17F-D619CC55ADB8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EE0-4486-B17F-D619CC55ADB8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EE0-4486-B17F-D619CC55ADB8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EE0-4486-B17F-D619CC55ADB8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EE0-4486-B17F-D619CC55ADB8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EE0-4486-B17F-D619CC55ADB8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EE0-4486-B17F-D619CC55ADB8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EE0-4486-B17F-D619CC55ADB8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EE0-4486-B17F-D619CC55ADB8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EE0-4486-B17F-D619CC55ADB8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EE0-4486-B17F-D619CC55ADB8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EE0-4486-B17F-D619CC55ADB8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EE0-4486-B17F-D619CC55ADB8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EE0-4486-B17F-D619CC55ADB8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EE0-4486-B17F-D619CC55ADB8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EE0-4486-B17F-D619CC55ADB8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EE0-4486-B17F-D619CC55ADB8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EE0-4486-B17F-D619CC55ADB8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EE0-4486-B17F-D619CC55ADB8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EE0-4486-B17F-D619CC55ADB8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EE0-4486-B17F-D619CC55ADB8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EE0-4486-B17F-D619CC55ADB8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EE0-4486-B17F-D619CC55ADB8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EE0-4486-B17F-D619CC55ADB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apt'!$AF$8,'viaj entrados lugar residen apt'!$AF$12:$AF$36)</c:f>
              <c:numCache>
                <c:formatCode>0.0%</c:formatCode>
                <c:ptCount val="26"/>
                <c:pt idx="0">
                  <c:v>0.30529100132630965</c:v>
                </c:pt>
                <c:pt idx="1">
                  <c:v>0.45108714821999951</c:v>
                </c:pt>
                <c:pt idx="2">
                  <c:v>0.20984983855293268</c:v>
                </c:pt>
                <c:pt idx="3">
                  <c:v>0.35729551993423758</c:v>
                </c:pt>
                <c:pt idx="4">
                  <c:v>0.28894990969739415</c:v>
                </c:pt>
                <c:pt idx="5">
                  <c:v>0.48127821545543065</c:v>
                </c:pt>
                <c:pt idx="6">
                  <c:v>0.3809830004420689</c:v>
                </c:pt>
                <c:pt idx="7">
                  <c:v>0.18574056524889904</c:v>
                </c:pt>
                <c:pt idx="8">
                  <c:v>0.46191930896450017</c:v>
                </c:pt>
                <c:pt idx="9">
                  <c:v>0.32922001858060346</c:v>
                </c:pt>
                <c:pt idx="10">
                  <c:v>0.66787592962089604</c:v>
                </c:pt>
                <c:pt idx="11">
                  <c:v>0.24714160070360597</c:v>
                </c:pt>
                <c:pt idx="12">
                  <c:v>0.21010379138021973</c:v>
                </c:pt>
                <c:pt idx="13">
                  <c:v>0.56317519962423668</c:v>
                </c:pt>
                <c:pt idx="14">
                  <c:v>0.42263837898898615</c:v>
                </c:pt>
                <c:pt idx="15">
                  <c:v>0.56756756756756754</c:v>
                </c:pt>
                <c:pt idx="16">
                  <c:v>0.60363636363636364</c:v>
                </c:pt>
                <c:pt idx="17">
                  <c:v>0.21765050699060851</c:v>
                </c:pt>
                <c:pt idx="18">
                  <c:v>0.32439024390243903</c:v>
                </c:pt>
                <c:pt idx="19">
                  <c:v>0.39553280595625873</c:v>
                </c:pt>
                <c:pt idx="20">
                  <c:v>0.45397489539748953</c:v>
                </c:pt>
                <c:pt idx="21">
                  <c:v>0.58288243974422038</c:v>
                </c:pt>
                <c:pt idx="22">
                  <c:v>0.2446043165467626</c:v>
                </c:pt>
                <c:pt idx="23">
                  <c:v>0.82274081429990065</c:v>
                </c:pt>
                <c:pt idx="24">
                  <c:v>0.47879616963064298</c:v>
                </c:pt>
                <c:pt idx="25">
                  <c:v>0.5330064951286535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4EE0-4486-B17F-D619CC55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5es'!$Y$6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17F-4120-B11F-0021B84F23C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17F-4120-B11F-0021B84F23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17F-4120-B11F-0021B84F23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17F-4120-B11F-0021B84F23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7F-4120-B11F-0021B84F23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7F-4120-B11F-0021B84F23C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7F-4120-B11F-0021B84F23C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7F-4120-B11F-0021B84F23C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17F-4120-B11F-0021B84F23C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17F-4120-B11F-0021B84F23C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17F-4120-B11F-0021B84F23C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17F-4120-B11F-0021B84F23C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17F-4120-B11F-0021B84F23CE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17F-4120-B11F-0021B84F23CE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17F-4120-B11F-0021B84F23C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17F-4120-B11F-0021B84F2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5es'!$Y$8,'viaj entrados lugar residen 5es'!$Y$12:$Y$36)</c:f>
              <c:numCache>
                <c:formatCode>#,##0</c:formatCode>
                <c:ptCount val="26"/>
                <c:pt idx="0">
                  <c:v>28427</c:v>
                </c:pt>
                <c:pt idx="1">
                  <c:v>109845</c:v>
                </c:pt>
                <c:pt idx="2">
                  <c:v>21707</c:v>
                </c:pt>
                <c:pt idx="3">
                  <c:v>13202</c:v>
                </c:pt>
                <c:pt idx="4">
                  <c:v>7594</c:v>
                </c:pt>
                <c:pt idx="5">
                  <c:v>10904</c:v>
                </c:pt>
                <c:pt idx="6">
                  <c:v>5734</c:v>
                </c:pt>
                <c:pt idx="7">
                  <c:v>8672</c:v>
                </c:pt>
                <c:pt idx="8">
                  <c:v>5364</c:v>
                </c:pt>
                <c:pt idx="9">
                  <c:v>4278</c:v>
                </c:pt>
                <c:pt idx="10">
                  <c:v>2856</c:v>
                </c:pt>
                <c:pt idx="11">
                  <c:v>4721</c:v>
                </c:pt>
                <c:pt idx="12">
                  <c:v>3535</c:v>
                </c:pt>
                <c:pt idx="13">
                  <c:v>4338</c:v>
                </c:pt>
                <c:pt idx="14">
                  <c:v>3322</c:v>
                </c:pt>
                <c:pt idx="15">
                  <c:v>979</c:v>
                </c:pt>
                <c:pt idx="16">
                  <c:v>1549</c:v>
                </c:pt>
                <c:pt idx="17">
                  <c:v>1718</c:v>
                </c:pt>
                <c:pt idx="18">
                  <c:v>1882</c:v>
                </c:pt>
                <c:pt idx="19">
                  <c:v>1885</c:v>
                </c:pt>
                <c:pt idx="20">
                  <c:v>503</c:v>
                </c:pt>
                <c:pt idx="21">
                  <c:v>574</c:v>
                </c:pt>
                <c:pt idx="22">
                  <c:v>827</c:v>
                </c:pt>
                <c:pt idx="23">
                  <c:v>684</c:v>
                </c:pt>
                <c:pt idx="24">
                  <c:v>410</c:v>
                </c:pt>
                <c:pt idx="25">
                  <c:v>10545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17F-4120-B11F-0021B84F23CE}"/>
            </c:ext>
          </c:extLst>
        </c:ser>
        <c:ser>
          <c:idx val="1"/>
          <c:order val="1"/>
          <c:tx>
            <c:strRef>
              <c:f>'viaj entrados lugar residen 5es'!$AA$6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E17F-4120-B11F-0021B84F23CE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E17F-4120-B11F-0021B84F23CE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E17F-4120-B11F-0021B84F23CE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E17F-4120-B11F-0021B84F23CE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E17F-4120-B11F-0021B84F23CE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E17F-4120-B11F-0021B84F23CE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E17F-4120-B11F-0021B84F23CE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E17F-4120-B11F-0021B84F23CE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E17F-4120-B11F-0021B84F23CE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E17F-4120-B11F-0021B84F23CE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E17F-4120-B11F-0021B84F23CE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E17F-4120-B11F-0021B84F23CE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E17F-4120-B11F-0021B84F23CE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E17F-4120-B11F-0021B84F23CE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E17F-4120-B11F-0021B84F23CE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E17F-4120-B11F-0021B84F23CE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E17F-4120-B11F-0021B84F23CE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E17F-4120-B11F-0021B84F23CE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E17F-4120-B11F-0021B84F23CE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E17F-4120-B11F-0021B84F23CE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E17F-4120-B11F-0021B84F23CE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E17F-4120-B11F-0021B84F23CE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E17F-4120-B11F-0021B84F23CE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E17F-4120-B11F-0021B84F23CE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E17F-4120-B11F-0021B84F23CE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E17F-4120-B11F-0021B84F23CE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239981515131121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7F-4120-B11F-0021B84F23CE}"/>
                </c:ext>
              </c:extLst>
            </c:dLbl>
            <c:dLbl>
              <c:idx val="1"/>
              <c:layout>
                <c:manualLayout>
                  <c:x val="-2.567652611705475E-3"/>
                  <c:y val="-0.4084561993853332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7F-4120-B11F-0021B84F23CE}"/>
                </c:ext>
              </c:extLst>
            </c:dLbl>
            <c:dLbl>
              <c:idx val="2"/>
              <c:layout>
                <c:manualLayout>
                  <c:x val="1.2590496672497205E-3"/>
                  <c:y val="-0.141085492518563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7F-4120-B11F-0021B84F23CE}"/>
                </c:ext>
              </c:extLst>
            </c:dLbl>
            <c:dLbl>
              <c:idx val="3"/>
              <c:layout>
                <c:manualLayout>
                  <c:x val="0"/>
                  <c:y val="-0.133571854502087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7F-4120-B11F-0021B84F23CE}"/>
                </c:ext>
              </c:extLst>
            </c:dLbl>
            <c:dLbl>
              <c:idx val="4"/>
              <c:layout>
                <c:manualLayout>
                  <c:x val="-1.2590494176896443E-3"/>
                  <c:y val="-0.13595706618962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7F-4120-B11F-0021B84F23CE}"/>
                </c:ext>
              </c:extLst>
            </c:dLbl>
            <c:dLbl>
              <c:idx val="5"/>
              <c:layout>
                <c:manualLayout>
                  <c:x val="-1.2590494176896443E-3"/>
                  <c:y val="-0.126416219439475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7F-4120-B11F-0021B84F23CE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7F-4120-B11F-0021B84F23CE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7F-4120-B11F-0021B84F23CE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7F-4120-B11F-0021B84F23CE}"/>
                </c:ext>
              </c:extLst>
            </c:dLbl>
            <c:dLbl>
              <c:idx val="9"/>
              <c:layout>
                <c:manualLayout>
                  <c:x val="-1.2598425196850393E-3"/>
                  <c:y val="-0.10160970904277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7F-4120-B11F-0021B84F23CE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7F-4120-B11F-0021B84F23CE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7F-4120-B11F-0021B84F23CE}"/>
                </c:ext>
              </c:extLst>
            </c:dLbl>
            <c:dLbl>
              <c:idx val="12"/>
              <c:layout>
                <c:manualLayout>
                  <c:x val="-1.2602389459026872E-3"/>
                  <c:y val="0.19726926441887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7F-4120-B11F-0021B84F23CE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7F-4120-B11F-0021B84F23CE}"/>
                </c:ext>
              </c:extLst>
            </c:dLbl>
            <c:dLbl>
              <c:idx val="14"/>
              <c:layout>
                <c:manualLayout>
                  <c:x val="-6.3435132282473501E-3"/>
                  <c:y val="-0.110441707607062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7F-4120-B11F-0021B84F23CE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7F-4120-B11F-0021B84F23CE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7F-4120-B11F-0021B84F23CE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7F-4120-B11F-0021B84F23CE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7F-4120-B11F-0021B84F23CE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7F-4120-B11F-0021B84F23CE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7F-4120-B11F-0021B84F23CE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7F-4120-B11F-0021B84F23CE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7F-4120-B11F-0021B84F23CE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7F-4120-B11F-0021B84F23CE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17F-4120-B11F-0021B84F23CE}"/>
                </c:ext>
              </c:extLst>
            </c:dLbl>
            <c:dLbl>
              <c:idx val="25"/>
              <c:layout>
                <c:manualLayout>
                  <c:x val="-2.5220635966759662E-3"/>
                  <c:y val="-0.1269738205801198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17F-4120-B11F-0021B84F23C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5es'!$AA$8,'viaj entrados lugar residen 5es'!$AA$12:$AA$36)</c:f>
              <c:numCache>
                <c:formatCode>0.0%</c:formatCode>
                <c:ptCount val="26"/>
                <c:pt idx="0">
                  <c:v>0.10969278213686229</c:v>
                </c:pt>
                <c:pt idx="1">
                  <c:v>0.27269462049148996</c:v>
                </c:pt>
                <c:pt idx="2">
                  <c:v>1.5057283142389633E-2</c:v>
                </c:pt>
                <c:pt idx="3">
                  <c:v>1.0245361140929305</c:v>
                </c:pt>
                <c:pt idx="4">
                  <c:v>0.68306737588652489</c:v>
                </c:pt>
                <c:pt idx="5">
                  <c:v>6.2146892655367214E-2</c:v>
                </c:pt>
                <c:pt idx="6">
                  <c:v>0.24166305760069284</c:v>
                </c:pt>
                <c:pt idx="7">
                  <c:v>0.5888603884206669</c:v>
                </c:pt>
                <c:pt idx="8">
                  <c:v>3.5728900255754477</c:v>
                </c:pt>
                <c:pt idx="9">
                  <c:v>1.4614499424626008</c:v>
                </c:pt>
                <c:pt idx="10">
                  <c:v>4.0909090909090908</c:v>
                </c:pt>
                <c:pt idx="11">
                  <c:v>0.30306375931548435</c:v>
                </c:pt>
                <c:pt idx="12">
                  <c:v>-1.69632925472748E-2</c:v>
                </c:pt>
                <c:pt idx="13">
                  <c:v>1.13905325443787</c:v>
                </c:pt>
                <c:pt idx="14">
                  <c:v>0.5372512725590004</c:v>
                </c:pt>
                <c:pt idx="15">
                  <c:v>3.0122950819672134</c:v>
                </c:pt>
                <c:pt idx="16">
                  <c:v>8.2754491017964078</c:v>
                </c:pt>
                <c:pt idx="17">
                  <c:v>-5.8630136986301373E-2</c:v>
                </c:pt>
                <c:pt idx="18">
                  <c:v>6.4171122994651775E-3</c:v>
                </c:pt>
                <c:pt idx="19">
                  <c:v>6.36328125</c:v>
                </c:pt>
                <c:pt idx="20">
                  <c:v>0.79642857142857149</c:v>
                </c:pt>
                <c:pt idx="21">
                  <c:v>1.8137254901960786</c:v>
                </c:pt>
                <c:pt idx="22">
                  <c:v>1.1314432989690721</c:v>
                </c:pt>
                <c:pt idx="23">
                  <c:v>-0.66421207658321069</c:v>
                </c:pt>
                <c:pt idx="24">
                  <c:v>7.0496083550913857E-2</c:v>
                </c:pt>
                <c:pt idx="25">
                  <c:v>0.51552170163840194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E17F-4120-B11F-0021B84F23C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E17F-4120-B11F-0021B84F23C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17F-4120-B11F-0021B84F23C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17F-4120-B11F-0021B84F23C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17F-4120-B11F-0021B84F23C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17F-4120-B11F-0021B84F23C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17F-4120-B11F-0021B84F23C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17F-4120-B11F-0021B84F23C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17F-4120-B11F-0021B84F23C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17F-4120-B11F-0021B84F23C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17F-4120-B11F-0021B84F23C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17F-4120-B11F-0021B84F23C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17F-4120-B11F-0021B84F23C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17F-4120-B11F-0021B84F23C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17F-4120-B11F-0021B84F23CE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17F-4120-B11F-0021B84F23CE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17F-4120-B11F-0021B84F23CE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17F-4120-B11F-0021B84F23CE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17F-4120-B11F-0021B84F23CE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17F-4120-B11F-0021B84F23CE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17F-4120-B11F-0021B84F23CE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17F-4120-B11F-0021B84F23CE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17F-4120-B11F-0021B84F23CE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17F-4120-B11F-0021B84F23CE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17F-4120-B11F-0021B84F23CE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E17F-4120-B11F-0021B84F23CE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17F-4120-B11F-0021B84F23CE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17F-4120-B11F-0021B84F23CE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17F-4120-B11F-0021B84F23CE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E17F-4120-B11F-0021B84F23CE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17F-4120-B11F-0021B84F23CE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17F-4120-B11F-0021B84F23CE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E17F-4120-B11F-0021B84F23CE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17F-4120-B11F-0021B84F23CE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17F-4120-B11F-0021B84F23CE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17F-4120-B11F-0021B84F23CE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E17F-4120-B11F-0021B84F23CE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17F-4120-B11F-0021B84F23CE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17F-4120-B11F-0021B84F23CE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17F-4120-B11F-0021B84F23CE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E17F-4120-B11F-0021B84F23CE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17F-4120-B11F-0021B84F23CE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17F-4120-B11F-0021B84F23CE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17F-4120-B11F-0021B84F23C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5es'!$AB$8,'viaj entrados lugar residen 5es'!$AB$12:$AB$36)</c:f>
              <c:numCache>
                <c:formatCode>0.0%</c:formatCode>
                <c:ptCount val="26"/>
                <c:pt idx="0">
                  <c:v>0.11101911698658491</c:v>
                </c:pt>
                <c:pt idx="1">
                  <c:v>0.42898986545859286</c:v>
                </c:pt>
                <c:pt idx="2">
                  <c:v>8.477475542363945E-2</c:v>
                </c:pt>
                <c:pt idx="3">
                  <c:v>5.1559235320536606E-2</c:v>
                </c:pt>
                <c:pt idx="4">
                  <c:v>2.9657690730507117E-2</c:v>
                </c:pt>
                <c:pt idx="5">
                  <c:v>4.2584600964636503E-2</c:v>
                </c:pt>
                <c:pt idx="6">
                  <c:v>2.2393626369334712E-2</c:v>
                </c:pt>
                <c:pt idx="7">
                  <c:v>3.3867723731229621E-2</c:v>
                </c:pt>
                <c:pt idx="8">
                  <c:v>2.0948624318993966E-2</c:v>
                </c:pt>
                <c:pt idx="9">
                  <c:v>1.6707348030696529E-2</c:v>
                </c:pt>
                <c:pt idx="10">
                  <c:v>1.115385366425182E-2</c:v>
                </c:pt>
                <c:pt idx="11">
                  <c:v>1.8437445080158561E-2</c:v>
                </c:pt>
                <c:pt idx="12">
                  <c:v>1.3805627697174435E-2</c:v>
                </c:pt>
                <c:pt idx="13">
                  <c:v>1.6941672687508545E-2</c:v>
                </c:pt>
                <c:pt idx="14">
                  <c:v>1.2973775165491789E-2</c:v>
                </c:pt>
                <c:pt idx="15">
                  <c:v>3.8233973169826793E-3</c:v>
                </c:pt>
                <c:pt idx="16">
                  <c:v>6.049481556696803E-3</c:v>
                </c:pt>
                <c:pt idx="17">
                  <c:v>6.709496006717307E-3</c:v>
                </c:pt>
                <c:pt idx="18">
                  <c:v>7.3499834020034757E-3</c:v>
                </c:pt>
                <c:pt idx="19">
                  <c:v>7.3616996348440768E-3</c:v>
                </c:pt>
                <c:pt idx="20">
                  <c:v>1.9644217062740428E-3</c:v>
                </c:pt>
                <c:pt idx="21">
                  <c:v>2.2417058835015914E-3</c:v>
                </c:pt>
                <c:pt idx="22">
                  <c:v>3.2297748530589129E-3</c:v>
                </c:pt>
                <c:pt idx="23">
                  <c:v>2.6713010876569486E-3</c:v>
                </c:pt>
                <c:pt idx="24">
                  <c:v>1.6012184882154225E-3</c:v>
                </c:pt>
                <c:pt idx="25">
                  <c:v>4.1182558434711296E-2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E17F-4120-B11F-0021B84F2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55498679403E-2"/>
          <c:y val="0.20766117055880837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cat'!$AQ$7</c:f>
              <c:strCache>
                <c:ptCount val="1"/>
                <c:pt idx="0">
                  <c:v>acumulado abril 2023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cat'!$AQ$9,'viaj entrados lugar residen cat'!$AQ$13:$AQ$37)</c:f>
              <c:numCache>
                <c:formatCode>#,##0</c:formatCode>
                <c:ptCount val="26"/>
                <c:pt idx="0">
                  <c:v>28427</c:v>
                </c:pt>
                <c:pt idx="1">
                  <c:v>109845</c:v>
                </c:pt>
                <c:pt idx="2">
                  <c:v>21707</c:v>
                </c:pt>
                <c:pt idx="3">
                  <c:v>13202</c:v>
                </c:pt>
                <c:pt idx="4">
                  <c:v>7594</c:v>
                </c:pt>
                <c:pt idx="5">
                  <c:v>10904</c:v>
                </c:pt>
                <c:pt idx="6">
                  <c:v>5734</c:v>
                </c:pt>
                <c:pt idx="7">
                  <c:v>8672</c:v>
                </c:pt>
                <c:pt idx="8">
                  <c:v>5364</c:v>
                </c:pt>
                <c:pt idx="9">
                  <c:v>4278</c:v>
                </c:pt>
                <c:pt idx="10">
                  <c:v>2856</c:v>
                </c:pt>
                <c:pt idx="11">
                  <c:v>4721</c:v>
                </c:pt>
                <c:pt idx="12">
                  <c:v>3535</c:v>
                </c:pt>
                <c:pt idx="13">
                  <c:v>4338</c:v>
                </c:pt>
                <c:pt idx="14">
                  <c:v>3322</c:v>
                </c:pt>
                <c:pt idx="15">
                  <c:v>979</c:v>
                </c:pt>
                <c:pt idx="16">
                  <c:v>1549</c:v>
                </c:pt>
                <c:pt idx="17">
                  <c:v>1718</c:v>
                </c:pt>
                <c:pt idx="18">
                  <c:v>1882</c:v>
                </c:pt>
                <c:pt idx="19">
                  <c:v>1885</c:v>
                </c:pt>
                <c:pt idx="20">
                  <c:v>503</c:v>
                </c:pt>
                <c:pt idx="21">
                  <c:v>574</c:v>
                </c:pt>
                <c:pt idx="22">
                  <c:v>827</c:v>
                </c:pt>
                <c:pt idx="23">
                  <c:v>684</c:v>
                </c:pt>
                <c:pt idx="24">
                  <c:v>410</c:v>
                </c:pt>
                <c:pt idx="25">
                  <c:v>10545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4-4F70-A3E2-F55E2E9BBAC4}"/>
            </c:ext>
          </c:extLst>
        </c:ser>
        <c:ser>
          <c:idx val="1"/>
          <c:order val="1"/>
          <c:tx>
            <c:strRef>
              <c:f>'viaj entrados lugar residen cat'!$AS$7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173064820641941E-3"/>
                  <c:y val="4.3304843304843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84-4F70-A3E2-F55E2E9BBAC4}"/>
                </c:ext>
              </c:extLst>
            </c:dLbl>
            <c:dLbl>
              <c:idx val="1"/>
              <c:layout>
                <c:manualLayout>
                  <c:x val="1.258653241032084E-3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84-4F70-A3E2-F55E2E9BBAC4}"/>
                </c:ext>
              </c:extLst>
            </c:dLbl>
            <c:dLbl>
              <c:idx val="2"/>
              <c:layout>
                <c:manualLayout>
                  <c:x val="-1.1537521427028816E-17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4-4F70-A3E2-F55E2E9BBAC4}"/>
                </c:ext>
              </c:extLst>
            </c:dLbl>
            <c:dLbl>
              <c:idx val="3"/>
              <c:layout>
                <c:manualLayout>
                  <c:x val="-2.5173064820641915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4-4F70-A3E2-F55E2E9BBAC4}"/>
                </c:ext>
              </c:extLst>
            </c:dLbl>
            <c:dLbl>
              <c:idx val="4"/>
              <c:layout>
                <c:manualLayout>
                  <c:x val="-2.3075042854057632E-17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84-4F70-A3E2-F55E2E9BBAC4}"/>
                </c:ext>
              </c:extLst>
            </c:dLbl>
            <c:dLbl>
              <c:idx val="5"/>
              <c:layout>
                <c:manualLayout>
                  <c:x val="-1.2586532410320957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84-4F70-A3E2-F55E2E9BBAC4}"/>
                </c:ext>
              </c:extLst>
            </c:dLbl>
            <c:dLbl>
              <c:idx val="6"/>
              <c:layout>
                <c:manualLayout>
                  <c:x val="-3.775959723096287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84-4F70-A3E2-F55E2E9BBAC4}"/>
                </c:ext>
              </c:extLst>
            </c:dLbl>
            <c:dLbl>
              <c:idx val="7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84-4F70-A3E2-F55E2E9BBAC4}"/>
                </c:ext>
              </c:extLst>
            </c:dLbl>
            <c:dLbl>
              <c:idx val="8"/>
              <c:layout>
                <c:manualLayout>
                  <c:x val="-4.6150085708115265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84-4F70-A3E2-F55E2E9BBAC4}"/>
                </c:ext>
              </c:extLst>
            </c:dLbl>
            <c:dLbl>
              <c:idx val="9"/>
              <c:layout>
                <c:manualLayout>
                  <c:x val="4.6150085708115265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84-4F70-A3E2-F55E2E9BBAC4}"/>
                </c:ext>
              </c:extLst>
            </c:dLbl>
            <c:dLbl>
              <c:idx val="10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84-4F70-A3E2-F55E2E9BBAC4}"/>
                </c:ext>
              </c:extLst>
            </c:dLbl>
            <c:dLbl>
              <c:idx val="11"/>
              <c:layout>
                <c:manualLayout>
                  <c:x val="1.2586532410320034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84-4F70-A3E2-F55E2E9BBAC4}"/>
                </c:ext>
              </c:extLst>
            </c:dLbl>
            <c:dLbl>
              <c:idx val="12"/>
              <c:layout>
                <c:manualLayout>
                  <c:x val="-3.7759597230963794E-3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84-4F70-A3E2-F55E2E9BBAC4}"/>
                </c:ext>
              </c:extLst>
            </c:dLbl>
            <c:dLbl>
              <c:idx val="13"/>
              <c:layout>
                <c:manualLayout>
                  <c:x val="-5.034612964128383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84-4F70-A3E2-F55E2E9BBAC4}"/>
                </c:ext>
              </c:extLst>
            </c:dLbl>
            <c:dLbl>
              <c:idx val="14"/>
              <c:layout>
                <c:manualLayout>
                  <c:x val="-5.034612964128474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84-4F70-A3E2-F55E2E9BBAC4}"/>
                </c:ext>
              </c:extLst>
            </c:dLbl>
            <c:dLbl>
              <c:idx val="15"/>
              <c:layout>
                <c:manualLayout>
                  <c:x val="-2.5173064820641915E-3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84-4F70-A3E2-F55E2E9BBAC4}"/>
                </c:ext>
              </c:extLst>
            </c:dLbl>
            <c:dLbl>
              <c:idx val="16"/>
              <c:layout>
                <c:manualLayout>
                  <c:x val="-9.230017141623053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84-4F70-A3E2-F55E2E9BBAC4}"/>
                </c:ext>
              </c:extLst>
            </c:dLbl>
            <c:dLbl>
              <c:idx val="17"/>
              <c:layout>
                <c:manualLayout>
                  <c:x val="0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84-4F70-A3E2-F55E2E9BBAC4}"/>
                </c:ext>
              </c:extLst>
            </c:dLbl>
            <c:dLbl>
              <c:idx val="18"/>
              <c:layout>
                <c:manualLayout>
                  <c:x val="0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84-4F70-A3E2-F55E2E9BBAC4}"/>
                </c:ext>
              </c:extLst>
            </c:dLbl>
            <c:dLbl>
              <c:idx val="19"/>
              <c:layout>
                <c:manualLayout>
                  <c:x val="-1.258653241032187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84-4F70-A3E2-F55E2E9BBAC4}"/>
                </c:ext>
              </c:extLst>
            </c:dLbl>
            <c:dLbl>
              <c:idx val="20"/>
              <c:layout>
                <c:manualLayout>
                  <c:x val="-1.2586532410321879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84-4F70-A3E2-F55E2E9BBAC4}"/>
                </c:ext>
              </c:extLst>
            </c:dLbl>
            <c:dLbl>
              <c:idx val="21"/>
              <c:layout>
                <c:manualLayout>
                  <c:x val="9.230017141623053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84-4F70-A3E2-F55E2E9BBAC4}"/>
                </c:ext>
              </c:extLst>
            </c:dLbl>
            <c:dLbl>
              <c:idx val="22"/>
              <c:layout>
                <c:manualLayout>
                  <c:x val="0"/>
                  <c:y val="3.4188034188034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84-4F70-A3E2-F55E2E9BBAC4}"/>
                </c:ext>
              </c:extLst>
            </c:dLbl>
            <c:dLbl>
              <c:idx val="23"/>
              <c:layout>
                <c:manualLayout>
                  <c:x val="-1.8460034283246106E-16"/>
                  <c:y val="4.55840455840455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84-4F70-A3E2-F55E2E9BBAC4}"/>
                </c:ext>
              </c:extLst>
            </c:dLbl>
            <c:dLbl>
              <c:idx val="24"/>
              <c:layout>
                <c:manualLayout>
                  <c:x val="-1.2586532410320957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84-4F70-A3E2-F55E2E9BBAC4}"/>
                </c:ext>
              </c:extLst>
            </c:dLbl>
            <c:dLbl>
              <c:idx val="25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84-4F70-A3E2-F55E2E9BB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cat'!$AS$9,'viaj entrados lugar residen cat'!$AS$13:$AS$37)</c:f>
              <c:numCache>
                <c:formatCode>0.0%</c:formatCode>
                <c:ptCount val="26"/>
                <c:pt idx="0">
                  <c:v>0.10969278213686229</c:v>
                </c:pt>
                <c:pt idx="1">
                  <c:v>0.27269462049148996</c:v>
                </c:pt>
                <c:pt idx="2">
                  <c:v>1.5057283142389633E-2</c:v>
                </c:pt>
                <c:pt idx="3">
                  <c:v>1.0245361140929305</c:v>
                </c:pt>
                <c:pt idx="4">
                  <c:v>0.68306737588652489</c:v>
                </c:pt>
                <c:pt idx="5">
                  <c:v>6.2146892655367214E-2</c:v>
                </c:pt>
                <c:pt idx="6">
                  <c:v>0.24166305760069284</c:v>
                </c:pt>
                <c:pt idx="7">
                  <c:v>0.5888603884206669</c:v>
                </c:pt>
                <c:pt idx="8">
                  <c:v>3.5728900255754477</c:v>
                </c:pt>
                <c:pt idx="9">
                  <c:v>1.4614499424626008</c:v>
                </c:pt>
                <c:pt idx="10">
                  <c:v>4.0909090909090908</c:v>
                </c:pt>
                <c:pt idx="11">
                  <c:v>0.30306375931548435</c:v>
                </c:pt>
                <c:pt idx="12">
                  <c:v>-1.69632925472748E-2</c:v>
                </c:pt>
                <c:pt idx="13">
                  <c:v>1.13905325443787</c:v>
                </c:pt>
                <c:pt idx="14">
                  <c:v>0.5372512725590004</c:v>
                </c:pt>
                <c:pt idx="15">
                  <c:v>3.0122950819672134</c:v>
                </c:pt>
                <c:pt idx="16">
                  <c:v>8.2754491017964078</c:v>
                </c:pt>
                <c:pt idx="17">
                  <c:v>-5.8630136986301373E-2</c:v>
                </c:pt>
                <c:pt idx="18">
                  <c:v>6.4171122994651775E-3</c:v>
                </c:pt>
                <c:pt idx="19">
                  <c:v>6.36328125</c:v>
                </c:pt>
                <c:pt idx="20">
                  <c:v>0.79642857142857149</c:v>
                </c:pt>
                <c:pt idx="21">
                  <c:v>1.8137254901960786</c:v>
                </c:pt>
                <c:pt idx="22">
                  <c:v>1.1314432989690721</c:v>
                </c:pt>
                <c:pt idx="23">
                  <c:v>-0.66421207658321069</c:v>
                </c:pt>
                <c:pt idx="24">
                  <c:v>7.0496083550913857E-2</c:v>
                </c:pt>
                <c:pt idx="25">
                  <c:v>0.51552170163840194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484-4F70-A3E2-F55E2E9BBAC4}"/>
            </c:ext>
          </c:extLst>
        </c:ser>
        <c:ser>
          <c:idx val="0"/>
          <c:order val="2"/>
          <c:tx>
            <c:v>cuota</c:v>
          </c:tx>
          <c:invertIfNegative val="0"/>
          <c:dLbls>
            <c:dLbl>
              <c:idx val="0"/>
              <c:layout>
                <c:manualLayout>
                  <c:x val="-6.2932662051604785E-3"/>
                  <c:y val="-0.17777777777777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84-4F70-A3E2-F55E2E9BBAC4}"/>
                </c:ext>
              </c:extLst>
            </c:dLbl>
            <c:dLbl>
              <c:idx val="1"/>
              <c:layout>
                <c:manualLayout>
                  <c:x val="-7.551919446192574E-3"/>
                  <c:y val="-0.39886039886039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84-4F70-A3E2-F55E2E9BBAC4}"/>
                </c:ext>
              </c:extLst>
            </c:dLbl>
            <c:dLbl>
              <c:idx val="2"/>
              <c:layout>
                <c:manualLayout>
                  <c:x val="2.5173064820641915E-3"/>
                  <c:y val="-0.1481481481481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84-4F70-A3E2-F55E2E9BBAC4}"/>
                </c:ext>
              </c:extLst>
            </c:dLbl>
            <c:dLbl>
              <c:idx val="3"/>
              <c:layout>
                <c:manualLayout>
                  <c:x val="-2.517306482064191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84-4F70-A3E2-F55E2E9BBAC4}"/>
                </c:ext>
              </c:extLst>
            </c:dLbl>
            <c:dLbl>
              <c:idx val="4"/>
              <c:layout>
                <c:manualLayout>
                  <c:x val="-5.034612964128383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84-4F70-A3E2-F55E2E9BBAC4}"/>
                </c:ext>
              </c:extLst>
            </c:dLbl>
            <c:dLbl>
              <c:idx val="5"/>
              <c:layout>
                <c:manualLayout>
                  <c:x val="-3.775959723096287E-3"/>
                  <c:y val="-0.10256410256410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84-4F70-A3E2-F55E2E9BBAC4}"/>
                </c:ext>
              </c:extLst>
            </c:dLbl>
            <c:dLbl>
              <c:idx val="6"/>
              <c:layout>
                <c:manualLayout>
                  <c:x val="-6.2932662051604785E-3"/>
                  <c:y val="-9.3447293447293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84-4F70-A3E2-F55E2E9BBAC4}"/>
                </c:ext>
              </c:extLst>
            </c:dLbl>
            <c:dLbl>
              <c:idx val="7"/>
              <c:layout>
                <c:manualLayout>
                  <c:x val="-6.2932662051604785E-3"/>
                  <c:y val="-0.10712250712250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484-4F70-A3E2-F55E2E9BBAC4}"/>
                </c:ext>
              </c:extLst>
            </c:dLbl>
            <c:dLbl>
              <c:idx val="8"/>
              <c:layout>
                <c:manualLayout>
                  <c:x val="-5.034612964128383E-3"/>
                  <c:y val="-9.1168091168091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84-4F70-A3E2-F55E2E9BBAC4}"/>
                </c:ext>
              </c:extLst>
            </c:dLbl>
            <c:dLbl>
              <c:idx val="9"/>
              <c:layout>
                <c:manualLayout>
                  <c:x val="-2.5173064820642375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484-4F70-A3E2-F55E2E9BBAC4}"/>
                </c:ext>
              </c:extLst>
            </c:dLbl>
            <c:dLbl>
              <c:idx val="10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84-4F70-A3E2-F55E2E9BBAC4}"/>
                </c:ext>
              </c:extLst>
            </c:dLbl>
            <c:dLbl>
              <c:idx val="11"/>
              <c:layout>
                <c:manualLayout>
                  <c:x val="-1.2586532410321879E-3"/>
                  <c:y val="-6.8376068376068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484-4F70-A3E2-F55E2E9BBAC4}"/>
                </c:ext>
              </c:extLst>
            </c:dLbl>
            <c:dLbl>
              <c:idx val="12"/>
              <c:layout>
                <c:manualLayout>
                  <c:x val="0"/>
                  <c:y val="-8.205128205128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484-4F70-A3E2-F55E2E9BBAC4}"/>
                </c:ext>
              </c:extLst>
            </c:dLbl>
            <c:dLbl>
              <c:idx val="13"/>
              <c:layout>
                <c:manualLayout>
                  <c:x val="0"/>
                  <c:y val="-5.6980056980057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484-4F70-A3E2-F55E2E9BBAC4}"/>
                </c:ext>
              </c:extLst>
            </c:dLbl>
            <c:dLbl>
              <c:idx val="14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484-4F70-A3E2-F55E2E9BBAC4}"/>
                </c:ext>
              </c:extLst>
            </c:dLbl>
            <c:dLbl>
              <c:idx val="15"/>
              <c:layout>
                <c:manualLayout>
                  <c:x val="-1.2586532410320957E-3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484-4F70-A3E2-F55E2E9BBAC4}"/>
                </c:ext>
              </c:extLst>
            </c:dLbl>
            <c:dLbl>
              <c:idx val="16"/>
              <c:layout>
                <c:manualLayout>
                  <c:x val="-5.034612964128383E-3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484-4F70-A3E2-F55E2E9BBAC4}"/>
                </c:ext>
              </c:extLst>
            </c:dLbl>
            <c:dLbl>
              <c:idx val="17"/>
              <c:layout>
                <c:manualLayout>
                  <c:x val="-1.2586532410320957E-3"/>
                  <c:y val="-5.470085470085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484-4F70-A3E2-F55E2E9BBAC4}"/>
                </c:ext>
              </c:extLst>
            </c:dLbl>
            <c:dLbl>
              <c:idx val="18"/>
              <c:layout>
                <c:manualLayout>
                  <c:x val="0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484-4F70-A3E2-F55E2E9BBAC4}"/>
                </c:ext>
              </c:extLst>
            </c:dLbl>
            <c:dLbl>
              <c:idx val="19"/>
              <c:layout>
                <c:manualLayout>
                  <c:x val="-3.775959723096287E-3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484-4F70-A3E2-F55E2E9BBAC4}"/>
                </c:ext>
              </c:extLst>
            </c:dLbl>
            <c:dLbl>
              <c:idx val="20"/>
              <c:layout>
                <c:manualLayout>
                  <c:x val="-3.7759597230961946E-3"/>
                  <c:y val="-5.6980056980056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484-4F70-A3E2-F55E2E9BBAC4}"/>
                </c:ext>
              </c:extLst>
            </c:dLbl>
            <c:dLbl>
              <c:idx val="21"/>
              <c:layout>
                <c:manualLayout>
                  <c:x val="-1.2586532410320034E-3"/>
                  <c:y val="-5.470085470085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484-4F70-A3E2-F55E2E9BBAC4}"/>
                </c:ext>
              </c:extLst>
            </c:dLbl>
            <c:dLbl>
              <c:idx val="22"/>
              <c:layout>
                <c:manualLayout>
                  <c:x val="0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484-4F70-A3E2-F55E2E9BBAC4}"/>
                </c:ext>
              </c:extLst>
            </c:dLbl>
            <c:dLbl>
              <c:idx val="23"/>
              <c:layout>
                <c:manualLayout>
                  <c:x val="-3.775959723096287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484-4F70-A3E2-F55E2E9BBAC4}"/>
                </c:ext>
              </c:extLst>
            </c:dLbl>
            <c:dLbl>
              <c:idx val="24"/>
              <c:layout>
                <c:manualLayout>
                  <c:x val="-3.7759597230964718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484-4F70-A3E2-F55E2E9BBAC4}"/>
                </c:ext>
              </c:extLst>
            </c:dLbl>
            <c:dLbl>
              <c:idx val="25"/>
              <c:layout>
                <c:manualLayout>
                  <c:x val="-3.775959723096287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484-4F70-A3E2-F55E2E9BBA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cat'!$AT$9,'viaj entrados lugar residen cat'!$AT$13:$AT$37)</c:f>
              <c:numCache>
                <c:formatCode>0.0%</c:formatCode>
                <c:ptCount val="26"/>
                <c:pt idx="0">
                  <c:v>0.11101911698658491</c:v>
                </c:pt>
                <c:pt idx="1">
                  <c:v>0.42898986545859286</c:v>
                </c:pt>
                <c:pt idx="2">
                  <c:v>8.477475542363945E-2</c:v>
                </c:pt>
                <c:pt idx="3">
                  <c:v>5.1559235320536606E-2</c:v>
                </c:pt>
                <c:pt idx="4">
                  <c:v>2.9657690730507117E-2</c:v>
                </c:pt>
                <c:pt idx="5">
                  <c:v>4.2584600964636503E-2</c:v>
                </c:pt>
                <c:pt idx="6">
                  <c:v>2.2393626369334712E-2</c:v>
                </c:pt>
                <c:pt idx="7">
                  <c:v>3.3867723731229621E-2</c:v>
                </c:pt>
                <c:pt idx="8">
                  <c:v>2.0948624318993966E-2</c:v>
                </c:pt>
                <c:pt idx="9">
                  <c:v>1.6707348030696529E-2</c:v>
                </c:pt>
                <c:pt idx="10">
                  <c:v>1.115385366425182E-2</c:v>
                </c:pt>
                <c:pt idx="11">
                  <c:v>1.8437445080158561E-2</c:v>
                </c:pt>
                <c:pt idx="12">
                  <c:v>1.3805627697174435E-2</c:v>
                </c:pt>
                <c:pt idx="13">
                  <c:v>1.6941672687508545E-2</c:v>
                </c:pt>
                <c:pt idx="14">
                  <c:v>1.2973775165491789E-2</c:v>
                </c:pt>
                <c:pt idx="15">
                  <c:v>3.8233973169826793E-3</c:v>
                </c:pt>
                <c:pt idx="16">
                  <c:v>6.049481556696803E-3</c:v>
                </c:pt>
                <c:pt idx="17">
                  <c:v>6.709496006717307E-3</c:v>
                </c:pt>
                <c:pt idx="18">
                  <c:v>7.3499834020034757E-3</c:v>
                </c:pt>
                <c:pt idx="19">
                  <c:v>7.3616996348440768E-3</c:v>
                </c:pt>
                <c:pt idx="20">
                  <c:v>1.9644217062740428E-3</c:v>
                </c:pt>
                <c:pt idx="21">
                  <c:v>2.2417058835015914E-3</c:v>
                </c:pt>
                <c:pt idx="22">
                  <c:v>3.2297748530589129E-3</c:v>
                </c:pt>
                <c:pt idx="23">
                  <c:v>2.6713010876569486E-3</c:v>
                </c:pt>
                <c:pt idx="24">
                  <c:v>1.6012184882154225E-3</c:v>
                </c:pt>
                <c:pt idx="25">
                  <c:v>4.1182558434711296E-2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7484-4F70-A3E2-F55E2E9BB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año'!$Y$6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587-424D-B7DC-19ABB2CA4E6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587-424D-B7DC-19ABB2CA4E6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587-424D-B7DC-19ABB2CA4E6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587-424D-B7DC-19ABB2CA4E6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587-424D-B7DC-19ABB2CA4E6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587-424D-B7DC-19ABB2CA4E6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587-424D-B7DC-19ABB2CA4E6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587-424D-B7DC-19ABB2CA4E6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587-424D-B7DC-19ABB2CA4E6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587-424D-B7DC-19ABB2CA4E6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587-424D-B7DC-19ABB2CA4E6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587-424D-B7DC-19ABB2CA4E6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587-424D-B7DC-19ABB2CA4E6E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587-424D-B7DC-19ABB2CA4E6E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587-424D-B7DC-19ABB2CA4E6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587-424D-B7DC-19ABB2CA4E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año'!$Y$8,'viaj entrados lugar residen año'!$Y$12:$Y$36)</c:f>
              <c:numCache>
                <c:formatCode>#,##0</c:formatCode>
                <c:ptCount val="26"/>
                <c:pt idx="0">
                  <c:v>1016781</c:v>
                </c:pt>
                <c:pt idx="1">
                  <c:v>1722453</c:v>
                </c:pt>
                <c:pt idx="2">
                  <c:v>385709</c:v>
                </c:pt>
                <c:pt idx="3">
                  <c:v>197280</c:v>
                </c:pt>
                <c:pt idx="4">
                  <c:v>169583</c:v>
                </c:pt>
                <c:pt idx="5">
                  <c:v>146133</c:v>
                </c:pt>
                <c:pt idx="6">
                  <c:v>149766</c:v>
                </c:pt>
                <c:pt idx="7">
                  <c:v>134967</c:v>
                </c:pt>
                <c:pt idx="8">
                  <c:v>91265</c:v>
                </c:pt>
                <c:pt idx="9">
                  <c:v>62340</c:v>
                </c:pt>
                <c:pt idx="10">
                  <c:v>51062</c:v>
                </c:pt>
                <c:pt idx="11">
                  <c:v>44226</c:v>
                </c:pt>
                <c:pt idx="12">
                  <c:v>56752</c:v>
                </c:pt>
                <c:pt idx="13">
                  <c:v>26507</c:v>
                </c:pt>
                <c:pt idx="14">
                  <c:v>55641</c:v>
                </c:pt>
                <c:pt idx="15">
                  <c:v>28264</c:v>
                </c:pt>
                <c:pt idx="16">
                  <c:v>21097</c:v>
                </c:pt>
                <c:pt idx="17">
                  <c:v>34417</c:v>
                </c:pt>
                <c:pt idx="18">
                  <c:v>25510</c:v>
                </c:pt>
                <c:pt idx="19">
                  <c:v>27620</c:v>
                </c:pt>
                <c:pt idx="20">
                  <c:v>20656</c:v>
                </c:pt>
                <c:pt idx="21">
                  <c:v>15242</c:v>
                </c:pt>
                <c:pt idx="22">
                  <c:v>4975</c:v>
                </c:pt>
                <c:pt idx="23">
                  <c:v>7855</c:v>
                </c:pt>
                <c:pt idx="24">
                  <c:v>4434</c:v>
                </c:pt>
                <c:pt idx="25">
                  <c:v>257148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587-424D-B7DC-19ABB2CA4E6E}"/>
            </c:ext>
          </c:extLst>
        </c:ser>
        <c:ser>
          <c:idx val="1"/>
          <c:order val="1"/>
          <c:tx>
            <c:strRef>
              <c:f>'viaj entrados lugar residen año'!$AA$6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2587-424D-B7DC-19ABB2CA4E6E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2587-424D-B7DC-19ABB2CA4E6E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2587-424D-B7DC-19ABB2CA4E6E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2587-424D-B7DC-19ABB2CA4E6E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2587-424D-B7DC-19ABB2CA4E6E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2587-424D-B7DC-19ABB2CA4E6E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2587-424D-B7DC-19ABB2CA4E6E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2587-424D-B7DC-19ABB2CA4E6E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2587-424D-B7DC-19ABB2CA4E6E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2587-424D-B7DC-19ABB2CA4E6E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2587-424D-B7DC-19ABB2CA4E6E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2587-424D-B7DC-19ABB2CA4E6E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2587-424D-B7DC-19ABB2CA4E6E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2587-424D-B7DC-19ABB2CA4E6E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2587-424D-B7DC-19ABB2CA4E6E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2587-424D-B7DC-19ABB2CA4E6E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2587-424D-B7DC-19ABB2CA4E6E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2587-424D-B7DC-19ABB2CA4E6E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2587-424D-B7DC-19ABB2CA4E6E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2587-424D-B7DC-19ABB2CA4E6E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2587-424D-B7DC-19ABB2CA4E6E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2587-424D-B7DC-19ABB2CA4E6E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2587-424D-B7DC-19ABB2CA4E6E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2587-424D-B7DC-19ABB2CA4E6E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2587-424D-B7DC-19ABB2CA4E6E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2587-424D-B7DC-19ABB2CA4E6E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42003849518810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87-424D-B7DC-19ABB2CA4E6E}"/>
                </c:ext>
              </c:extLst>
            </c:dLbl>
            <c:dLbl>
              <c:idx val="1"/>
              <c:layout>
                <c:manualLayout>
                  <c:x val="-2.567652611705475E-3"/>
                  <c:y val="0.3692607398434171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87-424D-B7DC-19ABB2CA4E6E}"/>
                </c:ext>
              </c:extLst>
            </c:dLbl>
            <c:dLbl>
              <c:idx val="2"/>
              <c:layout>
                <c:manualLayout>
                  <c:x val="-3.7755632968786389E-3"/>
                  <c:y val="0.29424214280907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87-424D-B7DC-19ABB2CA4E6E}"/>
                </c:ext>
              </c:extLst>
            </c:dLbl>
            <c:dLbl>
              <c:idx val="3"/>
              <c:layout>
                <c:manualLayout>
                  <c:x val="-3.775959723096287E-3"/>
                  <c:y val="-0.167759876169324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87-424D-B7DC-19ABB2CA4E6E}"/>
                </c:ext>
              </c:extLst>
            </c:dLbl>
            <c:dLbl>
              <c:idx val="4"/>
              <c:layout>
                <c:manualLayout>
                  <c:x val="-1.2590496672497435E-3"/>
                  <c:y val="0.23099463849070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87-424D-B7DC-19ABB2CA4E6E}"/>
                </c:ext>
              </c:extLst>
            </c:dLbl>
            <c:dLbl>
              <c:idx val="5"/>
              <c:layout>
                <c:manualLayout>
                  <c:x val="-1.2590496672497896E-3"/>
                  <c:y val="0.233697915965632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87-424D-B7DC-19ABB2CA4E6E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87-424D-B7DC-19ABB2CA4E6E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87-424D-B7DC-19ABB2CA4E6E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87-424D-B7DC-19ABB2CA4E6E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587-424D-B7DC-19ABB2CA4E6E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587-424D-B7DC-19ABB2CA4E6E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587-424D-B7DC-19ABB2CA4E6E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587-424D-B7DC-19ABB2CA4E6E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587-424D-B7DC-19ABB2CA4E6E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587-424D-B7DC-19ABB2CA4E6E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587-424D-B7DC-19ABB2CA4E6E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587-424D-B7DC-19ABB2CA4E6E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587-424D-B7DC-19ABB2CA4E6E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587-424D-B7DC-19ABB2CA4E6E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587-424D-B7DC-19ABB2CA4E6E}"/>
                </c:ext>
              </c:extLst>
            </c:dLbl>
            <c:dLbl>
              <c:idx val="20"/>
              <c:layout>
                <c:manualLayout>
                  <c:x val="-6.2944554838133297E-3"/>
                  <c:y val="0.183640173183480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587-424D-B7DC-19ABB2CA4E6E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587-424D-B7DC-19ABB2CA4E6E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587-424D-B7DC-19ABB2CA4E6E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587-424D-B7DC-19ABB2CA4E6E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587-424D-B7DC-19ABB2CA4E6E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587-424D-B7DC-19ABB2CA4E6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año'!$AA$8,'viaj entrados lugar residen año'!$AA$12:$AA$36)</c:f>
              <c:numCache>
                <c:formatCode>0.0%</c:formatCode>
                <c:ptCount val="26"/>
                <c:pt idx="0">
                  <c:v>-2.9378830937123235E-2</c:v>
                </c:pt>
                <c:pt idx="1">
                  <c:v>7.983363924608522E-4</c:v>
                </c:pt>
                <c:pt idx="2">
                  <c:v>-0.21450594656239819</c:v>
                </c:pt>
                <c:pt idx="3">
                  <c:v>0.18167115902964959</c:v>
                </c:pt>
                <c:pt idx="4">
                  <c:v>0.2304851325661379</c:v>
                </c:pt>
                <c:pt idx="5">
                  <c:v>9.1669032286982199E-2</c:v>
                </c:pt>
                <c:pt idx="6">
                  <c:v>0.12854634646250762</c:v>
                </c:pt>
                <c:pt idx="7">
                  <c:v>0.2150979068197163</c:v>
                </c:pt>
                <c:pt idx="8">
                  <c:v>0.71851168395880016</c:v>
                </c:pt>
                <c:pt idx="9">
                  <c:v>-0.16198413765291031</c:v>
                </c:pt>
                <c:pt idx="10">
                  <c:v>1.0129301848858754</c:v>
                </c:pt>
                <c:pt idx="11">
                  <c:v>5.7355296817845014E-2</c:v>
                </c:pt>
                <c:pt idx="12">
                  <c:v>-0.4647451616554118</c:v>
                </c:pt>
                <c:pt idx="13">
                  <c:v>0.55584903445442269</c:v>
                </c:pt>
                <c:pt idx="14">
                  <c:v>-0.34394123403803756</c:v>
                </c:pt>
                <c:pt idx="15">
                  <c:v>0.64718223672708208</c:v>
                </c:pt>
                <c:pt idx="16">
                  <c:v>1.013841160748377</c:v>
                </c:pt>
                <c:pt idx="17">
                  <c:v>-0.44075590653537422</c:v>
                </c:pt>
                <c:pt idx="18">
                  <c:v>-7.8495827764331949E-2</c:v>
                </c:pt>
                <c:pt idx="19">
                  <c:v>1.5875960277309349</c:v>
                </c:pt>
                <c:pt idx="20">
                  <c:v>0.5449513836948392</c:v>
                </c:pt>
                <c:pt idx="21">
                  <c:v>0.43090499436725493</c:v>
                </c:pt>
                <c:pt idx="22">
                  <c:v>0.77551748750892213</c:v>
                </c:pt>
                <c:pt idx="23">
                  <c:v>-0.8663501948173481</c:v>
                </c:pt>
                <c:pt idx="24">
                  <c:v>0.27340608845491099</c:v>
                </c:pt>
                <c:pt idx="25">
                  <c:v>-4.8674645308077857E-2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2587-424D-B7DC-19ABB2CA4E6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587-424D-B7DC-19ABB2CA4E6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2587-424D-B7DC-19ABB2CA4E6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2587-424D-B7DC-19ABB2CA4E6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2587-424D-B7DC-19ABB2CA4E6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2587-424D-B7DC-19ABB2CA4E6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2587-424D-B7DC-19ABB2CA4E6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2587-424D-B7DC-19ABB2CA4E6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2587-424D-B7DC-19ABB2CA4E6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2587-424D-B7DC-19ABB2CA4E6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2587-424D-B7DC-19ABB2CA4E6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587-424D-B7DC-19ABB2CA4E6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587-424D-B7DC-19ABB2CA4E6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587-424D-B7DC-19ABB2CA4E6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587-424D-B7DC-19ABB2CA4E6E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587-424D-B7DC-19ABB2CA4E6E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587-424D-B7DC-19ABB2CA4E6E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587-424D-B7DC-19ABB2CA4E6E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587-424D-B7DC-19ABB2CA4E6E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587-424D-B7DC-19ABB2CA4E6E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587-424D-B7DC-19ABB2CA4E6E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587-424D-B7DC-19ABB2CA4E6E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587-424D-B7DC-19ABB2CA4E6E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587-424D-B7DC-19ABB2CA4E6E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587-424D-B7DC-19ABB2CA4E6E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587-424D-B7DC-19ABB2CA4E6E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587-424D-B7DC-19ABB2CA4E6E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587-424D-B7DC-19ABB2CA4E6E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587-424D-B7DC-19ABB2CA4E6E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587-424D-B7DC-19ABB2CA4E6E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587-424D-B7DC-19ABB2CA4E6E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587-424D-B7DC-19ABB2CA4E6E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587-424D-B7DC-19ABB2CA4E6E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587-424D-B7DC-19ABB2CA4E6E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587-424D-B7DC-19ABB2CA4E6E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587-424D-B7DC-19ABB2CA4E6E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587-424D-B7DC-19ABB2CA4E6E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587-424D-B7DC-19ABB2CA4E6E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587-424D-B7DC-19ABB2CA4E6E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587-424D-B7DC-19ABB2CA4E6E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587-424D-B7DC-19ABB2CA4E6E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587-424D-B7DC-19ABB2CA4E6E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587-424D-B7DC-19ABB2CA4E6E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587-424D-B7DC-19ABB2CA4E6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año'!$AB$8,'viaj entrados lugar residen año'!$AB$12:$AB$36)</c:f>
              <c:numCache>
                <c:formatCode>0.0%</c:formatCode>
                <c:ptCount val="26"/>
                <c:pt idx="0">
                  <c:v>0.21371348196170278</c:v>
                </c:pt>
                <c:pt idx="1">
                  <c:v>0.36203610034548328</c:v>
                </c:pt>
                <c:pt idx="2">
                  <c:v>8.1070764908044532E-2</c:v>
                </c:pt>
                <c:pt idx="3">
                  <c:v>4.1465562123411751E-2</c:v>
                </c:pt>
                <c:pt idx="4">
                  <c:v>3.5644030928500284E-2</c:v>
                </c:pt>
                <c:pt idx="5">
                  <c:v>3.0715161140412256E-2</c:v>
                </c:pt>
                <c:pt idx="6">
                  <c:v>3.1478768131462311E-2</c:v>
                </c:pt>
                <c:pt idx="7">
                  <c:v>2.8368220413171705E-2</c:v>
                </c:pt>
                <c:pt idx="8">
                  <c:v>1.9182656768010814E-2</c:v>
                </c:pt>
                <c:pt idx="9">
                  <c:v>1.3103016741552558E-2</c:v>
                </c:pt>
                <c:pt idx="10">
                  <c:v>1.0732535143682335E-2</c:v>
                </c:pt>
                <c:pt idx="11">
                  <c:v>9.2957012898925804E-3</c:v>
                </c:pt>
                <c:pt idx="12">
                  <c:v>1.1928495446207745E-2</c:v>
                </c:pt>
                <c:pt idx="13">
                  <c:v>5.5714094444711849E-3</c:v>
                </c:pt>
                <c:pt idx="14">
                  <c:v>1.1694978417015172E-2</c:v>
                </c:pt>
                <c:pt idx="15">
                  <c:v>5.9407068524741985E-3</c:v>
                </c:pt>
                <c:pt idx="16">
                  <c:v>4.4343013185199603E-3</c:v>
                </c:pt>
                <c:pt idx="17">
                  <c:v>7.2339834326919216E-3</c:v>
                </c:pt>
                <c:pt idx="18">
                  <c:v>5.3618536585981029E-3</c:v>
                </c:pt>
                <c:pt idx="19">
                  <c:v>5.8053468463535717E-3</c:v>
                </c:pt>
                <c:pt idx="20">
                  <c:v>4.3416091404156181E-3</c:v>
                </c:pt>
                <c:pt idx="21">
                  <c:v>3.2036602690847624E-3</c:v>
                </c:pt>
                <c:pt idx="22">
                  <c:v>1.0456770659163295E-3</c:v>
                </c:pt>
                <c:pt idx="23">
                  <c:v>1.6510137392508075E-3</c:v>
                </c:pt>
                <c:pt idx="24">
                  <c:v>9.31966253321207E-4</c:v>
                </c:pt>
                <c:pt idx="25">
                  <c:v>5.4048998220352217E-2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2587-424D-B7DC-19ABB2CA4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74-4376-B6A8-686FFE26BD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325245</c:v>
                </c:pt>
                <c:pt idx="1">
                  <c:v>314351</c:v>
                </c:pt>
                <c:pt idx="2">
                  <c:v>362436</c:v>
                </c:pt>
                <c:pt idx="3">
                  <c:v>312008</c:v>
                </c:pt>
                <c:pt idx="4">
                  <c:v>289905</c:v>
                </c:pt>
                <c:pt idx="5">
                  <c:v>294445</c:v>
                </c:pt>
                <c:pt idx="6">
                  <c:v>304838</c:v>
                </c:pt>
                <c:pt idx="7">
                  <c:v>306793</c:v>
                </c:pt>
                <c:pt idx="8">
                  <c:v>286767</c:v>
                </c:pt>
                <c:pt idx="9">
                  <c:v>334069</c:v>
                </c:pt>
                <c:pt idx="10">
                  <c:v>326021</c:v>
                </c:pt>
                <c:pt idx="11">
                  <c:v>327138</c:v>
                </c:pt>
                <c:pt idx="12">
                  <c:v>3784016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74-4376-B6A8-686FFE26BDC7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74-4376-B6A8-686FFE26BDC7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26740</c:v>
                </c:pt>
                <c:pt idx="1">
                  <c:v>30186</c:v>
                </c:pt>
                <c:pt idx="2">
                  <c:v>36614</c:v>
                </c:pt>
                <c:pt idx="3">
                  <c:v>39222</c:v>
                </c:pt>
                <c:pt idx="4">
                  <c:v>51094</c:v>
                </c:pt>
                <c:pt idx="5">
                  <c:v>63772</c:v>
                </c:pt>
                <c:pt idx="6">
                  <c:v>113577</c:v>
                </c:pt>
                <c:pt idx="7">
                  <c:v>161594</c:v>
                </c:pt>
                <c:pt idx="8">
                  <c:v>182655</c:v>
                </c:pt>
                <c:pt idx="9">
                  <c:v>286868</c:v>
                </c:pt>
                <c:pt idx="10">
                  <c:v>289574</c:v>
                </c:pt>
                <c:pt idx="11">
                  <c:v>253241</c:v>
                </c:pt>
                <c:pt idx="12">
                  <c:v>1535137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74-4376-B6A8-686FFE26BDC7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74-4376-B6A8-686FFE26BD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231945</c:v>
                </c:pt>
                <c:pt idx="1">
                  <c:v>292010</c:v>
                </c:pt>
                <c:pt idx="2">
                  <c:v>331934</c:v>
                </c:pt>
                <c:pt idx="3">
                  <c:v>335390</c:v>
                </c:pt>
                <c:pt idx="4">
                  <c:v>284415</c:v>
                </c:pt>
                <c:pt idx="5">
                  <c:v>280479</c:v>
                </c:pt>
                <c:pt idx="6">
                  <c:v>319984</c:v>
                </c:pt>
                <c:pt idx="7">
                  <c:v>318973</c:v>
                </c:pt>
                <c:pt idx="8">
                  <c:v>294872</c:v>
                </c:pt>
                <c:pt idx="9">
                  <c:v>351670</c:v>
                </c:pt>
                <c:pt idx="10">
                  <c:v>344565</c:v>
                </c:pt>
                <c:pt idx="11">
                  <c:v>354665</c:v>
                </c:pt>
                <c:pt idx="12">
                  <c:v>3740902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74-4376-B6A8-686FFE26BDC7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74-4376-B6A8-686FFE26BD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74-4376-B6A8-686FFE26BD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342649</c:v>
                </c:pt>
                <c:pt idx="1">
                  <c:v>355605</c:v>
                </c:pt>
                <c:pt idx="2">
                  <c:v>369308</c:v>
                </c:pt>
                <c:pt idx="3">
                  <c:v>350716</c:v>
                </c:pt>
                <c:pt idx="12">
                  <c:v>1418278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74-4376-B6A8-686FFE26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74-4376-B6A8-686FFE26BD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74-4376-B6A8-686FFE26BD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74-4376-B6A8-686FFE26BD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74-4376-B6A8-686FFE26BD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74-4376-B6A8-686FFE26BD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74-4376-B6A8-686FFE26BD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74-4376-B6A8-686FFE26BD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74-4376-B6A8-686FFE26BD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74-4376-B6A8-686FFE26BD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74-4376-B6A8-686FFE26BD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74-4376-B6A8-686FFE26BD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74-4376-B6A8-686FFE26BD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74-4376-B6A8-686FFE26BDC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0.47728556338787209</c:v>
                </c:pt>
                <c:pt idx="1">
                  <c:v>0.2177836375466593</c:v>
                </c:pt>
                <c:pt idx="2">
                  <c:v>0.11259467243488164</c:v>
                </c:pt>
                <c:pt idx="3">
                  <c:v>4.5696055338561026E-2</c:v>
                </c:pt>
                <c:pt idx="12">
                  <c:v>0.19055066025674927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74-4376-B6A8-686FFE26BDC7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5.3510430598471936E-2</c:v>
                </c:pt>
                <c:pt idx="1">
                  <c:v>0.13123546608727188</c:v>
                </c:pt>
                <c:pt idx="2">
                  <c:v>1.896058890397212E-2</c:v>
                </c:pt>
                <c:pt idx="3">
                  <c:v>0.12406092151483294</c:v>
                </c:pt>
                <c:pt idx="12">
                  <c:v>7.9326352318042082E-2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74-4376-B6A8-686FFE26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 lugar res año 5 estre'!$Y$6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432-4EAF-8FEE-AF7CD9EA739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432-4EAF-8FEE-AF7CD9EA73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432-4EAF-8FEE-AF7CD9EA73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432-4EAF-8FEE-AF7CD9EA73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432-4EAF-8FEE-AF7CD9EA73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32-4EAF-8FEE-AF7CD9EA739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432-4EAF-8FEE-AF7CD9EA739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432-4EAF-8FEE-AF7CD9EA739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432-4EAF-8FEE-AF7CD9EA739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432-4EAF-8FEE-AF7CD9EA739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432-4EAF-8FEE-AF7CD9EA739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432-4EAF-8FEE-AF7CD9EA739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432-4EAF-8FEE-AF7CD9EA739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432-4EAF-8FEE-AF7CD9EA739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432-4EAF-8FEE-AF7CD9EA739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432-4EAF-8FEE-AF7CD9EA73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estre'!$Y$8,'viaj entr lugar res año 5 estre'!$Y$12:$Y$36)</c:f>
              <c:numCache>
                <c:formatCode>#,##0</c:formatCode>
                <c:ptCount val="26"/>
                <c:pt idx="0">
                  <c:v>130444</c:v>
                </c:pt>
                <c:pt idx="1">
                  <c:v>342383</c:v>
                </c:pt>
                <c:pt idx="2">
                  <c:v>57883</c:v>
                </c:pt>
                <c:pt idx="3">
                  <c:v>35147</c:v>
                </c:pt>
                <c:pt idx="4">
                  <c:v>22447</c:v>
                </c:pt>
                <c:pt idx="5">
                  <c:v>34101</c:v>
                </c:pt>
                <c:pt idx="6">
                  <c:v>14127</c:v>
                </c:pt>
                <c:pt idx="7">
                  <c:v>26168</c:v>
                </c:pt>
                <c:pt idx="8">
                  <c:v>13329</c:v>
                </c:pt>
                <c:pt idx="9">
                  <c:v>5634</c:v>
                </c:pt>
                <c:pt idx="10">
                  <c:v>7842</c:v>
                </c:pt>
                <c:pt idx="11">
                  <c:v>13297</c:v>
                </c:pt>
                <c:pt idx="12">
                  <c:v>5762</c:v>
                </c:pt>
                <c:pt idx="13">
                  <c:v>10902</c:v>
                </c:pt>
                <c:pt idx="14">
                  <c:v>6692</c:v>
                </c:pt>
                <c:pt idx="15">
                  <c:v>3607</c:v>
                </c:pt>
                <c:pt idx="16">
                  <c:v>3016</c:v>
                </c:pt>
                <c:pt idx="17">
                  <c:v>2814</c:v>
                </c:pt>
                <c:pt idx="18">
                  <c:v>4894</c:v>
                </c:pt>
                <c:pt idx="19">
                  <c:v>4408</c:v>
                </c:pt>
                <c:pt idx="20">
                  <c:v>2216</c:v>
                </c:pt>
                <c:pt idx="21">
                  <c:v>1895</c:v>
                </c:pt>
                <c:pt idx="22">
                  <c:v>2064</c:v>
                </c:pt>
                <c:pt idx="23">
                  <c:v>1524</c:v>
                </c:pt>
                <c:pt idx="24">
                  <c:v>1223</c:v>
                </c:pt>
                <c:pt idx="25">
                  <c:v>31233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32-4EAF-8FEE-AF7CD9EA739B}"/>
            </c:ext>
          </c:extLst>
        </c:ser>
        <c:ser>
          <c:idx val="1"/>
          <c:order val="1"/>
          <c:tx>
            <c:strRef>
              <c:f>'viaj entr lugar res año 5 estre'!$AA$6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C432-4EAF-8FEE-AF7CD9EA739B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C432-4EAF-8FEE-AF7CD9EA739B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C432-4EAF-8FEE-AF7CD9EA739B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C432-4EAF-8FEE-AF7CD9EA739B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C432-4EAF-8FEE-AF7CD9EA739B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C432-4EAF-8FEE-AF7CD9EA739B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C432-4EAF-8FEE-AF7CD9EA739B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C432-4EAF-8FEE-AF7CD9EA739B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C432-4EAF-8FEE-AF7CD9EA739B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C432-4EAF-8FEE-AF7CD9EA739B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C432-4EAF-8FEE-AF7CD9EA739B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C432-4EAF-8FEE-AF7CD9EA739B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C432-4EAF-8FEE-AF7CD9EA739B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C432-4EAF-8FEE-AF7CD9EA739B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C432-4EAF-8FEE-AF7CD9EA739B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C432-4EAF-8FEE-AF7CD9EA739B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C432-4EAF-8FEE-AF7CD9EA739B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C432-4EAF-8FEE-AF7CD9EA739B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C432-4EAF-8FEE-AF7CD9EA739B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C432-4EAF-8FEE-AF7CD9EA739B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C432-4EAF-8FEE-AF7CD9EA739B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C432-4EAF-8FEE-AF7CD9EA739B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C432-4EAF-8FEE-AF7CD9EA739B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C432-4EAF-8FEE-AF7CD9EA739B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C432-4EAF-8FEE-AF7CD9EA739B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C432-4EAF-8FEE-AF7CD9EA739B}"/>
              </c:ext>
            </c:extLst>
          </c:dPt>
          <c:dLbls>
            <c:dLbl>
              <c:idx val="0"/>
              <c:layout>
                <c:manualLayout>
                  <c:x val="-1.2598425196850393E-3"/>
                  <c:y val="-0.433713708863315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32-4EAF-8FEE-AF7CD9EA739B}"/>
                </c:ext>
              </c:extLst>
            </c:dLbl>
            <c:dLbl>
              <c:idx val="1"/>
              <c:layout>
                <c:manualLayout>
                  <c:x val="-2.567652611705475E-3"/>
                  <c:y val="0.4011697512169953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32-4EAF-8FEE-AF7CD9EA739B}"/>
                </c:ext>
              </c:extLst>
            </c:dLbl>
            <c:dLbl>
              <c:idx val="2"/>
              <c:layout>
                <c:manualLayout>
                  <c:x val="-3.7755632968786389E-3"/>
                  <c:y val="0.27372950176099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32-4EAF-8FEE-AF7CD9EA739B}"/>
                </c:ext>
              </c:extLst>
            </c:dLbl>
            <c:dLbl>
              <c:idx val="3"/>
              <c:layout>
                <c:manualLayout>
                  <c:x val="-3.775959723096287E-3"/>
                  <c:y val="-0.14040944881889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32-4EAF-8FEE-AF7CD9EA739B}"/>
                </c:ext>
              </c:extLst>
            </c:dLbl>
            <c:dLbl>
              <c:idx val="4"/>
              <c:layout>
                <c:manualLayout>
                  <c:x val="-1.2590496672497435E-3"/>
                  <c:y val="-0.124560917064854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32-4EAF-8FEE-AF7CD9EA739B}"/>
                </c:ext>
              </c:extLst>
            </c:dLbl>
            <c:dLbl>
              <c:idx val="5"/>
              <c:layout>
                <c:manualLayout>
                  <c:x val="-1.2590496672497896E-3"/>
                  <c:y val="0.238256499988783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32-4EAF-8FEE-AF7CD9EA739B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32-4EAF-8FEE-AF7CD9EA739B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32-4EAF-8FEE-AF7CD9EA739B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32-4EAF-8FEE-AF7CD9EA739B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32-4EAF-8FEE-AF7CD9EA739B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32-4EAF-8FEE-AF7CD9EA739B}"/>
                </c:ext>
              </c:extLst>
            </c:dLbl>
            <c:dLbl>
              <c:idx val="11"/>
              <c:layout>
                <c:manualLayout>
                  <c:x val="-1.2598425196851317E-3"/>
                  <c:y val="0.214033245844269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32-4EAF-8FEE-AF7CD9EA739B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432-4EAF-8FEE-AF7CD9EA739B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432-4EAF-8FEE-AF7CD9EA739B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432-4EAF-8FEE-AF7CD9EA739B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432-4EAF-8FEE-AF7CD9EA739B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432-4EAF-8FEE-AF7CD9EA739B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432-4EAF-8FEE-AF7CD9EA739B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432-4EAF-8FEE-AF7CD9EA739B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432-4EAF-8FEE-AF7CD9EA739B}"/>
                </c:ext>
              </c:extLst>
            </c:dLbl>
            <c:dLbl>
              <c:idx val="20"/>
              <c:layout>
                <c:manualLayout>
                  <c:x val="-7.553108724845518E-3"/>
                  <c:y val="-0.103539313996006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432-4EAF-8FEE-AF7CD9EA739B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432-4EAF-8FEE-AF7CD9EA739B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432-4EAF-8FEE-AF7CD9EA739B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432-4EAF-8FEE-AF7CD9EA739B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432-4EAF-8FEE-AF7CD9EA739B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432-4EAF-8FEE-AF7CD9EA739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estre'!$AA$8,'viaj entr lugar res año 5 estre'!$AA$12:$AA$36)</c:f>
              <c:numCache>
                <c:formatCode>0.0%</c:formatCode>
                <c:ptCount val="26"/>
                <c:pt idx="0">
                  <c:v>6.1063796904105461E-2</c:v>
                </c:pt>
                <c:pt idx="1">
                  <c:v>0.3943798489075323</c:v>
                </c:pt>
                <c:pt idx="2">
                  <c:v>-1.9912291098731827E-2</c:v>
                </c:pt>
                <c:pt idx="3">
                  <c:v>0.71960467733255062</c:v>
                </c:pt>
                <c:pt idx="4">
                  <c:v>0.75724127133239394</c:v>
                </c:pt>
                <c:pt idx="5">
                  <c:v>0.25058676837318461</c:v>
                </c:pt>
                <c:pt idx="6">
                  <c:v>0.11879306248515076</c:v>
                </c:pt>
                <c:pt idx="7">
                  <c:v>0.6023513563162084</c:v>
                </c:pt>
                <c:pt idx="8">
                  <c:v>3.9403261675315049</c:v>
                </c:pt>
                <c:pt idx="9">
                  <c:v>0.78122036041732534</c:v>
                </c:pt>
                <c:pt idx="10">
                  <c:v>4.3565573770491799</c:v>
                </c:pt>
                <c:pt idx="11">
                  <c:v>0.14817373283826951</c:v>
                </c:pt>
                <c:pt idx="12">
                  <c:v>-0.12298325722983261</c:v>
                </c:pt>
                <c:pt idx="13">
                  <c:v>1.072229614141798</c:v>
                </c:pt>
                <c:pt idx="14">
                  <c:v>0.73682844536724623</c:v>
                </c:pt>
                <c:pt idx="15">
                  <c:v>1.6600294985250739</c:v>
                </c:pt>
                <c:pt idx="16">
                  <c:v>4.6268656716417906</c:v>
                </c:pt>
                <c:pt idx="17">
                  <c:v>-0.19323394495412849</c:v>
                </c:pt>
                <c:pt idx="18">
                  <c:v>2.9015979814970505E-2</c:v>
                </c:pt>
                <c:pt idx="19">
                  <c:v>4.2980769230769234</c:v>
                </c:pt>
                <c:pt idx="20">
                  <c:v>0.99101527403414202</c:v>
                </c:pt>
                <c:pt idx="21">
                  <c:v>1.4642392717815347</c:v>
                </c:pt>
                <c:pt idx="22">
                  <c:v>1.0702106318956872</c:v>
                </c:pt>
                <c:pt idx="23">
                  <c:v>-0.81678288050012027</c:v>
                </c:pt>
                <c:pt idx="24">
                  <c:v>0.76734104046242768</c:v>
                </c:pt>
                <c:pt idx="25">
                  <c:v>0.50993473531544597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C432-4EAF-8FEE-AF7CD9EA739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432-4EAF-8FEE-AF7CD9EA739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432-4EAF-8FEE-AF7CD9EA739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432-4EAF-8FEE-AF7CD9EA73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432-4EAF-8FEE-AF7CD9EA739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432-4EAF-8FEE-AF7CD9EA739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432-4EAF-8FEE-AF7CD9EA739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432-4EAF-8FEE-AF7CD9EA739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432-4EAF-8FEE-AF7CD9EA739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432-4EAF-8FEE-AF7CD9EA739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432-4EAF-8FEE-AF7CD9EA739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432-4EAF-8FEE-AF7CD9EA739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432-4EAF-8FEE-AF7CD9EA739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432-4EAF-8FEE-AF7CD9EA739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432-4EAF-8FEE-AF7CD9EA739B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432-4EAF-8FEE-AF7CD9EA739B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432-4EAF-8FEE-AF7CD9EA739B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432-4EAF-8FEE-AF7CD9EA739B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432-4EAF-8FEE-AF7CD9EA739B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432-4EAF-8FEE-AF7CD9EA739B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432-4EAF-8FEE-AF7CD9EA739B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432-4EAF-8FEE-AF7CD9EA739B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432-4EAF-8FEE-AF7CD9EA739B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432-4EAF-8FEE-AF7CD9EA739B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432-4EAF-8FEE-AF7CD9EA739B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432-4EAF-8FEE-AF7CD9EA739B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432-4EAF-8FEE-AF7CD9EA739B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432-4EAF-8FEE-AF7CD9EA739B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432-4EAF-8FEE-AF7CD9EA739B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432-4EAF-8FEE-AF7CD9EA739B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432-4EAF-8FEE-AF7CD9EA739B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432-4EAF-8FEE-AF7CD9EA739B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432-4EAF-8FEE-AF7CD9EA739B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432-4EAF-8FEE-AF7CD9EA739B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432-4EAF-8FEE-AF7CD9EA739B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432-4EAF-8FEE-AF7CD9EA739B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432-4EAF-8FEE-AF7CD9EA739B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432-4EAF-8FEE-AF7CD9EA739B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432-4EAF-8FEE-AF7CD9EA739B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432-4EAF-8FEE-AF7CD9EA739B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432-4EAF-8FEE-AF7CD9EA739B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432-4EAF-8FEE-AF7CD9EA739B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432-4EAF-8FEE-AF7CD9EA739B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432-4EAF-8FEE-AF7CD9EA739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estre'!$AB$8,'viaj entr lugar res año 5 estre'!$AB$12:$AB$36)</c:f>
              <c:numCache>
                <c:formatCode>0.0%</c:formatCode>
                <c:ptCount val="26"/>
                <c:pt idx="0">
                  <c:v>0.16615969388015062</c:v>
                </c:pt>
                <c:pt idx="1">
                  <c:v>0.4361277979038331</c:v>
                </c:pt>
                <c:pt idx="2">
                  <c:v>7.3731421612835843E-2</c:v>
                </c:pt>
                <c:pt idx="3">
                  <c:v>4.4770282732863556E-2</c:v>
                </c:pt>
                <c:pt idx="4">
                  <c:v>2.8593010399311128E-2</c:v>
                </c:pt>
                <c:pt idx="5">
                  <c:v>4.3437886917044984E-2</c:v>
                </c:pt>
                <c:pt idx="6">
                  <c:v>1.7994986319377571E-2</c:v>
                </c:pt>
                <c:pt idx="7">
                  <c:v>3.3332823812944876E-2</c:v>
                </c:pt>
                <c:pt idx="8">
                  <c:v>1.6978493144403174E-2</c:v>
                </c:pt>
                <c:pt idx="9">
                  <c:v>7.1765946714357773E-3</c:v>
                </c:pt>
                <c:pt idx="10">
                  <c:v>9.9891472157258368E-3</c:v>
                </c:pt>
                <c:pt idx="11">
                  <c:v>1.6937731513326507E-2</c:v>
                </c:pt>
                <c:pt idx="12">
                  <c:v>7.3396411957424475E-3</c:v>
                </c:pt>
                <c:pt idx="13">
                  <c:v>1.388697818743217E-2</c:v>
                </c:pt>
                <c:pt idx="14">
                  <c:v>8.5242760989080978E-3</c:v>
                </c:pt>
                <c:pt idx="15">
                  <c:v>4.5946001029231187E-3</c:v>
                </c:pt>
                <c:pt idx="16">
                  <c:v>3.8417837289759149E-3</c:v>
                </c:pt>
                <c:pt idx="17">
                  <c:v>3.584475932804451E-3</c:v>
                </c:pt>
                <c:pt idx="18">
                  <c:v>6.2339819527878412E-3</c:v>
                </c:pt>
                <c:pt idx="19">
                  <c:v>5.6149146808109522E-3</c:v>
                </c:pt>
                <c:pt idx="20">
                  <c:v>2.8227429520592266E-3</c:v>
                </c:pt>
                <c:pt idx="21">
                  <c:v>2.4138528403214055E-3</c:v>
                </c:pt>
                <c:pt idx="22">
                  <c:v>2.6291252044450559E-3</c:v>
                </c:pt>
                <c:pt idx="23">
                  <c:v>1.9412726800262913E-3</c:v>
                </c:pt>
                <c:pt idx="24">
                  <c:v>1.5578585877113872E-3</c:v>
                </c:pt>
                <c:pt idx="25">
                  <c:v>3.978462573179866E-2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C432-4EAF-8FEE-AF7CD9EA7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143478</c:v>
                </c:pt>
                <c:pt idx="1">
                  <c:v>46340</c:v>
                </c:pt>
                <c:pt idx="2">
                  <c:v>61053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4-4FFC-AA01-0F33CAA5B24B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171406</c:v>
                </c:pt>
                <c:pt idx="1">
                  <c:v>68572</c:v>
                </c:pt>
                <c:pt idx="2">
                  <c:v>42567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64-4FFC-AA01-0F33CAA5B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C64-4FFC-AA01-0F33CAA5B24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C64-4FFC-AA01-0F33CAA5B24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C64-4FFC-AA01-0F33CAA5B24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4-4FFC-AA01-0F33CAA5B24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4-4FFC-AA01-0F33CAA5B24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64-4FFC-AA01-0F33CAA5B24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64-4FFC-AA01-0F33CAA5B24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64-4FFC-AA01-0F33CAA5B24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64-4FFC-AA01-0F33CAA5B24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0.60665026809888689</c:v>
                </c:pt>
                <c:pt idx="1">
                  <c:v>0.24269408412819196</c:v>
                </c:pt>
                <c:pt idx="2">
                  <c:v>0.15065564777292112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64-4FFC-AA01-0F33CAA5B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64-4FFC-AA01-0F33CAA5B24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64-4FFC-AA01-0F33CAA5B24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64-4FFC-AA01-0F33CAA5B24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64-4FFC-AA01-0F33CAA5B24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64-4FFC-AA01-0F33CAA5B24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64-4FFC-AA01-0F33CAA5B24B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64-4FFC-AA01-0F33CAA5B24B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64-4FFC-AA01-0F33CAA5B24B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64-4FFC-AA01-0F33CAA5B24B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64-4FFC-AA01-0F33CAA5B24B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64-4FFC-AA01-0F33CAA5B24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64-4FFC-AA01-0F33CAA5B24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0.19465005087888043</c:v>
                </c:pt>
                <c:pt idx="1">
                  <c:v>0.47975830815709974</c:v>
                </c:pt>
                <c:pt idx="2">
                  <c:v>-0.30278610387695937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64-4FFC-AA01-0F33CAA5B2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abril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abril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D41-4105-8C38-A9761D68B6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D41-4105-8C38-A9761D68B6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D41-4105-8C38-A9761D68B6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D41-4105-8C38-A9761D68B61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D41-4105-8C38-A9761D68B614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1-4105-8C38-A9761D68B614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1-4105-8C38-A9761D68B614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1-4105-8C38-A9761D68B61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41-4105-8C38-A9761D68B61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41-4105-8C38-A9761D68B614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41-4105-8C38-A9761D68B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171406</c:v>
                </c:pt>
                <c:pt idx="1">
                  <c:v>68572</c:v>
                </c:pt>
                <c:pt idx="2">
                  <c:v>42567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41-4105-8C38-A9761D68B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D5-452C-85B4-3AC06EBCB50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D5-452C-85B4-3AC06EBCB50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5-452C-85B4-3AC06EBCB50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5-452C-85B4-3AC06EBCB50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D5-452C-85B4-3AC06EBCB50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5-452C-85B4-3AC06EBCB50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D5-452C-85B4-3AC06EBCB50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5-452C-85B4-3AC06EBCB50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D5-452C-85B4-3AC06EBCB50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5-452C-85B4-3AC06EBCB5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9D5-452C-85B4-3AC06EBCB50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5-452C-85B4-3AC06EBCB50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5-452C-85B4-3AC06EBCB50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5-452C-85B4-3AC06EBCB50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5-452C-85B4-3AC06EBCB5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9D5-452C-85B4-3AC06EBCB50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9D5-452C-85B4-3AC06EBCB50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D5-452C-85B4-3AC06EBCB50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D5-452C-85B4-3AC06EBCB50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D5-452C-85B4-3AC06EBCB50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D5-452C-85B4-3AC06EBCB50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D5-452C-85B4-3AC06EBCB50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D5-452C-85B4-3AC06EBCB50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D5-452C-85B4-3AC06EBCB50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D5-452C-85B4-3AC06EBCB50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D5-452C-85B4-3AC06EBCB50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D5-452C-85B4-3AC06EBCB50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D5-452C-85B4-3AC06EBCB50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D5-452C-85B4-3AC06EBCB50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D5-452C-85B4-3AC06EBCB50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D5-452C-85B4-3AC06EBCB50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D5-452C-85B4-3AC06EBCB50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D5-452C-85B4-3AC06EBCB5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9D5-452C-85B4-3AC06EBCB50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D5-452C-85B4-3AC06EBCB5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9D5-452C-85B4-3AC06EBCB5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9D5-452C-85B4-3AC06EBCB5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9D5-452C-85B4-3AC06EBCB5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9D5-452C-85B4-3AC06EBCB5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9D5-452C-85B4-3AC06EBCB5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9D5-452C-85B4-3AC06EBCB5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9D5-452C-85B4-3AC06EBCB5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9D5-452C-85B4-3AC06EBCB5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9D5-452C-85B4-3AC06EBCB5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9D5-452C-85B4-3AC06EBCB5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9D5-452C-85B4-3AC06EBCB50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9D5-452C-85B4-3AC06EBCB50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9D5-452C-85B4-3AC06EBCB50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9D5-452C-85B4-3AC06EBCB50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9D5-452C-85B4-3AC06EBCB50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D5-452C-85B4-3AC06EBCB50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9D5-452C-85B4-3AC06EBCB50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D5-452C-85B4-3AC06EBCB50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D5-452C-85B4-3AC06EBCB50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D5-452C-85B4-3AC06EBCB50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D5-452C-85B4-3AC06EBCB50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9D5-452C-85B4-3AC06EBCB50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9D5-452C-85B4-3AC06EBCB50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9D5-452C-85B4-3AC06EBCB50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9D5-452C-85B4-3AC06EBCB50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9D5-452C-85B4-3AC06EBCB50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9D5-452C-85B4-3AC06EBCB50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9D5-452C-85B4-3AC06EBCB50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9D5-452C-85B4-3AC06EBCB50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9D5-452C-85B4-3AC06EBCB50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9D5-452C-85B4-3AC06EBCB5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9D5-452C-85B4-3AC06EBCB50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9D5-452C-85B4-3AC06EBCB50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9D5-452C-85B4-3AC06EBCB50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9D5-452C-85B4-3AC06EBCB50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9D5-452C-85B4-3AC06EBCB50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9D5-452C-85B4-3AC06EBCB50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9D5-452C-85B4-3AC06EBCB50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9D5-452C-85B4-3AC06EBCB50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9D5-452C-85B4-3AC06EBCB50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9D5-452C-85B4-3AC06EBCB50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9D5-452C-85B4-3AC06EBCB50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9D5-452C-85B4-3AC06EBCB50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9D5-452C-85B4-3AC06EBCB50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9D5-452C-85B4-3AC06EBCB50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9D5-452C-85B4-3AC06EBCB50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9D5-452C-85B4-3AC06EBCB50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9D5-452C-85B4-3AC06EBCB5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9D5-452C-85B4-3AC06EBCB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abril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abril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FE-47C9-B85A-336E525E54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FE-47C9-B85A-336E525E54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FE-47C9-B85A-336E525E54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FE-47C9-B85A-336E525E545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FE-47C9-B85A-336E525E545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FE-47C9-B85A-336E525E545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FE-47C9-B85A-336E525E545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FE-47C9-B85A-336E525E545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FE-47C9-B85A-336E525E545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FE-47C9-B85A-336E525E545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FE-47C9-B85A-336E525E545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E-47C9-B85A-336E525E545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E-47C9-B85A-336E525E545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FE-47C9-B85A-336E525E545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FE-47C9-B85A-336E525E545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FE-47C9-B85A-336E525E545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FE-47C9-B85A-336E525E545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FE-47C9-B85A-336E525E545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FE-47C9-B85A-336E525E545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3FE-47C9-B85A-336E525E545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24359</c:v>
                </c:pt>
                <c:pt idx="1">
                  <c:v>18307</c:v>
                </c:pt>
                <c:pt idx="2">
                  <c:v>2287</c:v>
                </c:pt>
                <c:pt idx="3">
                  <c:v>71525</c:v>
                </c:pt>
                <c:pt idx="4">
                  <c:v>8471</c:v>
                </c:pt>
                <c:pt idx="5">
                  <c:v>27288</c:v>
                </c:pt>
                <c:pt idx="6">
                  <c:v>9305</c:v>
                </c:pt>
                <c:pt idx="7">
                  <c:v>2816</c:v>
                </c:pt>
                <c:pt idx="8">
                  <c:v>1676</c:v>
                </c:pt>
                <c:pt idx="9">
                  <c:v>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3FE-47C9-B85A-336E525E5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30-4803-A6F3-D326EC40AB7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0-4803-A6F3-D326EC40AB7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0-4803-A6F3-D326EC40AB7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0-4803-A6F3-D326EC40AB7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0-4803-A6F3-D326EC40AB7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0-4803-A6F3-D326EC40AB7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0-4803-A6F3-D326EC40AB7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0-4803-A6F3-D326EC40AB7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30-4803-A6F3-D326EC40AB7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0-4803-A6F3-D326EC40A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F30-4803-A6F3-D326EC40AB7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0-4803-A6F3-D326EC40AB7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30-4803-A6F3-D326EC40AB7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30-4803-A6F3-D326EC40AB7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30-4803-A6F3-D326EC40A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F30-4803-A6F3-D326EC40AB7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F30-4803-A6F3-D326EC40AB7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30-4803-A6F3-D326EC40AB7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30-4803-A6F3-D326EC40AB7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30-4803-A6F3-D326EC40AB7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30-4803-A6F3-D326EC40AB7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0-4803-A6F3-D326EC40AB7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0-4803-A6F3-D326EC40AB7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30-4803-A6F3-D326EC40AB7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30-4803-A6F3-D326EC40AB7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30-4803-A6F3-D326EC40AB7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30-4803-A6F3-D326EC40AB7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30-4803-A6F3-D326EC40AB7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30-4803-A6F3-D326EC40AB7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30-4803-A6F3-D326EC40AB7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30-4803-A6F3-D326EC40AB7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30-4803-A6F3-D326EC40AB7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30-4803-A6F3-D326EC40AB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F30-4803-A6F3-D326EC40AB7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F30-4803-A6F3-D326EC40AB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F30-4803-A6F3-D326EC40AB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F30-4803-A6F3-D326EC40AB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F30-4803-A6F3-D326EC40AB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F30-4803-A6F3-D326EC40AB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F30-4803-A6F3-D326EC40AB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F30-4803-A6F3-D326EC40AB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F30-4803-A6F3-D326EC40AB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F30-4803-A6F3-D326EC40AB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F30-4803-A6F3-D326EC40AB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F30-4803-A6F3-D326EC40AB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F30-4803-A6F3-D326EC40AB7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F30-4803-A6F3-D326EC40AB7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F30-4803-A6F3-D326EC40AB7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F30-4803-A6F3-D326EC40AB7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F30-4803-A6F3-D326EC40AB7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30-4803-A6F3-D326EC40AB7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30-4803-A6F3-D326EC40AB7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30-4803-A6F3-D326EC40AB7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30-4803-A6F3-D326EC40AB7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30-4803-A6F3-D326EC40AB7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30-4803-A6F3-D326EC40AB7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30-4803-A6F3-D326EC40AB7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30-4803-A6F3-D326EC40AB7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F30-4803-A6F3-D326EC40AB7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30-4803-A6F3-D326EC40AB7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F30-4803-A6F3-D326EC40AB7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F30-4803-A6F3-D326EC40AB7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F30-4803-A6F3-D326EC40AB7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F30-4803-A6F3-D326EC40AB7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F30-4803-A6F3-D326EC40AB7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F30-4803-A6F3-D326EC40AB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F30-4803-A6F3-D326EC40AB7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F30-4803-A6F3-D326EC40AB7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F30-4803-A6F3-D326EC40AB7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F30-4803-A6F3-D326EC40AB7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F30-4803-A6F3-D326EC40AB7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F30-4803-A6F3-D326EC40AB7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F30-4803-A6F3-D326EC40AB7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F30-4803-A6F3-D326EC40AB7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F30-4803-A6F3-D326EC40AB7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F30-4803-A6F3-D326EC40AB7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F30-4803-A6F3-D326EC40AB7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F30-4803-A6F3-D326EC40AB7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F30-4803-A6F3-D326EC40AB7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F30-4803-A6F3-D326EC40AB7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F30-4803-A6F3-D326EC40AB7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F30-4803-A6F3-D326EC40AB7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F30-4803-A6F3-D326EC40AB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F30-4803-A6F3-D326EC40A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24435</c:v>
                </c:pt>
                <c:pt idx="1">
                  <c:v>22791</c:v>
                </c:pt>
                <c:pt idx="2">
                  <c:v>1413</c:v>
                </c:pt>
                <c:pt idx="3">
                  <c:v>72228</c:v>
                </c:pt>
                <c:pt idx="4">
                  <c:v>4513</c:v>
                </c:pt>
                <c:pt idx="5">
                  <c:v>20460</c:v>
                </c:pt>
                <c:pt idx="6">
                  <c:v>5885</c:v>
                </c:pt>
                <c:pt idx="7">
                  <c:v>5009</c:v>
                </c:pt>
                <c:pt idx="8">
                  <c:v>3986</c:v>
                </c:pt>
                <c:pt idx="9">
                  <c:v>6520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4-4191-BB57-3B9F644717A6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24078</c:v>
                </c:pt>
                <c:pt idx="1">
                  <c:v>17554</c:v>
                </c:pt>
                <c:pt idx="2">
                  <c:v>762</c:v>
                </c:pt>
                <c:pt idx="3">
                  <c:v>59577</c:v>
                </c:pt>
                <c:pt idx="4">
                  <c:v>6079</c:v>
                </c:pt>
                <c:pt idx="5">
                  <c:v>19703</c:v>
                </c:pt>
                <c:pt idx="6">
                  <c:v>4717</c:v>
                </c:pt>
                <c:pt idx="7">
                  <c:v>2259</c:v>
                </c:pt>
                <c:pt idx="8">
                  <c:v>3156</c:v>
                </c:pt>
                <c:pt idx="9">
                  <c:v>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4-4191-BB57-3B9F644717A6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24359</c:v>
                </c:pt>
                <c:pt idx="1">
                  <c:v>18307</c:v>
                </c:pt>
                <c:pt idx="2">
                  <c:v>2287</c:v>
                </c:pt>
                <c:pt idx="3">
                  <c:v>71525</c:v>
                </c:pt>
                <c:pt idx="4">
                  <c:v>8471</c:v>
                </c:pt>
                <c:pt idx="5">
                  <c:v>27288</c:v>
                </c:pt>
                <c:pt idx="6">
                  <c:v>9305</c:v>
                </c:pt>
                <c:pt idx="7">
                  <c:v>2816</c:v>
                </c:pt>
                <c:pt idx="8">
                  <c:v>1676</c:v>
                </c:pt>
                <c:pt idx="9">
                  <c:v>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24-4191-BB57-3B9F64471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1.1670404518647759E-2</c:v>
                </c:pt>
                <c:pt idx="1">
                  <c:v>4.2896205992936087E-2</c:v>
                </c:pt>
                <c:pt idx="2">
                  <c:v>2.0013123359580054</c:v>
                </c:pt>
                <c:pt idx="3">
                  <c:v>0.20054719103009555</c:v>
                </c:pt>
                <c:pt idx="4">
                  <c:v>0.39348577068596802</c:v>
                </c:pt>
                <c:pt idx="5">
                  <c:v>0.38496675633152311</c:v>
                </c:pt>
                <c:pt idx="6">
                  <c:v>0.97265210939156233</c:v>
                </c:pt>
                <c:pt idx="7">
                  <c:v>0.24656927844178833</c:v>
                </c:pt>
                <c:pt idx="8">
                  <c:v>-0.46894803548795949</c:v>
                </c:pt>
                <c:pt idx="9">
                  <c:v>-3.951367781155013E-2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24-4191-BB57-3B9F644717A6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-3.1102926130550657E-3</c:v>
                </c:pt>
                <c:pt idx="1">
                  <c:v>-0.19674432890175941</c:v>
                </c:pt>
                <c:pt idx="2">
                  <c:v>0.6185421089879688</c:v>
                </c:pt>
                <c:pt idx="3">
                  <c:v>-9.7330675084454921E-3</c:v>
                </c:pt>
                <c:pt idx="4">
                  <c:v>0.87702193662752048</c:v>
                </c:pt>
                <c:pt idx="5">
                  <c:v>0.33372434017595309</c:v>
                </c:pt>
                <c:pt idx="6">
                  <c:v>0.58113848768054366</c:v>
                </c:pt>
                <c:pt idx="7">
                  <c:v>-0.43781193851068079</c:v>
                </c:pt>
                <c:pt idx="8">
                  <c:v>-0.57952834922227803</c:v>
                </c:pt>
                <c:pt idx="9">
                  <c:v>-0.17607361963190182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24-4191-BB57-3B9F644717A6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0.12239054025221502</c:v>
                </c:pt>
                <c:pt idx="1">
                  <c:v>9.9650761922943032E-2</c:v>
                </c:pt>
                <c:pt idx="2">
                  <c:v>6.5692692951230197E-3</c:v>
                </c:pt>
                <c:pt idx="3">
                  <c:v>0.43018045838901303</c:v>
                </c:pt>
                <c:pt idx="4">
                  <c:v>6.4648347576108073E-2</c:v>
                </c:pt>
                <c:pt idx="5">
                  <c:v>0.14851040415043065</c:v>
                </c:pt>
                <c:pt idx="6">
                  <c:v>3.6102907322770099E-2</c:v>
                </c:pt>
                <c:pt idx="7">
                  <c:v>9.7247644608145899E-3</c:v>
                </c:pt>
                <c:pt idx="8">
                  <c:v>3.6855285173664529E-2</c:v>
                </c:pt>
                <c:pt idx="9">
                  <c:v>4.5367261456917947E-2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24-4191-BB57-3B9F644717A6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0.14211287819562909</c:v>
                </c:pt>
                <c:pt idx="1">
                  <c:v>0.10680489597797044</c:v>
                </c:pt>
                <c:pt idx="2">
                  <c:v>1.3342590107697514E-2</c:v>
                </c:pt>
                <c:pt idx="3">
                  <c:v>0.41728410907436148</c:v>
                </c:pt>
                <c:pt idx="4">
                  <c:v>4.9420673722040072E-2</c:v>
                </c:pt>
                <c:pt idx="5">
                  <c:v>0.15920096145992554</c:v>
                </c:pt>
                <c:pt idx="6">
                  <c:v>5.428631436472469E-2</c:v>
                </c:pt>
                <c:pt idx="7">
                  <c:v>1.6428829795923128E-2</c:v>
                </c:pt>
                <c:pt idx="8">
                  <c:v>9.777954097289477E-3</c:v>
                </c:pt>
                <c:pt idx="9">
                  <c:v>3.1340793204438583E-2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24-4191-BB57-3B9F64471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abril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E7-4FC3-9115-2696E25FB4CB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E7-4FC3-9115-2696E25FB4CB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AE7-4FC3-9115-2696E25FB4CB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AE7-4FC3-9115-2696E25FB4CB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E7-4FC3-9115-2696E25FB4CB}"/>
              </c:ext>
            </c:extLst>
          </c:dPt>
          <c:dPt>
            <c:idx val="5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AE7-4FC3-9115-2696E25FB4CB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AE7-4FC3-9115-2696E25FB4CB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AE7-4FC3-9115-2696E25FB4CB}"/>
              </c:ext>
            </c:extLst>
          </c:dPt>
          <c:dPt>
            <c:idx val="8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AE7-4FC3-9115-2696E25FB4CB}"/>
              </c:ext>
            </c:extLst>
          </c:dPt>
          <c:dLbls>
            <c:dLbl>
              <c:idx val="0"/>
              <c:layout>
                <c:manualLayout>
                  <c:x val="6.0518711880797257E-2"/>
                  <c:y val="4.581656025893848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E7-4FC3-9115-2696E25FB4CB}"/>
                </c:ext>
              </c:extLst>
            </c:dLbl>
            <c:dLbl>
              <c:idx val="1"/>
              <c:layout>
                <c:manualLayout>
                  <c:x val="4.9143773468269827E-2"/>
                  <c:y val="0.13789148753788286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E7-4FC3-9115-2696E25FB4CB}"/>
                </c:ext>
              </c:extLst>
            </c:dLbl>
            <c:dLbl>
              <c:idx val="2"/>
              <c:layout>
                <c:manualLayout>
                  <c:x val="5.2882538536161296E-2"/>
                  <c:y val="0.1275153990641116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E7-4FC3-9115-2696E25FB4CB}"/>
                </c:ext>
              </c:extLst>
            </c:dLbl>
            <c:dLbl>
              <c:idx val="3"/>
              <c:layout>
                <c:manualLayout>
                  <c:x val="-4.3285848499407843E-2"/>
                  <c:y val="8.7272761339097053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E7-4FC3-9115-2696E25FB4CB}"/>
                </c:ext>
              </c:extLst>
            </c:dLbl>
            <c:dLbl>
              <c:idx val="4"/>
              <c:layout>
                <c:manualLayout>
                  <c:x val="-2.8012277711302411E-2"/>
                  <c:y val="-6.1533114428513232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E7-4FC3-9115-2696E25FB4CB}"/>
                </c:ext>
              </c:extLst>
            </c:dLbl>
            <c:dLbl>
              <c:idx val="5"/>
              <c:layout>
                <c:manualLayout>
                  <c:x val="6.0351377570225018E-2"/>
                  <c:y val="-0.20720324890976968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E7-4FC3-9115-2696E25FB4CB}"/>
                </c:ext>
              </c:extLst>
            </c:dLbl>
            <c:dLbl>
              <c:idx val="6"/>
              <c:layout>
                <c:manualLayout>
                  <c:x val="6.2438833311401563E-2"/>
                  <c:y val="-0.10569505403139301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E7-4FC3-9115-2696E25FB4CB}"/>
                </c:ext>
              </c:extLst>
            </c:dLbl>
            <c:dLbl>
              <c:idx val="7"/>
              <c:layout>
                <c:manualLayout>
                  <c:x val="5.0262722212191413E-2"/>
                  <c:y val="-9.732358410582377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E7-4FC3-9115-2696E25FB4CB}"/>
                </c:ext>
              </c:extLst>
            </c:dLbl>
            <c:dLbl>
              <c:idx val="8"/>
              <c:layout>
                <c:manualLayout>
                  <c:x val="4.1934749411667499E-2"/>
                  <c:y val="-7.087269950863518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390692564517657"/>
                      <c:h val="0.11517385133521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AE7-4FC3-9115-2696E25FB4C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catego'!$B$8:$B$12,'distribución españoles x catego'!$B$14:$B$17)</c:f>
              <c:strCache>
                <c:ptCount val="9"/>
                <c:pt idx="0">
                  <c:v>1 Estrella</c:v>
                </c:pt>
                <c:pt idx="1">
                  <c:v>2 Estrellas</c:v>
                </c:pt>
                <c:pt idx="2">
                  <c:v>3 Estrellas</c:v>
                </c:pt>
                <c:pt idx="3">
                  <c:v>4 Estrellas</c:v>
                </c:pt>
                <c:pt idx="4">
                  <c:v>5 Estrellas</c:v>
                </c:pt>
                <c:pt idx="5">
                  <c:v>1 Estrella</c:v>
                </c:pt>
                <c:pt idx="6">
                  <c:v>2 Estrellas</c:v>
                </c:pt>
                <c:pt idx="7">
                  <c:v>3 Estrellas</c:v>
                </c:pt>
                <c:pt idx="8">
                  <c:v>4, 5 Estrellas</c:v>
                </c:pt>
              </c:strCache>
            </c:strRef>
          </c:cat>
          <c:val>
            <c:numRef>
              <c:f>('distribución españoles x catego'!$O$8:$O$12,'distribución españoles x catego'!$O$14:$O$17)</c:f>
              <c:numCache>
                <c:formatCode>#,##0</c:formatCode>
                <c:ptCount val="9"/>
                <c:pt idx="0">
                  <c:v>1292</c:v>
                </c:pt>
                <c:pt idx="1">
                  <c:v>4098</c:v>
                </c:pt>
                <c:pt idx="2">
                  <c:v>24307</c:v>
                </c:pt>
                <c:pt idx="3">
                  <c:v>112952</c:v>
                </c:pt>
                <c:pt idx="4">
                  <c:v>12397</c:v>
                </c:pt>
                <c:pt idx="5">
                  <c:v>1718</c:v>
                </c:pt>
                <c:pt idx="6">
                  <c:v>4093</c:v>
                </c:pt>
                <c:pt idx="7">
                  <c:v>10040</c:v>
                </c:pt>
                <c:pt idx="8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AE7-4FC3-9115-2696E25FB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5D-4F90-A9DC-2E5F4E1A953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5D-4F90-A9DC-2E5F4E1A953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D-4F90-A9DC-2E5F4E1A953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D-4F90-A9DC-2E5F4E1A953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D-4F90-A9DC-2E5F4E1A953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5D-4F90-A9DC-2E5F4E1A953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5D-4F90-A9DC-2E5F4E1A953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5D-4F90-A9DC-2E5F4E1A953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5D-4F90-A9DC-2E5F4E1A953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5D-4F90-A9DC-2E5F4E1A9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95D-4F90-A9DC-2E5F4E1A953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5D-4F90-A9DC-2E5F4E1A953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5D-4F90-A9DC-2E5F4E1A953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5D-4F90-A9DC-2E5F4E1A953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5D-4F90-A9DC-2E5F4E1A9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95D-4F90-A9DC-2E5F4E1A953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95D-4F90-A9DC-2E5F4E1A953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5D-4F90-A9DC-2E5F4E1A953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5D-4F90-A9DC-2E5F4E1A953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5D-4F90-A9DC-2E5F4E1A953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5D-4F90-A9DC-2E5F4E1A953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5D-4F90-A9DC-2E5F4E1A953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5D-4F90-A9DC-2E5F4E1A953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5D-4F90-A9DC-2E5F4E1A953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5D-4F90-A9DC-2E5F4E1A953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5D-4F90-A9DC-2E5F4E1A953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5D-4F90-A9DC-2E5F4E1A953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5D-4F90-A9DC-2E5F4E1A953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5D-4F90-A9DC-2E5F4E1A953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5D-4F90-A9DC-2E5F4E1A953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5D-4F90-A9DC-2E5F4E1A953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5D-4F90-A9DC-2E5F4E1A953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5D-4F90-A9DC-2E5F4E1A95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95D-4F90-A9DC-2E5F4E1A953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95D-4F90-A9DC-2E5F4E1A95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95D-4F90-A9DC-2E5F4E1A95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95D-4F90-A9DC-2E5F4E1A95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95D-4F90-A9DC-2E5F4E1A95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95D-4F90-A9DC-2E5F4E1A95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95D-4F90-A9DC-2E5F4E1A95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95D-4F90-A9DC-2E5F4E1A95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95D-4F90-A9DC-2E5F4E1A95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95D-4F90-A9DC-2E5F4E1A95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95D-4F90-A9DC-2E5F4E1A95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95D-4F90-A9DC-2E5F4E1A95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95D-4F90-A9DC-2E5F4E1A95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95D-4F90-A9DC-2E5F4E1A95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95D-4F90-A9DC-2E5F4E1A95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95D-4F90-A9DC-2E5F4E1A953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95D-4F90-A9DC-2E5F4E1A953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5D-4F90-A9DC-2E5F4E1A953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5D-4F90-A9DC-2E5F4E1A953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5D-4F90-A9DC-2E5F4E1A953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5D-4F90-A9DC-2E5F4E1A953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5D-4F90-A9DC-2E5F4E1A953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5D-4F90-A9DC-2E5F4E1A953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5D-4F90-A9DC-2E5F4E1A953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5D-4F90-A9DC-2E5F4E1A953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5D-4F90-A9DC-2E5F4E1A953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5D-4F90-A9DC-2E5F4E1A953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95D-4F90-A9DC-2E5F4E1A953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95D-4F90-A9DC-2E5F4E1A953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95D-4F90-A9DC-2E5F4E1A953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95D-4F90-A9DC-2E5F4E1A953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95D-4F90-A9DC-2E5F4E1A953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95D-4F90-A9DC-2E5F4E1A95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95D-4F90-A9DC-2E5F4E1A953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95D-4F90-A9DC-2E5F4E1A953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95D-4F90-A9DC-2E5F4E1A953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95D-4F90-A9DC-2E5F4E1A953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95D-4F90-A9DC-2E5F4E1A953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95D-4F90-A9DC-2E5F4E1A953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95D-4F90-A9DC-2E5F4E1A953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95D-4F90-A9DC-2E5F4E1A953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95D-4F90-A9DC-2E5F4E1A953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95D-4F90-A9DC-2E5F4E1A953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95D-4F90-A9DC-2E5F4E1A953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95D-4F90-A9DC-2E5F4E1A953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95D-4F90-A9DC-2E5F4E1A953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95D-4F90-A9DC-2E5F4E1A953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95D-4F90-A9DC-2E5F4E1A953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95D-4F90-A9DC-2E5F4E1A953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95D-4F90-A9DC-2E5F4E1A95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95D-4F90-A9DC-2E5F4E1A9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catego'!$B$7:$B$17</c:f>
              <c:strCache>
                <c:ptCount val="11"/>
                <c:pt idx="0">
                  <c:v>Hoteles</c:v>
                </c:pt>
                <c:pt idx="1">
                  <c:v>1 Estrella</c:v>
                </c:pt>
                <c:pt idx="2">
                  <c:v>2 Estrellas</c:v>
                </c:pt>
                <c:pt idx="3">
                  <c:v>3 Estrellas</c:v>
                </c:pt>
                <c:pt idx="4">
                  <c:v>4 Estrellas</c:v>
                </c:pt>
                <c:pt idx="5">
                  <c:v>5 Estrellas</c:v>
                </c:pt>
                <c:pt idx="6">
                  <c:v>Apartamentos</c:v>
                </c:pt>
                <c:pt idx="7">
                  <c:v>1 Estrella</c:v>
                </c:pt>
                <c:pt idx="8">
                  <c:v>2 Estrellas</c:v>
                </c:pt>
                <c:pt idx="9">
                  <c:v>3 Estrellas</c:v>
                </c:pt>
                <c:pt idx="10">
                  <c:v>4, 5 Estrellas</c:v>
                </c:pt>
              </c:strCache>
            </c:strRef>
          </c:cat>
          <c:val>
            <c:numRef>
              <c:f>'distribución españoles x catego'!$D$7:$D$17</c:f>
              <c:numCache>
                <c:formatCode>#,##0</c:formatCode>
                <c:ptCount val="11"/>
                <c:pt idx="0">
                  <c:v>145337</c:v>
                </c:pt>
                <c:pt idx="1">
                  <c:v>2781</c:v>
                </c:pt>
                <c:pt idx="2">
                  <c:v>3843</c:v>
                </c:pt>
                <c:pt idx="3">
                  <c:v>24582</c:v>
                </c:pt>
                <c:pt idx="4">
                  <c:v>101590</c:v>
                </c:pt>
                <c:pt idx="5">
                  <c:v>12541</c:v>
                </c:pt>
                <c:pt idx="6">
                  <c:v>21903</c:v>
                </c:pt>
                <c:pt idx="7">
                  <c:v>1698</c:v>
                </c:pt>
                <c:pt idx="8">
                  <c:v>7064</c:v>
                </c:pt>
                <c:pt idx="9">
                  <c:v>12946</c:v>
                </c:pt>
                <c:pt idx="10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4-439A-ABEE-FCEF6409AF79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catego'!$K$7:$K$17</c:f>
              <c:numCache>
                <c:formatCode>#,##0</c:formatCode>
                <c:ptCount val="11"/>
                <c:pt idx="0">
                  <c:v>130450</c:v>
                </c:pt>
                <c:pt idx="1">
                  <c:v>562</c:v>
                </c:pt>
                <c:pt idx="2">
                  <c:v>2006</c:v>
                </c:pt>
                <c:pt idx="3">
                  <c:v>18561</c:v>
                </c:pt>
                <c:pt idx="4">
                  <c:v>92363</c:v>
                </c:pt>
                <c:pt idx="5">
                  <c:v>16958</c:v>
                </c:pt>
                <c:pt idx="6">
                  <c:v>13028</c:v>
                </c:pt>
                <c:pt idx="7">
                  <c:v>1055</c:v>
                </c:pt>
                <c:pt idx="8">
                  <c:v>2119</c:v>
                </c:pt>
                <c:pt idx="9">
                  <c:v>9334</c:v>
                </c:pt>
                <c:pt idx="10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4-439A-ABEE-FCEF6409AF79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catego'!$O$7:$O$17</c:f>
              <c:numCache>
                <c:formatCode>#,##0</c:formatCode>
                <c:ptCount val="11"/>
                <c:pt idx="0">
                  <c:v>155046</c:v>
                </c:pt>
                <c:pt idx="1">
                  <c:v>1292</c:v>
                </c:pt>
                <c:pt idx="2">
                  <c:v>4098</c:v>
                </c:pt>
                <c:pt idx="3">
                  <c:v>24307</c:v>
                </c:pt>
                <c:pt idx="4">
                  <c:v>112952</c:v>
                </c:pt>
                <c:pt idx="5">
                  <c:v>12397</c:v>
                </c:pt>
                <c:pt idx="6">
                  <c:v>16360</c:v>
                </c:pt>
                <c:pt idx="7">
                  <c:v>1718</c:v>
                </c:pt>
                <c:pt idx="8">
                  <c:v>4093</c:v>
                </c:pt>
                <c:pt idx="9">
                  <c:v>10040</c:v>
                </c:pt>
                <c:pt idx="10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B4-439A-ABEE-FCEF6409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catego'!$P$7:$P$17</c:f>
              <c:numCache>
                <c:formatCode>0.0%</c:formatCode>
                <c:ptCount val="11"/>
                <c:pt idx="0">
                  <c:v>0.18854733614411656</c:v>
                </c:pt>
                <c:pt idx="1">
                  <c:v>1.2989323843416369</c:v>
                </c:pt>
                <c:pt idx="2">
                  <c:v>1.0428713858424725</c:v>
                </c:pt>
                <c:pt idx="3">
                  <c:v>0.30957383761650781</c:v>
                </c:pt>
                <c:pt idx="4">
                  <c:v>0.22291393739917509</c:v>
                </c:pt>
                <c:pt idx="5">
                  <c:v>-0.2689586036089161</c:v>
                </c:pt>
                <c:pt idx="6">
                  <c:v>0.25575683143997541</c:v>
                </c:pt>
                <c:pt idx="7">
                  <c:v>0.62843601895734591</c:v>
                </c:pt>
                <c:pt idx="8">
                  <c:v>0.93157149598867384</c:v>
                </c:pt>
                <c:pt idx="9">
                  <c:v>7.5637454467538001E-2</c:v>
                </c:pt>
                <c:pt idx="10">
                  <c:v>-2.115384615384619E-2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B4-439A-ABEE-FCEF6409AF79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catego'!$R$7:$R$17</c:f>
              <c:numCache>
                <c:formatCode>0.0%</c:formatCode>
                <c:ptCount val="11"/>
                <c:pt idx="0">
                  <c:v>6.6803360465676365E-2</c:v>
                </c:pt>
                <c:pt idx="1">
                  <c:v>-0.53541891405969078</c:v>
                </c:pt>
                <c:pt idx="2">
                  <c:v>6.6354410616705772E-2</c:v>
                </c:pt>
                <c:pt idx="3">
                  <c:v>-1.1187047433081077E-2</c:v>
                </c:pt>
                <c:pt idx="4">
                  <c:v>0.11184171670440013</c:v>
                </c:pt>
                <c:pt idx="5">
                  <c:v>-1.1482337931584374E-2</c:v>
                </c:pt>
                <c:pt idx="6">
                  <c:v>-0.25307035565904212</c:v>
                </c:pt>
                <c:pt idx="7">
                  <c:v>1.1778563015312216E-2</c:v>
                </c:pt>
                <c:pt idx="8">
                  <c:v>-0.42058323895809735</c:v>
                </c:pt>
                <c:pt idx="9">
                  <c:v>-0.22447087903599572</c:v>
                </c:pt>
                <c:pt idx="10">
                  <c:v>1.6102564102564103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B4-439A-ABEE-FCEF6409AF79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catego'!$F$7:$F$17</c:f>
              <c:numCache>
                <c:formatCode>0.0%</c:formatCode>
                <c:ptCount val="11"/>
                <c:pt idx="0">
                  <c:v>0.91766515816779148</c:v>
                </c:pt>
                <c:pt idx="1">
                  <c:v>2.3986255067320973E-2</c:v>
                </c:pt>
                <c:pt idx="2">
                  <c:v>1.9494447002279591E-2</c:v>
                </c:pt>
                <c:pt idx="3">
                  <c:v>0.14192990533514502</c:v>
                </c:pt>
                <c:pt idx="4">
                  <c:v>0.60226162536074834</c:v>
                </c:pt>
                <c:pt idx="5">
                  <c:v>0.12999292540229757</c:v>
                </c:pt>
                <c:pt idx="6">
                  <c:v>8.2334841832208516E-2</c:v>
                </c:pt>
                <c:pt idx="7">
                  <c:v>8.6130419647168482E-3</c:v>
                </c:pt>
                <c:pt idx="8">
                  <c:v>1.037607663024559E-2</c:v>
                </c:pt>
                <c:pt idx="9">
                  <c:v>6.2481050184725606E-2</c:v>
                </c:pt>
                <c:pt idx="10">
                  <c:v>8.6467305252046578E-4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B4-439A-ABEE-FCEF6409AF79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catego'!$T$7:$T$17</c:f>
              <c:numCache>
                <c:formatCode>0.0%</c:formatCode>
                <c:ptCount val="11"/>
                <c:pt idx="0">
                  <c:v>0.90455409962311706</c:v>
                </c:pt>
                <c:pt idx="1">
                  <c:v>7.5376591251181402E-3</c:v>
                </c:pt>
                <c:pt idx="2">
                  <c:v>2.3908147906140976E-2</c:v>
                </c:pt>
                <c:pt idx="3">
                  <c:v>0.14180950491814756</c:v>
                </c:pt>
                <c:pt idx="4">
                  <c:v>0.65897343150181442</c:v>
                </c:pt>
                <c:pt idx="5">
                  <c:v>7.2325356171895963E-2</c:v>
                </c:pt>
                <c:pt idx="6">
                  <c:v>9.5445900376882956E-2</c:v>
                </c:pt>
                <c:pt idx="7">
                  <c:v>1.0022986359870716E-2</c:v>
                </c:pt>
                <c:pt idx="8">
                  <c:v>2.3878977398690826E-2</c:v>
                </c:pt>
                <c:pt idx="9">
                  <c:v>5.8574378959896388E-2</c:v>
                </c:pt>
                <c:pt idx="10">
                  <c:v>2.9695576584250261E-3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B4-439A-ABEE-FCEF6409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CE-428E-B61A-484115336C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128075</c:v>
                </c:pt>
                <c:pt idx="1">
                  <c:v>129132</c:v>
                </c:pt>
                <c:pt idx="2">
                  <c:v>151655</c:v>
                </c:pt>
                <c:pt idx="3">
                  <c:v>144751</c:v>
                </c:pt>
                <c:pt idx="4">
                  <c:v>154757</c:v>
                </c:pt>
                <c:pt idx="5">
                  <c:v>155153</c:v>
                </c:pt>
                <c:pt idx="6">
                  <c:v>149779</c:v>
                </c:pt>
                <c:pt idx="7">
                  <c:v>150740</c:v>
                </c:pt>
                <c:pt idx="8">
                  <c:v>143678</c:v>
                </c:pt>
                <c:pt idx="9">
                  <c:v>150840</c:v>
                </c:pt>
                <c:pt idx="10">
                  <c:v>128603</c:v>
                </c:pt>
                <c:pt idx="11">
                  <c:v>133916</c:v>
                </c:pt>
                <c:pt idx="12">
                  <c:v>1721079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CE-428E-B61A-484115336C13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CE-428E-B61A-484115336C13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2315</c:v>
                </c:pt>
                <c:pt idx="1">
                  <c:v>1204</c:v>
                </c:pt>
                <c:pt idx="2">
                  <c:v>1399</c:v>
                </c:pt>
                <c:pt idx="3">
                  <c:v>1761</c:v>
                </c:pt>
                <c:pt idx="4">
                  <c:v>1936</c:v>
                </c:pt>
                <c:pt idx="5">
                  <c:v>5286</c:v>
                </c:pt>
                <c:pt idx="6">
                  <c:v>17629</c:v>
                </c:pt>
                <c:pt idx="7">
                  <c:v>47855</c:v>
                </c:pt>
                <c:pt idx="8">
                  <c:v>64169</c:v>
                </c:pt>
                <c:pt idx="9">
                  <c:v>117761</c:v>
                </c:pt>
                <c:pt idx="10">
                  <c:v>106597</c:v>
                </c:pt>
                <c:pt idx="11">
                  <c:v>78133</c:v>
                </c:pt>
                <c:pt idx="12">
                  <c:v>446045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CE-428E-B61A-484115336C13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CE-428E-B61A-484115336C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74810</c:v>
                </c:pt>
                <c:pt idx="1">
                  <c:v>114746</c:v>
                </c:pt>
                <c:pt idx="2">
                  <c:v>142665</c:v>
                </c:pt>
                <c:pt idx="3">
                  <c:v>150506</c:v>
                </c:pt>
                <c:pt idx="4">
                  <c:v>147202</c:v>
                </c:pt>
                <c:pt idx="5">
                  <c:v>147240</c:v>
                </c:pt>
                <c:pt idx="6">
                  <c:v>165818</c:v>
                </c:pt>
                <c:pt idx="7">
                  <c:v>165250</c:v>
                </c:pt>
                <c:pt idx="8">
                  <c:v>153817</c:v>
                </c:pt>
                <c:pt idx="9">
                  <c:v>169072</c:v>
                </c:pt>
                <c:pt idx="10">
                  <c:v>141650</c:v>
                </c:pt>
                <c:pt idx="11">
                  <c:v>149677</c:v>
                </c:pt>
                <c:pt idx="12">
                  <c:v>1722453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CE-428E-B61A-484115336C13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CE-428E-B61A-484115336C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CE-428E-B61A-484115336C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128763</c:v>
                </c:pt>
                <c:pt idx="1">
                  <c:v>141638</c:v>
                </c:pt>
                <c:pt idx="2">
                  <c:v>166069</c:v>
                </c:pt>
                <c:pt idx="3">
                  <c:v>154996</c:v>
                </c:pt>
                <c:pt idx="12">
                  <c:v>591466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CE-428E-B61A-484115336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CE-428E-B61A-484115336C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CE-428E-B61A-484115336C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CE-428E-B61A-484115336C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CE-428E-B61A-484115336C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CE-428E-B61A-484115336C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CE-428E-B61A-484115336C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CE-428E-B61A-484115336C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CE-428E-B61A-484115336C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CE-428E-B61A-484115336C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CE-428E-B61A-484115336C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CE-428E-B61A-484115336C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CE-428E-B61A-484115336C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CE-428E-B61A-484115336C1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0.72120037428151318</c:v>
                </c:pt>
                <c:pt idx="1">
                  <c:v>0.23436111062694986</c:v>
                </c:pt>
                <c:pt idx="2">
                  <c:v>0.16404864542810071</c:v>
                </c:pt>
                <c:pt idx="3">
                  <c:v>2.9832697699759381E-2</c:v>
                </c:pt>
                <c:pt idx="12">
                  <c:v>0.22525982594717098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CE-428E-B61A-484115336C13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5.3718524302166504E-3</c:v>
                </c:pt>
                <c:pt idx="1">
                  <c:v>9.6846637549174552E-2</c:v>
                </c:pt>
                <c:pt idx="2">
                  <c:v>9.5044673766113918E-2</c:v>
                </c:pt>
                <c:pt idx="3">
                  <c:v>7.0776713114244494E-2</c:v>
                </c:pt>
                <c:pt idx="12">
                  <c:v>6.8374478200475819E-2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CE-428E-B61A-484115336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12-4376-8DBA-5308F0309A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2-4376-8DBA-5308F0309A60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12-4376-8DBA-5308F0309A60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12-4376-8DBA-5308F0309A60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12-4376-8DBA-5308F0309A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12-4376-8DBA-5308F0309A60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12-4376-8DBA-5308F0309A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12-4376-8DBA-5308F0309A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2">
                  <c:v>2882541</c:v>
                </c:pt>
                <c:pt idx="3">
                  <c:v>2706253</c:v>
                </c:pt>
                <c:pt idx="12">
                  <c:v>11318734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12-4376-8DBA-5308F0309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12-4376-8DBA-5308F0309A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12-4376-8DBA-5308F0309A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12-4376-8DBA-5308F0309A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12-4376-8DBA-5308F0309A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12-4376-8DBA-5308F0309A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12-4376-8DBA-5308F0309A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12-4376-8DBA-5308F0309A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12-4376-8DBA-5308F0309A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12-4376-8DBA-5308F0309A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12-4376-8DBA-5308F0309A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12-4376-8DBA-5308F0309A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12-4376-8DBA-5308F0309A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12-4376-8DBA-5308F0309A6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2">
                  <c:v>9.6250363668516803E-2</c:v>
                </c:pt>
                <c:pt idx="3">
                  <c:v>2.0913182959511278E-2</c:v>
                </c:pt>
                <c:pt idx="12">
                  <c:v>0.18721744053861222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12-4376-8DBA-5308F0309A60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2">
                  <c:v>-1.3031226460316403E-2</c:v>
                </c:pt>
                <c:pt idx="3">
                  <c:v>1.7619414333179373E-2</c:v>
                </c:pt>
                <c:pt idx="12">
                  <c:v>8.1367157787479716E-3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12-4376-8DBA-5308F0309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4-48C8-9C11-7DA9F5D2B1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TF'!$C$471:$C$483</c:f>
              <c:numCache>
                <c:formatCode>#,##0</c:formatCode>
                <c:ptCount val="13"/>
                <c:pt idx="0">
                  <c:v>26105</c:v>
                </c:pt>
                <c:pt idx="1">
                  <c:v>26973</c:v>
                </c:pt>
                <c:pt idx="2">
                  <c:v>28004</c:v>
                </c:pt>
                <c:pt idx="3">
                  <c:v>29381</c:v>
                </c:pt>
                <c:pt idx="4">
                  <c:v>27634</c:v>
                </c:pt>
                <c:pt idx="5">
                  <c:v>34296</c:v>
                </c:pt>
                <c:pt idx="6">
                  <c:v>39742</c:v>
                </c:pt>
                <c:pt idx="7">
                  <c:v>41905</c:v>
                </c:pt>
                <c:pt idx="8">
                  <c:v>36590</c:v>
                </c:pt>
                <c:pt idx="9">
                  <c:v>30591</c:v>
                </c:pt>
                <c:pt idx="10">
                  <c:v>27523</c:v>
                </c:pt>
                <c:pt idx="11">
                  <c:v>29928</c:v>
                </c:pt>
                <c:pt idx="12">
                  <c:v>378672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94-48C8-9C11-7DA9F5D2B132}"/>
            </c:ext>
          </c:extLst>
        </c:ser>
        <c:ser>
          <c:idx val="5"/>
          <c:order val="1"/>
          <c:tx>
            <c:strRef>
              <c:f>'Pernoctaciones evol mensu TF'!$G$469:$H$469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94-48C8-9C11-7DA9F5D2B132}"/>
              </c:ext>
            </c:extLst>
          </c:dPt>
          <c:val>
            <c:numRef>
              <c:f>'Pernoctaciones evol mensu TF'!$G$471:$G$483</c:f>
              <c:numCache>
                <c:formatCode>#,##0</c:formatCode>
                <c:ptCount val="13"/>
                <c:pt idx="0">
                  <c:v>17064</c:v>
                </c:pt>
                <c:pt idx="1">
                  <c:v>12103</c:v>
                </c:pt>
                <c:pt idx="2">
                  <c:v>15648</c:v>
                </c:pt>
                <c:pt idx="3">
                  <c:v>18421</c:v>
                </c:pt>
                <c:pt idx="4">
                  <c:v>23250</c:v>
                </c:pt>
                <c:pt idx="5">
                  <c:v>28910</c:v>
                </c:pt>
                <c:pt idx="6">
                  <c:v>60069</c:v>
                </c:pt>
                <c:pt idx="7">
                  <c:v>61305</c:v>
                </c:pt>
                <c:pt idx="8">
                  <c:v>55509</c:v>
                </c:pt>
                <c:pt idx="9">
                  <c:v>38024</c:v>
                </c:pt>
                <c:pt idx="10">
                  <c:v>39045</c:v>
                </c:pt>
                <c:pt idx="11">
                  <c:v>45443</c:v>
                </c:pt>
                <c:pt idx="12">
                  <c:v>414791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94-48C8-9C11-7DA9F5D2B132}"/>
            </c:ext>
          </c:extLst>
        </c:ser>
        <c:ser>
          <c:idx val="0"/>
          <c:order val="2"/>
          <c:tx>
            <c:strRef>
              <c:f>'Pernoctaciones evol mensu TF'!$I$469:$J$469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94-48C8-9C11-7DA9F5D2B1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TF'!$I$471:$I$483</c:f>
              <c:numCache>
                <c:formatCode>#,##0</c:formatCode>
                <c:ptCount val="13"/>
                <c:pt idx="0">
                  <c:v>54906</c:v>
                </c:pt>
                <c:pt idx="1">
                  <c:v>51776</c:v>
                </c:pt>
                <c:pt idx="2">
                  <c:v>40134</c:v>
                </c:pt>
                <c:pt idx="3">
                  <c:v>40865</c:v>
                </c:pt>
                <c:pt idx="4">
                  <c:v>50794</c:v>
                </c:pt>
                <c:pt idx="5">
                  <c:v>52458</c:v>
                </c:pt>
                <c:pt idx="6">
                  <c:v>75227</c:v>
                </c:pt>
                <c:pt idx="7">
                  <c:v>68394</c:v>
                </c:pt>
                <c:pt idx="8">
                  <c:v>61304</c:v>
                </c:pt>
                <c:pt idx="9">
                  <c:v>50955</c:v>
                </c:pt>
                <c:pt idx="10">
                  <c:v>45432</c:v>
                </c:pt>
                <c:pt idx="11">
                  <c:v>46229</c:v>
                </c:pt>
                <c:pt idx="12">
                  <c:v>638474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94-48C8-9C11-7DA9F5D2B132}"/>
            </c:ext>
          </c:extLst>
        </c:ser>
        <c:ser>
          <c:idx val="1"/>
          <c:order val="3"/>
          <c:tx>
            <c:strRef>
              <c:f>'Pernoctaciones evol mensu TF'!$K$469:$L$469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94-48C8-9C11-7DA9F5D2B1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94-48C8-9C11-7DA9F5D2B1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TF'!$K$471:$K$483</c:f>
              <c:numCache>
                <c:formatCode>#,##0</c:formatCode>
                <c:ptCount val="13"/>
                <c:pt idx="0">
                  <c:v>66131</c:v>
                </c:pt>
                <c:pt idx="1">
                  <c:v>66015</c:v>
                </c:pt>
                <c:pt idx="2">
                  <c:v>51192</c:v>
                </c:pt>
                <c:pt idx="3">
                  <c:v>52466</c:v>
                </c:pt>
                <c:pt idx="12">
                  <c:v>235804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94-48C8-9C11-7DA9F5D2B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94-48C8-9C11-7DA9F5D2B1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94-48C8-9C11-7DA9F5D2B1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94-48C8-9C11-7DA9F5D2B1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94-48C8-9C11-7DA9F5D2B1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94-48C8-9C11-7DA9F5D2B1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94-48C8-9C11-7DA9F5D2B1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94-48C8-9C11-7DA9F5D2B1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94-48C8-9C11-7DA9F5D2B1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94-48C8-9C11-7DA9F5D2B1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94-48C8-9C11-7DA9F5D2B1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94-48C8-9C11-7DA9F5D2B1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94-48C8-9C11-7DA9F5D2B1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94-48C8-9C11-7DA9F5D2B13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TF'!$L$471:$L$483</c:f>
              <c:numCache>
                <c:formatCode>0.0%</c:formatCode>
                <c:ptCount val="13"/>
                <c:pt idx="0">
                  <c:v>0.20444031617673852</c:v>
                </c:pt>
                <c:pt idx="1">
                  <c:v>0.27501158838071693</c:v>
                </c:pt>
                <c:pt idx="2">
                  <c:v>0.27552698460158465</c:v>
                </c:pt>
                <c:pt idx="3">
                  <c:v>0.28388596598556215</c:v>
                </c:pt>
                <c:pt idx="12">
                  <c:v>0.25640848034697172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94-48C8-9C11-7DA9F5D2B132}"/>
            </c:ext>
          </c:extLst>
        </c:ser>
        <c:ser>
          <c:idx val="4"/>
          <c:order val="5"/>
          <c:tx>
            <c:strRef>
              <c:f>'Pernoctaciones evol mensu TF'!$M$470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TF'!$M$471:$M$483</c:f>
              <c:numCache>
                <c:formatCode>0.0%</c:formatCode>
                <c:ptCount val="13"/>
                <c:pt idx="0">
                  <c:v>1.5332694886037159</c:v>
                </c:pt>
                <c:pt idx="1">
                  <c:v>1.4474474474474475</c:v>
                </c:pt>
                <c:pt idx="2">
                  <c:v>0.82802456791886869</c:v>
                </c:pt>
                <c:pt idx="3">
                  <c:v>0.78571185459991155</c:v>
                </c:pt>
                <c:pt idx="12">
                  <c:v>1.1346876329630735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94-48C8-9C11-7DA9F5D2B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B8-4498-A172-1B6D0231A1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TF'!$C$498:$C$510</c:f>
              <c:numCache>
                <c:formatCode>#,##0</c:formatCode>
                <c:ptCount val="13"/>
                <c:pt idx="0">
                  <c:v>18154</c:v>
                </c:pt>
                <c:pt idx="1">
                  <c:v>22843</c:v>
                </c:pt>
                <c:pt idx="2">
                  <c:v>29297</c:v>
                </c:pt>
                <c:pt idx="3">
                  <c:v>22568</c:v>
                </c:pt>
                <c:pt idx="4">
                  <c:v>12149</c:v>
                </c:pt>
                <c:pt idx="5">
                  <c:v>24134</c:v>
                </c:pt>
                <c:pt idx="6">
                  <c:v>22827</c:v>
                </c:pt>
                <c:pt idx="7">
                  <c:v>18170</c:v>
                </c:pt>
                <c:pt idx="8">
                  <c:v>13208</c:v>
                </c:pt>
                <c:pt idx="9">
                  <c:v>23675</c:v>
                </c:pt>
                <c:pt idx="10">
                  <c:v>22588</c:v>
                </c:pt>
                <c:pt idx="11">
                  <c:v>21362</c:v>
                </c:pt>
                <c:pt idx="12">
                  <c:v>250975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8-4498-A172-1B6D0231A154}"/>
            </c:ext>
          </c:extLst>
        </c:ser>
        <c:ser>
          <c:idx val="5"/>
          <c:order val="1"/>
          <c:tx>
            <c:strRef>
              <c:f>'Pernoctaciones evol mensu TF'!$G$496:$H$496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B8-4498-A172-1B6D0231A154}"/>
              </c:ext>
            </c:extLst>
          </c:dPt>
          <c:val>
            <c:numRef>
              <c:f>'Pernoctaciones evol mensu TF'!$G$498:$G$510</c:f>
              <c:numCache>
                <c:formatCode>#,##0</c:formatCode>
                <c:ptCount val="13"/>
                <c:pt idx="0">
                  <c:v>641</c:v>
                </c:pt>
                <c:pt idx="1">
                  <c:v>2355</c:v>
                </c:pt>
                <c:pt idx="2">
                  <c:v>3075</c:v>
                </c:pt>
                <c:pt idx="3">
                  <c:v>2268</c:v>
                </c:pt>
                <c:pt idx="4">
                  <c:v>3390</c:v>
                </c:pt>
                <c:pt idx="5">
                  <c:v>8191</c:v>
                </c:pt>
                <c:pt idx="6">
                  <c:v>24239</c:v>
                </c:pt>
                <c:pt idx="7">
                  <c:v>17534</c:v>
                </c:pt>
                <c:pt idx="8">
                  <c:v>22069</c:v>
                </c:pt>
                <c:pt idx="9">
                  <c:v>43216</c:v>
                </c:pt>
                <c:pt idx="10">
                  <c:v>32925</c:v>
                </c:pt>
                <c:pt idx="11">
                  <c:v>37921</c:v>
                </c:pt>
                <c:pt idx="12">
                  <c:v>197824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B8-4498-A172-1B6D0231A154}"/>
            </c:ext>
          </c:extLst>
        </c:ser>
        <c:ser>
          <c:idx val="0"/>
          <c:order val="2"/>
          <c:tx>
            <c:strRef>
              <c:f>'Pernoctaciones evol mensu TF'!$I$496:$J$496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B8-4498-A172-1B6D0231A1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TF'!$I$498:$I$510</c:f>
              <c:numCache>
                <c:formatCode>#,##0</c:formatCode>
                <c:ptCount val="13"/>
                <c:pt idx="0">
                  <c:v>39108</c:v>
                </c:pt>
                <c:pt idx="1">
                  <c:v>38347</c:v>
                </c:pt>
                <c:pt idx="2">
                  <c:v>51161</c:v>
                </c:pt>
                <c:pt idx="3">
                  <c:v>53172</c:v>
                </c:pt>
                <c:pt idx="4">
                  <c:v>27614</c:v>
                </c:pt>
                <c:pt idx="5">
                  <c:v>39955</c:v>
                </c:pt>
                <c:pt idx="6">
                  <c:v>53326</c:v>
                </c:pt>
                <c:pt idx="7">
                  <c:v>33393</c:v>
                </c:pt>
                <c:pt idx="8">
                  <c:v>29518</c:v>
                </c:pt>
                <c:pt idx="9">
                  <c:v>51495</c:v>
                </c:pt>
                <c:pt idx="10">
                  <c:v>34307</c:v>
                </c:pt>
                <c:pt idx="11">
                  <c:v>43398</c:v>
                </c:pt>
                <c:pt idx="12">
                  <c:v>494794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B8-4498-A172-1B6D0231A154}"/>
            </c:ext>
          </c:extLst>
        </c:ser>
        <c:ser>
          <c:idx val="1"/>
          <c:order val="3"/>
          <c:tx>
            <c:strRef>
              <c:f>'Pernoctaciones evol mensu TF'!$K$496:$L$496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B8-4498-A172-1B6D0231A1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B8-4498-A172-1B6D0231A1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TF'!$K$498:$K$510</c:f>
              <c:numCache>
                <c:formatCode>#,##0</c:formatCode>
                <c:ptCount val="13"/>
                <c:pt idx="0">
                  <c:v>47643</c:v>
                </c:pt>
                <c:pt idx="1">
                  <c:v>52489</c:v>
                </c:pt>
                <c:pt idx="2">
                  <c:v>51280</c:v>
                </c:pt>
                <c:pt idx="3">
                  <c:v>52484</c:v>
                </c:pt>
                <c:pt idx="12">
                  <c:v>203896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B8-4498-A172-1B6D0231A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B8-4498-A172-1B6D0231A1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B8-4498-A172-1B6D0231A1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B8-4498-A172-1B6D0231A1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B8-4498-A172-1B6D0231A1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B8-4498-A172-1B6D0231A1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B8-4498-A172-1B6D0231A1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B8-4498-A172-1B6D0231A1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B8-4498-A172-1B6D0231A1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B8-4498-A172-1B6D0231A1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B8-4498-A172-1B6D0231A1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B8-4498-A172-1B6D0231A1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B8-4498-A172-1B6D0231A1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B8-4498-A172-1B6D0231A15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TF'!$L$498:$L$510</c:f>
              <c:numCache>
                <c:formatCode>0.0%</c:formatCode>
                <c:ptCount val="13"/>
                <c:pt idx="0">
                  <c:v>0.21824179196072424</c:v>
                </c:pt>
                <c:pt idx="1">
                  <c:v>0.36879025738649696</c:v>
                </c:pt>
                <c:pt idx="2">
                  <c:v>2.3259905005765802E-3</c:v>
                </c:pt>
                <c:pt idx="3">
                  <c:v>-1.2939140901226165E-2</c:v>
                </c:pt>
                <c:pt idx="12">
                  <c:v>0.12161418795520063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B8-4498-A172-1B6D0231A154}"/>
            </c:ext>
          </c:extLst>
        </c:ser>
        <c:ser>
          <c:idx val="4"/>
          <c:order val="5"/>
          <c:tx>
            <c:strRef>
              <c:f>'Pernoctaciones evol mensu TF'!$M$497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TF'!$M$498:$M$510</c:f>
              <c:numCache>
                <c:formatCode>0.0%</c:formatCode>
                <c:ptCount val="13"/>
                <c:pt idx="0">
                  <c:v>1.6243803018618488</c:v>
                </c:pt>
                <c:pt idx="1">
                  <c:v>1.2978155233550761</c:v>
                </c:pt>
                <c:pt idx="2">
                  <c:v>0.75034986517390867</c:v>
                </c:pt>
                <c:pt idx="3">
                  <c:v>1.325593761077632</c:v>
                </c:pt>
                <c:pt idx="12">
                  <c:v>1.195688225538972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B8-4498-A172-1B6D0231A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AA-493F-B2FD-3A34AB6153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TF'!$C$521:$C$533</c:f>
              <c:numCache>
                <c:formatCode>#,##0</c:formatCode>
                <c:ptCount val="13"/>
                <c:pt idx="0">
                  <c:v>1864</c:v>
                </c:pt>
                <c:pt idx="1">
                  <c:v>2088</c:v>
                </c:pt>
                <c:pt idx="2">
                  <c:v>2041</c:v>
                </c:pt>
                <c:pt idx="3">
                  <c:v>2569</c:v>
                </c:pt>
                <c:pt idx="4">
                  <c:v>1394</c:v>
                </c:pt>
                <c:pt idx="5">
                  <c:v>712</c:v>
                </c:pt>
                <c:pt idx="6">
                  <c:v>1256</c:v>
                </c:pt>
                <c:pt idx="7">
                  <c:v>1935</c:v>
                </c:pt>
                <c:pt idx="8">
                  <c:v>2018</c:v>
                </c:pt>
                <c:pt idx="9">
                  <c:v>1657</c:v>
                </c:pt>
                <c:pt idx="10">
                  <c:v>1915</c:v>
                </c:pt>
                <c:pt idx="11">
                  <c:v>3665</c:v>
                </c:pt>
                <c:pt idx="12">
                  <c:v>23114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A-493F-B2FD-3A34AB6153F9}"/>
            </c:ext>
          </c:extLst>
        </c:ser>
        <c:ser>
          <c:idx val="5"/>
          <c:order val="1"/>
          <c:tx>
            <c:strRef>
              <c:f>'Pernoctaciones evol mensu TF'!$G$519:$H$519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AA-493F-B2FD-3A34AB6153F9}"/>
              </c:ext>
            </c:extLst>
          </c:dPt>
          <c:val>
            <c:numRef>
              <c:f>'Pernoctaciones evol mensu TF'!$G$521:$G$533</c:f>
              <c:numCache>
                <c:formatCode>#,##0</c:formatCode>
                <c:ptCount val="13"/>
                <c:pt idx="0">
                  <c:v>1189</c:v>
                </c:pt>
                <c:pt idx="1">
                  <c:v>1905</c:v>
                </c:pt>
                <c:pt idx="2">
                  <c:v>1746</c:v>
                </c:pt>
                <c:pt idx="3">
                  <c:v>5732</c:v>
                </c:pt>
                <c:pt idx="4">
                  <c:v>2928</c:v>
                </c:pt>
                <c:pt idx="5">
                  <c:v>1494</c:v>
                </c:pt>
                <c:pt idx="6">
                  <c:v>1929</c:v>
                </c:pt>
                <c:pt idx="7">
                  <c:v>2688</c:v>
                </c:pt>
                <c:pt idx="8">
                  <c:v>2089</c:v>
                </c:pt>
                <c:pt idx="9">
                  <c:v>2546</c:v>
                </c:pt>
                <c:pt idx="10">
                  <c:v>4295</c:v>
                </c:pt>
                <c:pt idx="11">
                  <c:v>5162</c:v>
                </c:pt>
                <c:pt idx="12">
                  <c:v>33703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AA-493F-B2FD-3A34AB6153F9}"/>
            </c:ext>
          </c:extLst>
        </c:ser>
        <c:ser>
          <c:idx val="0"/>
          <c:order val="2"/>
          <c:tx>
            <c:strRef>
              <c:f>'Pernoctaciones evol mensu TF'!$I$519:$J$519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AA-493F-B2FD-3A34AB6153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TF'!$I$521:$I$533</c:f>
              <c:numCache>
                <c:formatCode>#,##0</c:formatCode>
                <c:ptCount val="13"/>
                <c:pt idx="0">
                  <c:v>3619</c:v>
                </c:pt>
                <c:pt idx="1">
                  <c:v>4568</c:v>
                </c:pt>
                <c:pt idx="2">
                  <c:v>3460</c:v>
                </c:pt>
                <c:pt idx="3">
                  <c:v>4874</c:v>
                </c:pt>
                <c:pt idx="4">
                  <c:v>2135</c:v>
                </c:pt>
                <c:pt idx="5">
                  <c:v>1587</c:v>
                </c:pt>
                <c:pt idx="6">
                  <c:v>1711</c:v>
                </c:pt>
                <c:pt idx="7">
                  <c:v>3363</c:v>
                </c:pt>
                <c:pt idx="8">
                  <c:v>3200</c:v>
                </c:pt>
                <c:pt idx="9">
                  <c:v>2325</c:v>
                </c:pt>
                <c:pt idx="10">
                  <c:v>3570</c:v>
                </c:pt>
                <c:pt idx="11">
                  <c:v>4295</c:v>
                </c:pt>
                <c:pt idx="12">
                  <c:v>38707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AA-493F-B2FD-3A34AB6153F9}"/>
            </c:ext>
          </c:extLst>
        </c:ser>
        <c:ser>
          <c:idx val="1"/>
          <c:order val="3"/>
          <c:tx>
            <c:strRef>
              <c:f>'Pernoctaciones evol mensu TF'!$K$519:$L$519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AA-493F-B2FD-3A34AB6153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AA-493F-B2FD-3A34AB6153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TF'!$K$521:$K$533</c:f>
              <c:numCache>
                <c:formatCode>#,##0</c:formatCode>
                <c:ptCount val="13"/>
                <c:pt idx="0">
                  <c:v>4696</c:v>
                </c:pt>
                <c:pt idx="1">
                  <c:v>4075</c:v>
                </c:pt>
                <c:pt idx="2">
                  <c:v>3127</c:v>
                </c:pt>
                <c:pt idx="3">
                  <c:v>4106</c:v>
                </c:pt>
                <c:pt idx="12">
                  <c:v>16004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AA-493F-B2FD-3A34AB615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AA-493F-B2FD-3A34AB6153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AA-493F-B2FD-3A34AB6153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AA-493F-B2FD-3A34AB6153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AA-493F-B2FD-3A34AB6153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AA-493F-B2FD-3A34AB6153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AA-493F-B2FD-3A34AB6153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AA-493F-B2FD-3A34AB6153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AA-493F-B2FD-3A34AB6153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AA-493F-B2FD-3A34AB6153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AA-493F-B2FD-3A34AB6153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AA-493F-B2FD-3A34AB6153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AA-493F-B2FD-3A34AB6153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AA-493F-B2FD-3A34AB6153F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TF'!$L$521:$L$533</c:f>
              <c:numCache>
                <c:formatCode>0.0%</c:formatCode>
                <c:ptCount val="13"/>
                <c:pt idx="0">
                  <c:v>0.29759602100027638</c:v>
                </c:pt>
                <c:pt idx="1">
                  <c:v>-0.10792469352014011</c:v>
                </c:pt>
                <c:pt idx="2">
                  <c:v>-9.624277456647401E-2</c:v>
                </c:pt>
                <c:pt idx="3">
                  <c:v>-0.15757078375051292</c:v>
                </c:pt>
                <c:pt idx="12">
                  <c:v>-3.1293505235760577E-2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AA-493F-B2FD-3A34AB6153F9}"/>
            </c:ext>
          </c:extLst>
        </c:ser>
        <c:ser>
          <c:idx val="4"/>
          <c:order val="5"/>
          <c:tx>
            <c:strRef>
              <c:f>'Pernoctaciones evol mensu TF'!$M$520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TF'!$M$521:$M$533</c:f>
              <c:numCache>
                <c:formatCode>0.0%</c:formatCode>
                <c:ptCount val="13"/>
                <c:pt idx="0">
                  <c:v>1.5193133047210301</c:v>
                </c:pt>
                <c:pt idx="1">
                  <c:v>0.95162835249042144</c:v>
                </c:pt>
                <c:pt idx="2">
                  <c:v>0.53209211170994619</c:v>
                </c:pt>
                <c:pt idx="3">
                  <c:v>0.59828727131179438</c:v>
                </c:pt>
                <c:pt idx="12">
                  <c:v>0.86918944171922452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AA-493F-B2FD-3A34AB615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F-4569-A506-2C7B55D022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TF'!$C$544:$C$556</c:f>
              <c:numCache>
                <c:formatCode>#,##0</c:formatCode>
                <c:ptCount val="13"/>
                <c:pt idx="0">
                  <c:v>7062</c:v>
                </c:pt>
                <c:pt idx="1">
                  <c:v>6693</c:v>
                </c:pt>
                <c:pt idx="2">
                  <c:v>5285</c:v>
                </c:pt>
                <c:pt idx="3">
                  <c:v>5873</c:v>
                </c:pt>
                <c:pt idx="4">
                  <c:v>5158</c:v>
                </c:pt>
                <c:pt idx="5">
                  <c:v>3675</c:v>
                </c:pt>
                <c:pt idx="6">
                  <c:v>6217</c:v>
                </c:pt>
                <c:pt idx="7">
                  <c:v>6824</c:v>
                </c:pt>
                <c:pt idx="8">
                  <c:v>3638</c:v>
                </c:pt>
                <c:pt idx="9">
                  <c:v>8016</c:v>
                </c:pt>
                <c:pt idx="10">
                  <c:v>9276</c:v>
                </c:pt>
                <c:pt idx="11">
                  <c:v>9346</c:v>
                </c:pt>
                <c:pt idx="12">
                  <c:v>77063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F-4569-A506-2C7B55D022BA}"/>
            </c:ext>
          </c:extLst>
        </c:ser>
        <c:ser>
          <c:idx val="5"/>
          <c:order val="1"/>
          <c:tx>
            <c:strRef>
              <c:f>'Pernoctaciones evol mensu TF'!$G$542:$H$542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9F-4569-A506-2C7B55D022BA}"/>
              </c:ext>
            </c:extLst>
          </c:dPt>
          <c:val>
            <c:numRef>
              <c:f>'Pernoctaciones evol mensu TF'!$G$544:$G$556</c:f>
              <c:numCache>
                <c:formatCode>#,##0</c:formatCode>
                <c:ptCount val="13"/>
                <c:pt idx="0">
                  <c:v>5136</c:v>
                </c:pt>
                <c:pt idx="1">
                  <c:v>12638</c:v>
                </c:pt>
                <c:pt idx="2">
                  <c:v>11724</c:v>
                </c:pt>
                <c:pt idx="3">
                  <c:v>8444</c:v>
                </c:pt>
                <c:pt idx="4">
                  <c:v>4553</c:v>
                </c:pt>
                <c:pt idx="5">
                  <c:v>2132</c:v>
                </c:pt>
                <c:pt idx="6">
                  <c:v>2905</c:v>
                </c:pt>
                <c:pt idx="7">
                  <c:v>2662</c:v>
                </c:pt>
                <c:pt idx="8">
                  <c:v>2510</c:v>
                </c:pt>
                <c:pt idx="9">
                  <c:v>8247</c:v>
                </c:pt>
                <c:pt idx="10">
                  <c:v>14043</c:v>
                </c:pt>
                <c:pt idx="11">
                  <c:v>13121</c:v>
                </c:pt>
                <c:pt idx="12">
                  <c:v>88115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F-4569-A506-2C7B55D022BA}"/>
            </c:ext>
          </c:extLst>
        </c:ser>
        <c:ser>
          <c:idx val="0"/>
          <c:order val="2"/>
          <c:tx>
            <c:strRef>
              <c:f>'Pernoctaciones evol mensu TF'!$I$542:$J$542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F-4569-A506-2C7B55D022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TF'!$I$544:$I$556</c:f>
              <c:numCache>
                <c:formatCode>#,##0</c:formatCode>
                <c:ptCount val="13"/>
                <c:pt idx="0">
                  <c:v>16747</c:v>
                </c:pt>
                <c:pt idx="1">
                  <c:v>19766</c:v>
                </c:pt>
                <c:pt idx="2">
                  <c:v>21544</c:v>
                </c:pt>
                <c:pt idx="3">
                  <c:v>19342</c:v>
                </c:pt>
                <c:pt idx="4">
                  <c:v>8429</c:v>
                </c:pt>
                <c:pt idx="5">
                  <c:v>4613</c:v>
                </c:pt>
                <c:pt idx="6">
                  <c:v>4754</c:v>
                </c:pt>
                <c:pt idx="7">
                  <c:v>3857</c:v>
                </c:pt>
                <c:pt idx="8">
                  <c:v>3867</c:v>
                </c:pt>
                <c:pt idx="9">
                  <c:v>11323</c:v>
                </c:pt>
                <c:pt idx="10">
                  <c:v>15634</c:v>
                </c:pt>
                <c:pt idx="11">
                  <c:v>15623</c:v>
                </c:pt>
                <c:pt idx="12">
                  <c:v>145499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F-4569-A506-2C7B55D022BA}"/>
            </c:ext>
          </c:extLst>
        </c:ser>
        <c:ser>
          <c:idx val="1"/>
          <c:order val="3"/>
          <c:tx>
            <c:strRef>
              <c:f>'Pernoctaciones evol mensu TF'!$K$542:$L$542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9F-4569-A506-2C7B55D022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9F-4569-A506-2C7B55D022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TF'!$K$544:$K$556</c:f>
              <c:numCache>
                <c:formatCode>#,##0</c:formatCode>
                <c:ptCount val="13"/>
                <c:pt idx="0">
                  <c:v>20901</c:v>
                </c:pt>
                <c:pt idx="1">
                  <c:v>22729</c:v>
                </c:pt>
                <c:pt idx="2">
                  <c:v>18366</c:v>
                </c:pt>
                <c:pt idx="3">
                  <c:v>17457</c:v>
                </c:pt>
                <c:pt idx="12">
                  <c:v>79453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9F-4569-A506-2C7B55D02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9F-4569-A506-2C7B55D022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9F-4569-A506-2C7B55D022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9F-4569-A506-2C7B55D022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9F-4569-A506-2C7B55D022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9F-4569-A506-2C7B55D022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9F-4569-A506-2C7B55D022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9F-4569-A506-2C7B55D022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9F-4569-A506-2C7B55D022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9F-4569-A506-2C7B55D022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9F-4569-A506-2C7B55D022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9F-4569-A506-2C7B55D022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9F-4569-A506-2C7B55D022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9F-4569-A506-2C7B55D022B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TF'!$L$544:$L$556</c:f>
              <c:numCache>
                <c:formatCode>0.0%</c:formatCode>
                <c:ptCount val="13"/>
                <c:pt idx="0">
                  <c:v>0.24804442586731956</c:v>
                </c:pt>
                <c:pt idx="1">
                  <c:v>0.14990387534149541</c:v>
                </c:pt>
                <c:pt idx="2">
                  <c:v>-0.14751206832528774</c:v>
                </c:pt>
                <c:pt idx="3">
                  <c:v>-9.7456312687415947E-2</c:v>
                </c:pt>
                <c:pt idx="12">
                  <c:v>2.6537810566027886E-2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9F-4569-A506-2C7B55D022BA}"/>
            </c:ext>
          </c:extLst>
        </c:ser>
        <c:ser>
          <c:idx val="4"/>
          <c:order val="5"/>
          <c:tx>
            <c:strRef>
              <c:f>'Pernoctaciones evol mensu TF'!$M$543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TF'!$M$544:$M$556</c:f>
              <c:numCache>
                <c:formatCode>0.0%</c:formatCode>
                <c:ptCount val="13"/>
                <c:pt idx="0">
                  <c:v>1.9596431605777398</c:v>
                </c:pt>
                <c:pt idx="1">
                  <c:v>2.3959360525922606</c:v>
                </c:pt>
                <c:pt idx="2">
                  <c:v>2.4751182592242196</c:v>
                </c:pt>
                <c:pt idx="3">
                  <c:v>1.9724161416652479</c:v>
                </c:pt>
                <c:pt idx="12">
                  <c:v>2.1892184803114838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9F-4569-A506-2C7B55D02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A3-4595-8A6A-ABB8DFE292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TF'!$C$567:$C$579</c:f>
              <c:numCache>
                <c:formatCode>#,##0</c:formatCode>
                <c:ptCount val="13"/>
                <c:pt idx="0">
                  <c:v>6119</c:v>
                </c:pt>
                <c:pt idx="1">
                  <c:v>5104</c:v>
                </c:pt>
                <c:pt idx="2">
                  <c:v>5190</c:v>
                </c:pt>
                <c:pt idx="3">
                  <c:v>4065</c:v>
                </c:pt>
                <c:pt idx="4">
                  <c:v>4051</c:v>
                </c:pt>
                <c:pt idx="5">
                  <c:v>7040</c:v>
                </c:pt>
                <c:pt idx="6">
                  <c:v>9123</c:v>
                </c:pt>
                <c:pt idx="7">
                  <c:v>7060</c:v>
                </c:pt>
                <c:pt idx="8">
                  <c:v>6802</c:v>
                </c:pt>
                <c:pt idx="9">
                  <c:v>7810</c:v>
                </c:pt>
                <c:pt idx="10">
                  <c:v>6148</c:v>
                </c:pt>
                <c:pt idx="11">
                  <c:v>6816</c:v>
                </c:pt>
                <c:pt idx="12">
                  <c:v>75328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3-4595-8A6A-ABB8DFE29202}"/>
            </c:ext>
          </c:extLst>
        </c:ser>
        <c:ser>
          <c:idx val="5"/>
          <c:order val="1"/>
          <c:tx>
            <c:strRef>
              <c:f>'Pernoctaciones evol mensu TF'!$G$565:$H$565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A3-4595-8A6A-ABB8DFE29202}"/>
              </c:ext>
            </c:extLst>
          </c:dPt>
          <c:val>
            <c:numRef>
              <c:f>'Pernoctaciones evol mensu TF'!$G$567:$G$579</c:f>
              <c:numCache>
                <c:formatCode>#,##0</c:formatCode>
                <c:ptCount val="13"/>
                <c:pt idx="0">
                  <c:v>1124</c:v>
                </c:pt>
                <c:pt idx="1">
                  <c:v>960</c:v>
                </c:pt>
                <c:pt idx="2">
                  <c:v>1619</c:v>
                </c:pt>
                <c:pt idx="3">
                  <c:v>2308</c:v>
                </c:pt>
                <c:pt idx="4">
                  <c:v>2107</c:v>
                </c:pt>
                <c:pt idx="5">
                  <c:v>3633</c:v>
                </c:pt>
                <c:pt idx="6">
                  <c:v>7530</c:v>
                </c:pt>
                <c:pt idx="7">
                  <c:v>6895</c:v>
                </c:pt>
                <c:pt idx="8">
                  <c:v>5989</c:v>
                </c:pt>
                <c:pt idx="9">
                  <c:v>7230</c:v>
                </c:pt>
                <c:pt idx="10">
                  <c:v>5319</c:v>
                </c:pt>
                <c:pt idx="11">
                  <c:v>7247</c:v>
                </c:pt>
                <c:pt idx="12">
                  <c:v>51961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A3-4595-8A6A-ABB8DFE29202}"/>
            </c:ext>
          </c:extLst>
        </c:ser>
        <c:ser>
          <c:idx val="0"/>
          <c:order val="2"/>
          <c:tx>
            <c:strRef>
              <c:f>'Pernoctaciones evol mensu TF'!$I$565:$J$565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A3-4595-8A6A-ABB8DFE292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TF'!$I$567:$I$579</c:f>
              <c:numCache>
                <c:formatCode>#,##0</c:formatCode>
                <c:ptCount val="13"/>
                <c:pt idx="0">
                  <c:v>7337</c:v>
                </c:pt>
                <c:pt idx="1">
                  <c:v>8210</c:v>
                </c:pt>
                <c:pt idx="2">
                  <c:v>8690</c:v>
                </c:pt>
                <c:pt idx="3">
                  <c:v>8197</c:v>
                </c:pt>
                <c:pt idx="4">
                  <c:v>8224</c:v>
                </c:pt>
                <c:pt idx="5">
                  <c:v>9326</c:v>
                </c:pt>
                <c:pt idx="6">
                  <c:v>10632</c:v>
                </c:pt>
                <c:pt idx="7">
                  <c:v>9754</c:v>
                </c:pt>
                <c:pt idx="8">
                  <c:v>7772</c:v>
                </c:pt>
                <c:pt idx="9">
                  <c:v>8020</c:v>
                </c:pt>
                <c:pt idx="10">
                  <c:v>7775</c:v>
                </c:pt>
                <c:pt idx="11">
                  <c:v>9290</c:v>
                </c:pt>
                <c:pt idx="12">
                  <c:v>103227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A3-4595-8A6A-ABB8DFE29202}"/>
            </c:ext>
          </c:extLst>
        </c:ser>
        <c:ser>
          <c:idx val="1"/>
          <c:order val="3"/>
          <c:tx>
            <c:strRef>
              <c:f>'Pernoctaciones evol mensu TF'!$K$565:$L$565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A3-4595-8A6A-ABB8DFE292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A3-4595-8A6A-ABB8DFE292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TF'!$K$567:$K$579</c:f>
              <c:numCache>
                <c:formatCode>#,##0</c:formatCode>
                <c:ptCount val="13"/>
                <c:pt idx="0">
                  <c:v>11299</c:v>
                </c:pt>
                <c:pt idx="1">
                  <c:v>7772</c:v>
                </c:pt>
                <c:pt idx="2">
                  <c:v>9023</c:v>
                </c:pt>
                <c:pt idx="3">
                  <c:v>8671</c:v>
                </c:pt>
                <c:pt idx="12">
                  <c:v>36765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A3-4595-8A6A-ABB8DFE29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A3-4595-8A6A-ABB8DFE292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A3-4595-8A6A-ABB8DFE292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A3-4595-8A6A-ABB8DFE292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A3-4595-8A6A-ABB8DFE292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A3-4595-8A6A-ABB8DFE292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A3-4595-8A6A-ABB8DFE292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A3-4595-8A6A-ABB8DFE292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A3-4595-8A6A-ABB8DFE292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A3-4595-8A6A-ABB8DFE292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A3-4595-8A6A-ABB8DFE292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A3-4595-8A6A-ABB8DFE292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A3-4595-8A6A-ABB8DFE292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A3-4595-8A6A-ABB8DFE2920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TF'!$L$567:$L$579</c:f>
              <c:numCache>
                <c:formatCode>0.0%</c:formatCode>
                <c:ptCount val="13"/>
                <c:pt idx="0">
                  <c:v>0.54000272590977239</c:v>
                </c:pt>
                <c:pt idx="1">
                  <c:v>-5.334957369062121E-2</c:v>
                </c:pt>
                <c:pt idx="2">
                  <c:v>3.8319907940161047E-2</c:v>
                </c:pt>
                <c:pt idx="3">
                  <c:v>5.7826033914846864E-2</c:v>
                </c:pt>
                <c:pt idx="12">
                  <c:v>0.13353271258555832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A3-4595-8A6A-ABB8DFE29202}"/>
            </c:ext>
          </c:extLst>
        </c:ser>
        <c:ser>
          <c:idx val="4"/>
          <c:order val="5"/>
          <c:tx>
            <c:strRef>
              <c:f>'Pernoctaciones evol mensu TF'!$M$566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TF'!$M$567:$M$579</c:f>
              <c:numCache>
                <c:formatCode>0.0%</c:formatCode>
                <c:ptCount val="13"/>
                <c:pt idx="0">
                  <c:v>0.84654355286811578</c:v>
                </c:pt>
                <c:pt idx="1">
                  <c:v>0.52272727272727271</c:v>
                </c:pt>
                <c:pt idx="2">
                  <c:v>0.73853564547206174</c:v>
                </c:pt>
                <c:pt idx="3">
                  <c:v>1.1330873308733089</c:v>
                </c:pt>
                <c:pt idx="12">
                  <c:v>0.79534134192792272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A3-4595-8A6A-ABB8DFE29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60-4C64-81E3-BD88D6A189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TF'!$C$590:$C$602</c:f>
              <c:numCache>
                <c:formatCode>#,##0</c:formatCode>
                <c:ptCount val="13"/>
                <c:pt idx="0">
                  <c:v>43784</c:v>
                </c:pt>
                <c:pt idx="1">
                  <c:v>19472</c:v>
                </c:pt>
                <c:pt idx="2">
                  <c:v>28547</c:v>
                </c:pt>
                <c:pt idx="3">
                  <c:v>31689</c:v>
                </c:pt>
                <c:pt idx="4">
                  <c:v>46180</c:v>
                </c:pt>
                <c:pt idx="5">
                  <c:v>51880</c:v>
                </c:pt>
                <c:pt idx="6">
                  <c:v>58211</c:v>
                </c:pt>
                <c:pt idx="7">
                  <c:v>55134</c:v>
                </c:pt>
                <c:pt idx="8">
                  <c:v>49245</c:v>
                </c:pt>
                <c:pt idx="9">
                  <c:v>53177</c:v>
                </c:pt>
                <c:pt idx="10">
                  <c:v>34262</c:v>
                </c:pt>
                <c:pt idx="11">
                  <c:v>29328</c:v>
                </c:pt>
                <c:pt idx="12">
                  <c:v>500909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0-4C64-81E3-BD88D6A1896D}"/>
            </c:ext>
          </c:extLst>
        </c:ser>
        <c:ser>
          <c:idx val="5"/>
          <c:order val="1"/>
          <c:tx>
            <c:strRef>
              <c:f>'Pernoctaciones evol mensu TF'!$G$588:$H$588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60-4C64-81E3-BD88D6A1896D}"/>
              </c:ext>
            </c:extLst>
          </c:dPt>
          <c:val>
            <c:numRef>
              <c:f>'Pernoctaciones evol mensu TF'!$G$590:$G$602</c:f>
              <c:numCache>
                <c:formatCode>#,##0</c:formatCode>
                <c:ptCount val="13"/>
                <c:pt idx="0">
                  <c:v>2622</c:v>
                </c:pt>
                <c:pt idx="1">
                  <c:v>1998</c:v>
                </c:pt>
                <c:pt idx="2">
                  <c:v>2681</c:v>
                </c:pt>
                <c:pt idx="3">
                  <c:v>2913</c:v>
                </c:pt>
                <c:pt idx="4">
                  <c:v>1618</c:v>
                </c:pt>
                <c:pt idx="5">
                  <c:v>3850</c:v>
                </c:pt>
                <c:pt idx="6">
                  <c:v>2748</c:v>
                </c:pt>
                <c:pt idx="7">
                  <c:v>2755</c:v>
                </c:pt>
                <c:pt idx="8">
                  <c:v>2753</c:v>
                </c:pt>
                <c:pt idx="9">
                  <c:v>3773</c:v>
                </c:pt>
                <c:pt idx="10">
                  <c:v>4892</c:v>
                </c:pt>
                <c:pt idx="11">
                  <c:v>5764</c:v>
                </c:pt>
                <c:pt idx="12">
                  <c:v>38367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60-4C64-81E3-BD88D6A1896D}"/>
            </c:ext>
          </c:extLst>
        </c:ser>
        <c:ser>
          <c:idx val="0"/>
          <c:order val="2"/>
          <c:tx>
            <c:strRef>
              <c:f>'Pernoctaciones evol mensu TF'!$I$588:$J$588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60-4C64-81E3-BD88D6A189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TF'!$I$590:$I$602</c:f>
              <c:numCache>
                <c:formatCode>#,##0</c:formatCode>
                <c:ptCount val="13"/>
                <c:pt idx="0">
                  <c:v>7044</c:v>
                </c:pt>
                <c:pt idx="1">
                  <c:v>4446</c:v>
                </c:pt>
                <c:pt idx="2">
                  <c:v>3558</c:v>
                </c:pt>
                <c:pt idx="3">
                  <c:v>4121</c:v>
                </c:pt>
                <c:pt idx="4">
                  <c:v>3002</c:v>
                </c:pt>
                <c:pt idx="5">
                  <c:v>2599</c:v>
                </c:pt>
                <c:pt idx="6">
                  <c:v>4138</c:v>
                </c:pt>
                <c:pt idx="7">
                  <c:v>3810</c:v>
                </c:pt>
                <c:pt idx="8">
                  <c:v>3317</c:v>
                </c:pt>
                <c:pt idx="9">
                  <c:v>3798</c:v>
                </c:pt>
                <c:pt idx="10">
                  <c:v>4853</c:v>
                </c:pt>
                <c:pt idx="11">
                  <c:v>6721</c:v>
                </c:pt>
                <c:pt idx="12">
                  <c:v>51407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60-4C64-81E3-BD88D6A1896D}"/>
            </c:ext>
          </c:extLst>
        </c:ser>
        <c:ser>
          <c:idx val="1"/>
          <c:order val="3"/>
          <c:tx>
            <c:strRef>
              <c:f>'Pernoctaciones evol mensu TF'!$K$588:$L$588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60-4C64-81E3-BD88D6A189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60-4C64-81E3-BD88D6A189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TF'!$K$590:$K$602</c:f>
              <c:numCache>
                <c:formatCode>#,##0</c:formatCode>
                <c:ptCount val="13"/>
                <c:pt idx="0">
                  <c:v>7396</c:v>
                </c:pt>
                <c:pt idx="1">
                  <c:v>5174</c:v>
                </c:pt>
                <c:pt idx="2">
                  <c:v>4995</c:v>
                </c:pt>
                <c:pt idx="3">
                  <c:v>5680</c:v>
                </c:pt>
                <c:pt idx="12">
                  <c:v>23245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60-4C64-81E3-BD88D6A18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60-4C64-81E3-BD88D6A189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60-4C64-81E3-BD88D6A189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60-4C64-81E3-BD88D6A189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60-4C64-81E3-BD88D6A189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60-4C64-81E3-BD88D6A189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60-4C64-81E3-BD88D6A189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60-4C64-81E3-BD88D6A189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60-4C64-81E3-BD88D6A189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60-4C64-81E3-BD88D6A189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60-4C64-81E3-BD88D6A189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60-4C64-81E3-BD88D6A189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60-4C64-81E3-BD88D6A189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60-4C64-81E3-BD88D6A1896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TF'!$L$590:$L$602</c:f>
              <c:numCache>
                <c:formatCode>0.0%</c:formatCode>
                <c:ptCount val="13"/>
                <c:pt idx="0">
                  <c:v>4.9971607041453758E-2</c:v>
                </c:pt>
                <c:pt idx="1">
                  <c:v>0.16374269005847952</c:v>
                </c:pt>
                <c:pt idx="2">
                  <c:v>0.40387858347386163</c:v>
                </c:pt>
                <c:pt idx="3">
                  <c:v>0.37830623635040039</c:v>
                </c:pt>
                <c:pt idx="12">
                  <c:v>0.21263498356721788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60-4C64-81E3-BD88D6A1896D}"/>
            </c:ext>
          </c:extLst>
        </c:ser>
        <c:ser>
          <c:idx val="4"/>
          <c:order val="5"/>
          <c:tx>
            <c:strRef>
              <c:f>'Pernoctaciones evol mensu TF'!$M$589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TF'!$M$590:$M$602</c:f>
              <c:numCache>
                <c:formatCode>0.0%</c:formatCode>
                <c:ptCount val="13"/>
                <c:pt idx="0">
                  <c:v>-0.83107984651927647</c:v>
                </c:pt>
                <c:pt idx="1">
                  <c:v>-0.73428512736236651</c:v>
                </c:pt>
                <c:pt idx="2">
                  <c:v>-0.82502539671419062</c:v>
                </c:pt>
                <c:pt idx="3">
                  <c:v>-0.82075799173214681</c:v>
                </c:pt>
                <c:pt idx="12">
                  <c:v>-0.81176918342888604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60-4C64-81E3-BD88D6A18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EC-4307-BC27-8B6A8C68AF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TF'!$C$613:$C$625</c:f>
              <c:numCache>
                <c:formatCode>#,##0</c:formatCode>
                <c:ptCount val="13"/>
                <c:pt idx="0">
                  <c:v>3268</c:v>
                </c:pt>
                <c:pt idx="1">
                  <c:v>4133</c:v>
                </c:pt>
                <c:pt idx="2">
                  <c:v>4413</c:v>
                </c:pt>
                <c:pt idx="3">
                  <c:v>4073</c:v>
                </c:pt>
                <c:pt idx="4">
                  <c:v>4246</c:v>
                </c:pt>
                <c:pt idx="5">
                  <c:v>5537</c:v>
                </c:pt>
                <c:pt idx="6">
                  <c:v>7386</c:v>
                </c:pt>
                <c:pt idx="7">
                  <c:v>7731</c:v>
                </c:pt>
                <c:pt idx="8">
                  <c:v>7018</c:v>
                </c:pt>
                <c:pt idx="9">
                  <c:v>9417</c:v>
                </c:pt>
                <c:pt idx="10">
                  <c:v>7049</c:v>
                </c:pt>
                <c:pt idx="11">
                  <c:v>7181</c:v>
                </c:pt>
                <c:pt idx="12">
                  <c:v>71452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C-4307-BC27-8B6A8C68AFEB}"/>
            </c:ext>
          </c:extLst>
        </c:ser>
        <c:ser>
          <c:idx val="5"/>
          <c:order val="1"/>
          <c:tx>
            <c:strRef>
              <c:f>'Pernoctaciones evol mensu TF'!$G$611:$H$611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EC-4307-BC27-8B6A8C68AFEB}"/>
              </c:ext>
            </c:extLst>
          </c:dPt>
          <c:val>
            <c:numRef>
              <c:f>'Pernoctaciones evol mensu TF'!$G$613:$G$625</c:f>
              <c:numCache>
                <c:formatCode>#,##0</c:formatCode>
                <c:ptCount val="13"/>
                <c:pt idx="0">
                  <c:v>4570</c:v>
                </c:pt>
                <c:pt idx="1">
                  <c:v>7916</c:v>
                </c:pt>
                <c:pt idx="2">
                  <c:v>14413</c:v>
                </c:pt>
                <c:pt idx="3">
                  <c:v>14571</c:v>
                </c:pt>
                <c:pt idx="4">
                  <c:v>13108</c:v>
                </c:pt>
                <c:pt idx="5">
                  <c:v>10403</c:v>
                </c:pt>
                <c:pt idx="6">
                  <c:v>15264</c:v>
                </c:pt>
                <c:pt idx="7">
                  <c:v>11448</c:v>
                </c:pt>
                <c:pt idx="8">
                  <c:v>11281</c:v>
                </c:pt>
                <c:pt idx="9">
                  <c:v>14784</c:v>
                </c:pt>
                <c:pt idx="10">
                  <c:v>13921</c:v>
                </c:pt>
                <c:pt idx="11">
                  <c:v>14909</c:v>
                </c:pt>
                <c:pt idx="12">
                  <c:v>146588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EC-4307-BC27-8B6A8C68AFEB}"/>
            </c:ext>
          </c:extLst>
        </c:ser>
        <c:ser>
          <c:idx val="0"/>
          <c:order val="2"/>
          <c:tx>
            <c:strRef>
              <c:f>'Pernoctaciones evol mensu TF'!$I$611:$J$611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EC-4307-BC27-8B6A8C68AF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TF'!$I$613:$I$625</c:f>
              <c:numCache>
                <c:formatCode>#,##0</c:formatCode>
                <c:ptCount val="13"/>
                <c:pt idx="0">
                  <c:v>14176</c:v>
                </c:pt>
                <c:pt idx="1">
                  <c:v>13643</c:v>
                </c:pt>
                <c:pt idx="2">
                  <c:v>18155</c:v>
                </c:pt>
                <c:pt idx="3">
                  <c:v>15406</c:v>
                </c:pt>
                <c:pt idx="4">
                  <c:v>15365</c:v>
                </c:pt>
                <c:pt idx="5">
                  <c:v>14157</c:v>
                </c:pt>
                <c:pt idx="6">
                  <c:v>21109</c:v>
                </c:pt>
                <c:pt idx="7">
                  <c:v>18821</c:v>
                </c:pt>
                <c:pt idx="8">
                  <c:v>16393</c:v>
                </c:pt>
                <c:pt idx="9">
                  <c:v>19347</c:v>
                </c:pt>
                <c:pt idx="10">
                  <c:v>15313</c:v>
                </c:pt>
                <c:pt idx="11">
                  <c:v>14203</c:v>
                </c:pt>
                <c:pt idx="12">
                  <c:v>196088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EC-4307-BC27-8B6A8C68AFEB}"/>
            </c:ext>
          </c:extLst>
        </c:ser>
        <c:ser>
          <c:idx val="1"/>
          <c:order val="3"/>
          <c:tx>
            <c:strRef>
              <c:f>'Pernoctaciones evol mensu TF'!$K$611:$L$611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EC-4307-BC27-8B6A8C68AF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EC-4307-BC27-8B6A8C68AF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TF'!$K$613:$K$625</c:f>
              <c:numCache>
                <c:formatCode>#,##0</c:formatCode>
                <c:ptCount val="13"/>
                <c:pt idx="0">
                  <c:v>12436</c:v>
                </c:pt>
                <c:pt idx="1">
                  <c:v>14990</c:v>
                </c:pt>
                <c:pt idx="2">
                  <c:v>20175</c:v>
                </c:pt>
                <c:pt idx="3">
                  <c:v>14111</c:v>
                </c:pt>
                <c:pt idx="12">
                  <c:v>61712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EC-4307-BC27-8B6A8C68A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EC-4307-BC27-8B6A8C68AF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EC-4307-BC27-8B6A8C68AF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EC-4307-BC27-8B6A8C68AF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EC-4307-BC27-8B6A8C68AF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EC-4307-BC27-8B6A8C68AF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EC-4307-BC27-8B6A8C68AF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EC-4307-BC27-8B6A8C68AF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EC-4307-BC27-8B6A8C68AF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EC-4307-BC27-8B6A8C68AF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EC-4307-BC27-8B6A8C68AF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EC-4307-BC27-8B6A8C68AF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EC-4307-BC27-8B6A8C68AF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EC-4307-BC27-8B6A8C68AFE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TF'!$L$613:$L$625</c:f>
              <c:numCache>
                <c:formatCode>0.0%</c:formatCode>
                <c:ptCount val="13"/>
                <c:pt idx="0">
                  <c:v>-0.12274266365688491</c:v>
                </c:pt>
                <c:pt idx="1">
                  <c:v>9.8731950450780648E-2</c:v>
                </c:pt>
                <c:pt idx="2">
                  <c:v>0.11126411456898921</c:v>
                </c:pt>
                <c:pt idx="3">
                  <c:v>-8.4058159158769352E-2</c:v>
                </c:pt>
                <c:pt idx="12">
                  <c:v>5.4089279895730424E-3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EC-4307-BC27-8B6A8C68AFEB}"/>
            </c:ext>
          </c:extLst>
        </c:ser>
        <c:ser>
          <c:idx val="4"/>
          <c:order val="5"/>
          <c:tx>
            <c:strRef>
              <c:f>'Pernoctaciones evol mensu TF'!$M$612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TF'!$M$613:$M$625</c:f>
              <c:numCache>
                <c:formatCode>0.0%</c:formatCode>
                <c:ptCount val="13"/>
                <c:pt idx="0">
                  <c:v>2.8053855569155446</c:v>
                </c:pt>
                <c:pt idx="1">
                  <c:v>2.626905395596419</c:v>
                </c:pt>
                <c:pt idx="2">
                  <c:v>3.5717199184228416</c:v>
                </c:pt>
                <c:pt idx="3">
                  <c:v>2.4645224650135034</c:v>
                </c:pt>
                <c:pt idx="12">
                  <c:v>2.8844338138100332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EC-4307-BC27-8B6A8C68A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B-4B17-9481-E7868B6B3D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TF'!$C$635:$C$647</c:f>
              <c:numCache>
                <c:formatCode>#,##0</c:formatCode>
                <c:ptCount val="13"/>
                <c:pt idx="0">
                  <c:v>4084</c:v>
                </c:pt>
                <c:pt idx="1">
                  <c:v>4567</c:v>
                </c:pt>
                <c:pt idx="2">
                  <c:v>4301</c:v>
                </c:pt>
                <c:pt idx="3">
                  <c:v>6715</c:v>
                </c:pt>
                <c:pt idx="4">
                  <c:v>8080</c:v>
                </c:pt>
                <c:pt idx="5">
                  <c:v>13461</c:v>
                </c:pt>
                <c:pt idx="6">
                  <c:v>16616</c:v>
                </c:pt>
                <c:pt idx="7">
                  <c:v>16343</c:v>
                </c:pt>
                <c:pt idx="8">
                  <c:v>15458</c:v>
                </c:pt>
                <c:pt idx="9">
                  <c:v>9017</c:v>
                </c:pt>
                <c:pt idx="10">
                  <c:v>4545</c:v>
                </c:pt>
                <c:pt idx="11">
                  <c:v>6667</c:v>
                </c:pt>
                <c:pt idx="12">
                  <c:v>109854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B-4B17-9481-E7868B6B3DBC}"/>
            </c:ext>
          </c:extLst>
        </c:ser>
        <c:ser>
          <c:idx val="5"/>
          <c:order val="1"/>
          <c:tx>
            <c:strRef>
              <c:f>'Pernoctaciones evol mensu TF'!$G$633:$H$633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B-4B17-9481-E7868B6B3DBC}"/>
              </c:ext>
            </c:extLst>
          </c:dPt>
          <c:val>
            <c:numRef>
              <c:f>'Pernoctaciones evol mensu TF'!$G$635:$G$647</c:f>
              <c:numCache>
                <c:formatCode>#,##0</c:formatCode>
                <c:ptCount val="13"/>
                <c:pt idx="0">
                  <c:v>1544</c:v>
                </c:pt>
                <c:pt idx="1">
                  <c:v>923</c:v>
                </c:pt>
                <c:pt idx="2">
                  <c:v>828</c:v>
                </c:pt>
                <c:pt idx="3">
                  <c:v>2954</c:v>
                </c:pt>
                <c:pt idx="4">
                  <c:v>3533</c:v>
                </c:pt>
                <c:pt idx="5">
                  <c:v>6880</c:v>
                </c:pt>
                <c:pt idx="6">
                  <c:v>14342</c:v>
                </c:pt>
                <c:pt idx="7">
                  <c:v>15418</c:v>
                </c:pt>
                <c:pt idx="8">
                  <c:v>12434</c:v>
                </c:pt>
                <c:pt idx="9">
                  <c:v>9614</c:v>
                </c:pt>
                <c:pt idx="10">
                  <c:v>7129</c:v>
                </c:pt>
                <c:pt idx="11">
                  <c:v>7926</c:v>
                </c:pt>
                <c:pt idx="12">
                  <c:v>83525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AB-4B17-9481-E7868B6B3DBC}"/>
            </c:ext>
          </c:extLst>
        </c:ser>
        <c:ser>
          <c:idx val="0"/>
          <c:order val="2"/>
          <c:tx>
            <c:strRef>
              <c:f>'Pernoctaciones evol mensu TF'!$I$633:$J$633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B-4B17-9481-E7868B6B3D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TF'!$I$635:$I$647</c:f>
              <c:numCache>
                <c:formatCode>#,##0</c:formatCode>
                <c:ptCount val="13"/>
                <c:pt idx="0">
                  <c:v>9450</c:v>
                </c:pt>
                <c:pt idx="1">
                  <c:v>8853</c:v>
                </c:pt>
                <c:pt idx="2">
                  <c:v>9188</c:v>
                </c:pt>
                <c:pt idx="3">
                  <c:v>15205</c:v>
                </c:pt>
                <c:pt idx="4">
                  <c:v>14681</c:v>
                </c:pt>
                <c:pt idx="5">
                  <c:v>20758</c:v>
                </c:pt>
                <c:pt idx="6">
                  <c:v>21054</c:v>
                </c:pt>
                <c:pt idx="7">
                  <c:v>23049</c:v>
                </c:pt>
                <c:pt idx="8">
                  <c:v>16221</c:v>
                </c:pt>
                <c:pt idx="9">
                  <c:v>14070</c:v>
                </c:pt>
                <c:pt idx="10">
                  <c:v>9199</c:v>
                </c:pt>
                <c:pt idx="11">
                  <c:v>11459</c:v>
                </c:pt>
                <c:pt idx="12">
                  <c:v>173187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AB-4B17-9481-E7868B6B3DBC}"/>
            </c:ext>
          </c:extLst>
        </c:ser>
        <c:ser>
          <c:idx val="1"/>
          <c:order val="3"/>
          <c:tx>
            <c:strRef>
              <c:f>'Pernoctaciones evol mensu TF'!$K$633:$L$633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AB-4B17-9481-E7868B6B3D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AB-4B17-9481-E7868B6B3D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TF'!$K$635:$K$647</c:f>
              <c:numCache>
                <c:formatCode>#,##0</c:formatCode>
                <c:ptCount val="13"/>
                <c:pt idx="0">
                  <c:v>12803</c:v>
                </c:pt>
                <c:pt idx="1">
                  <c:v>12727</c:v>
                </c:pt>
                <c:pt idx="2">
                  <c:v>10334</c:v>
                </c:pt>
                <c:pt idx="3">
                  <c:v>19220</c:v>
                </c:pt>
                <c:pt idx="12">
                  <c:v>55084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AB-4B17-9481-E7868B6B3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AB-4B17-9481-E7868B6B3D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AB-4B17-9481-E7868B6B3D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AB-4B17-9481-E7868B6B3D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AB-4B17-9481-E7868B6B3D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AB-4B17-9481-E7868B6B3D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AB-4B17-9481-E7868B6B3D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AB-4B17-9481-E7868B6B3D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AB-4B17-9481-E7868B6B3D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AB-4B17-9481-E7868B6B3D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AB-4B17-9481-E7868B6B3D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AB-4B17-9481-E7868B6B3D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AB-4B17-9481-E7868B6B3D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AB-4B17-9481-E7868B6B3DB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TF'!$L$635:$L$647</c:f>
              <c:numCache>
                <c:formatCode>0.0%</c:formatCode>
                <c:ptCount val="13"/>
                <c:pt idx="0">
                  <c:v>0.35481481481481492</c:v>
                </c:pt>
                <c:pt idx="1">
                  <c:v>0.43759177679882533</c:v>
                </c:pt>
                <c:pt idx="2">
                  <c:v>0.12472790596430117</c:v>
                </c:pt>
                <c:pt idx="3">
                  <c:v>0.26405787569878325</c:v>
                </c:pt>
                <c:pt idx="12">
                  <c:v>0.29014427581038027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AB-4B17-9481-E7868B6B3DBC}"/>
            </c:ext>
          </c:extLst>
        </c:ser>
        <c:ser>
          <c:idx val="4"/>
          <c:order val="5"/>
          <c:tx>
            <c:strRef>
              <c:f>'Pernoctaciones evol mensu TF'!$M$634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TF'!$M$635:$M$647</c:f>
              <c:numCache>
                <c:formatCode>0.0%</c:formatCode>
                <c:ptCount val="13"/>
                <c:pt idx="0">
                  <c:v>2.1349167482859941</c:v>
                </c:pt>
                <c:pt idx="1">
                  <c:v>1.7867308955550691</c:v>
                </c:pt>
                <c:pt idx="2">
                  <c:v>1.402697047198326</c:v>
                </c:pt>
                <c:pt idx="3">
                  <c:v>1.8622486969471335</c:v>
                </c:pt>
                <c:pt idx="12">
                  <c:v>1.8008338841714546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AB-4B17-9481-E7868B6B3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8-4EEE-9959-E977F2C5C5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TF'!$C$660:$C$672</c:f>
              <c:numCache>
                <c:formatCode>#,##0</c:formatCode>
                <c:ptCount val="13"/>
                <c:pt idx="0">
                  <c:v>6771</c:v>
                </c:pt>
                <c:pt idx="1">
                  <c:v>5835</c:v>
                </c:pt>
                <c:pt idx="2">
                  <c:v>7557</c:v>
                </c:pt>
                <c:pt idx="3">
                  <c:v>7500</c:v>
                </c:pt>
                <c:pt idx="4">
                  <c:v>5857</c:v>
                </c:pt>
                <c:pt idx="5">
                  <c:v>7386</c:v>
                </c:pt>
                <c:pt idx="6">
                  <c:v>8408</c:v>
                </c:pt>
                <c:pt idx="7">
                  <c:v>8533</c:v>
                </c:pt>
                <c:pt idx="8">
                  <c:v>5854</c:v>
                </c:pt>
                <c:pt idx="9">
                  <c:v>6424</c:v>
                </c:pt>
                <c:pt idx="10">
                  <c:v>6028</c:v>
                </c:pt>
                <c:pt idx="11">
                  <c:v>7866</c:v>
                </c:pt>
                <c:pt idx="12">
                  <c:v>84019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8-4EEE-9959-E977F2C5C56B}"/>
            </c:ext>
          </c:extLst>
        </c:ser>
        <c:ser>
          <c:idx val="5"/>
          <c:order val="1"/>
          <c:tx>
            <c:strRef>
              <c:f>'Pernoctaciones evol mensu TF'!$G$658:$H$658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88-4EEE-9959-E977F2C5C56B}"/>
              </c:ext>
            </c:extLst>
          </c:dPt>
          <c:val>
            <c:numRef>
              <c:f>'Pernoctaciones evol mensu TF'!$G$660:$G$672</c:f>
              <c:numCache>
                <c:formatCode>#,##0</c:formatCode>
                <c:ptCount val="13"/>
                <c:pt idx="0">
                  <c:v>871</c:v>
                </c:pt>
                <c:pt idx="1">
                  <c:v>1459</c:v>
                </c:pt>
                <c:pt idx="2">
                  <c:v>1659</c:v>
                </c:pt>
                <c:pt idx="3">
                  <c:v>1780</c:v>
                </c:pt>
                <c:pt idx="4">
                  <c:v>2405</c:v>
                </c:pt>
                <c:pt idx="5">
                  <c:v>2171</c:v>
                </c:pt>
                <c:pt idx="6">
                  <c:v>4238</c:v>
                </c:pt>
                <c:pt idx="7">
                  <c:v>4718</c:v>
                </c:pt>
                <c:pt idx="8">
                  <c:v>4222</c:v>
                </c:pt>
                <c:pt idx="9">
                  <c:v>4147</c:v>
                </c:pt>
                <c:pt idx="10">
                  <c:v>4687</c:v>
                </c:pt>
                <c:pt idx="11">
                  <c:v>6802</c:v>
                </c:pt>
                <c:pt idx="12">
                  <c:v>39159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88-4EEE-9959-E977F2C5C56B}"/>
            </c:ext>
          </c:extLst>
        </c:ser>
        <c:ser>
          <c:idx val="0"/>
          <c:order val="2"/>
          <c:tx>
            <c:strRef>
              <c:f>'Pernoctaciones evol mensu TF'!$I$658:$J$658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88-4EEE-9959-E977F2C5C5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TF'!$I$660:$I$672</c:f>
              <c:numCache>
                <c:formatCode>#,##0</c:formatCode>
                <c:ptCount val="13"/>
                <c:pt idx="0">
                  <c:v>5927</c:v>
                </c:pt>
                <c:pt idx="1">
                  <c:v>6889</c:v>
                </c:pt>
                <c:pt idx="2">
                  <c:v>13554</c:v>
                </c:pt>
                <c:pt idx="3">
                  <c:v>14236</c:v>
                </c:pt>
                <c:pt idx="4">
                  <c:v>8841</c:v>
                </c:pt>
                <c:pt idx="5">
                  <c:v>15325</c:v>
                </c:pt>
                <c:pt idx="6">
                  <c:v>11740</c:v>
                </c:pt>
                <c:pt idx="7">
                  <c:v>9902</c:v>
                </c:pt>
                <c:pt idx="8">
                  <c:v>9505</c:v>
                </c:pt>
                <c:pt idx="9">
                  <c:v>10937</c:v>
                </c:pt>
                <c:pt idx="10">
                  <c:v>9392</c:v>
                </c:pt>
                <c:pt idx="11">
                  <c:v>12754</c:v>
                </c:pt>
                <c:pt idx="12">
                  <c:v>129002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88-4EEE-9959-E977F2C5C56B}"/>
            </c:ext>
          </c:extLst>
        </c:ser>
        <c:ser>
          <c:idx val="1"/>
          <c:order val="3"/>
          <c:tx>
            <c:strRef>
              <c:f>'Pernoctaciones evol mensu TF'!$K$658:$L$658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88-4EEE-9959-E977F2C5C5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88-4EEE-9959-E977F2C5C5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TF'!$K$660:$K$672</c:f>
              <c:numCache>
                <c:formatCode>#,##0</c:formatCode>
                <c:ptCount val="13"/>
                <c:pt idx="0">
                  <c:v>11639</c:v>
                </c:pt>
                <c:pt idx="1">
                  <c:v>11591</c:v>
                </c:pt>
                <c:pt idx="2">
                  <c:v>11460</c:v>
                </c:pt>
                <c:pt idx="3">
                  <c:v>16677</c:v>
                </c:pt>
                <c:pt idx="12">
                  <c:v>51367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88-4EEE-9959-E977F2C5C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88-4EEE-9959-E977F2C5C5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88-4EEE-9959-E977F2C5C5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8-4EEE-9959-E977F2C5C5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8-4EEE-9959-E977F2C5C5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8-4EEE-9959-E977F2C5C5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8-4EEE-9959-E977F2C5C5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8-4EEE-9959-E977F2C5C5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8-4EEE-9959-E977F2C5C5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88-4EEE-9959-E977F2C5C5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88-4EEE-9959-E977F2C5C5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88-4EEE-9959-E977F2C5C5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88-4EEE-9959-E977F2C5C5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88-4EEE-9959-E977F2C5C56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TF'!$L$660:$L$672</c:f>
              <c:numCache>
                <c:formatCode>0.0%</c:formatCode>
                <c:ptCount val="13"/>
                <c:pt idx="0">
                  <c:v>0.96372532478488271</c:v>
                </c:pt>
                <c:pt idx="1">
                  <c:v>0.68253737842938023</c:v>
                </c:pt>
                <c:pt idx="2">
                  <c:v>-0.15449313855688362</c:v>
                </c:pt>
                <c:pt idx="3">
                  <c:v>0.17146670413037368</c:v>
                </c:pt>
                <c:pt idx="12">
                  <c:v>0.26501009702999556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88-4EEE-9959-E977F2C5C56B}"/>
            </c:ext>
          </c:extLst>
        </c:ser>
        <c:ser>
          <c:idx val="4"/>
          <c:order val="5"/>
          <c:tx>
            <c:strRef>
              <c:f>'Pernoctaciones evol mensu TF'!$M$659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TF'!$M$660:$M$672</c:f>
              <c:numCache>
                <c:formatCode>0.0%</c:formatCode>
                <c:ptCount val="13"/>
                <c:pt idx="0">
                  <c:v>0.71894845665337459</c:v>
                </c:pt>
                <c:pt idx="1">
                  <c:v>0.98646101113967433</c:v>
                </c:pt>
                <c:pt idx="2">
                  <c:v>0.51647479158396181</c:v>
                </c:pt>
                <c:pt idx="3">
                  <c:v>1.2235999999999998</c:v>
                </c:pt>
                <c:pt idx="12">
                  <c:v>0.85688464736290348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88-4EEE-9959-E977F2C5C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D9-4553-AD7D-AAB80FD41E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46156</c:v>
                </c:pt>
                <c:pt idx="1">
                  <c:v>41247</c:v>
                </c:pt>
                <c:pt idx="2">
                  <c:v>49455</c:v>
                </c:pt>
                <c:pt idx="3">
                  <c:v>39970</c:v>
                </c:pt>
                <c:pt idx="4">
                  <c:v>36076</c:v>
                </c:pt>
                <c:pt idx="5">
                  <c:v>37315</c:v>
                </c:pt>
                <c:pt idx="6">
                  <c:v>36928</c:v>
                </c:pt>
                <c:pt idx="7">
                  <c:v>35965</c:v>
                </c:pt>
                <c:pt idx="8">
                  <c:v>39092</c:v>
                </c:pt>
                <c:pt idx="9">
                  <c:v>41544</c:v>
                </c:pt>
                <c:pt idx="10">
                  <c:v>47732</c:v>
                </c:pt>
                <c:pt idx="11">
                  <c:v>39560</c:v>
                </c:pt>
                <c:pt idx="12">
                  <c:v>491040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9-4553-AD7D-AAB80FD41E22}"/>
            </c:ext>
          </c:extLst>
        </c:ser>
        <c:ser>
          <c:idx val="5"/>
          <c:order val="1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D9-4553-AD7D-AAB80FD41E22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3897</c:v>
                </c:pt>
                <c:pt idx="1">
                  <c:v>4104</c:v>
                </c:pt>
                <c:pt idx="2">
                  <c:v>6502</c:v>
                </c:pt>
                <c:pt idx="3">
                  <c:v>4409</c:v>
                </c:pt>
                <c:pt idx="4">
                  <c:v>7062</c:v>
                </c:pt>
                <c:pt idx="5">
                  <c:v>11388</c:v>
                </c:pt>
                <c:pt idx="6">
                  <c:v>18480</c:v>
                </c:pt>
                <c:pt idx="7">
                  <c:v>19715</c:v>
                </c:pt>
                <c:pt idx="8">
                  <c:v>29438</c:v>
                </c:pt>
                <c:pt idx="9">
                  <c:v>38530</c:v>
                </c:pt>
                <c:pt idx="10">
                  <c:v>43787</c:v>
                </c:pt>
                <c:pt idx="11">
                  <c:v>35189</c:v>
                </c:pt>
                <c:pt idx="12">
                  <c:v>222501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9-4553-AD7D-AAB80FD41E22}"/>
            </c:ext>
          </c:extLst>
        </c:ser>
        <c:ser>
          <c:idx val="0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D9-4553-AD7D-AAB80FD41E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25126</c:v>
                </c:pt>
                <c:pt idx="1">
                  <c:v>29208</c:v>
                </c:pt>
                <c:pt idx="2">
                  <c:v>39043</c:v>
                </c:pt>
                <c:pt idx="3">
                  <c:v>37005</c:v>
                </c:pt>
                <c:pt idx="4">
                  <c:v>25721</c:v>
                </c:pt>
                <c:pt idx="5">
                  <c:v>28586</c:v>
                </c:pt>
                <c:pt idx="6">
                  <c:v>26193</c:v>
                </c:pt>
                <c:pt idx="7">
                  <c:v>27366</c:v>
                </c:pt>
                <c:pt idx="8">
                  <c:v>28674</c:v>
                </c:pt>
                <c:pt idx="9">
                  <c:v>33330</c:v>
                </c:pt>
                <c:pt idx="10">
                  <c:v>45958</c:v>
                </c:pt>
                <c:pt idx="11">
                  <c:v>39499</c:v>
                </c:pt>
                <c:pt idx="12">
                  <c:v>385709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D9-4553-AD7D-AAB80FD41E22}"/>
            </c:ext>
          </c:extLst>
        </c:ser>
        <c:ser>
          <c:idx val="1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D9-4553-AD7D-AAB80FD41E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D9-4553-AD7D-AAB80FD41E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38646</c:v>
                </c:pt>
                <c:pt idx="1">
                  <c:v>38948</c:v>
                </c:pt>
                <c:pt idx="2">
                  <c:v>43295</c:v>
                </c:pt>
                <c:pt idx="3">
                  <c:v>38212</c:v>
                </c:pt>
                <c:pt idx="12">
                  <c:v>159101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D9-4553-AD7D-AAB80FD41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D9-4553-AD7D-AAB80FD41E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D9-4553-AD7D-AAB80FD41E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D9-4553-AD7D-AAB80FD41E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D9-4553-AD7D-AAB80FD41E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D9-4553-AD7D-AAB80FD41E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D9-4553-AD7D-AAB80FD41E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D9-4553-AD7D-AAB80FD41E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D9-4553-AD7D-AAB80FD41E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D9-4553-AD7D-AAB80FD41E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D9-4553-AD7D-AAB80FD41E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D9-4553-AD7D-AAB80FD41E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D9-4553-AD7D-AAB80FD41E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D9-4553-AD7D-AAB80FD41E2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0.53808803629706281</c:v>
                </c:pt>
                <c:pt idx="1">
                  <c:v>0.33347028211448926</c:v>
                </c:pt>
                <c:pt idx="2">
                  <c:v>0.10890556565837661</c:v>
                </c:pt>
                <c:pt idx="3">
                  <c:v>3.2617213890014929E-2</c:v>
                </c:pt>
                <c:pt idx="12">
                  <c:v>0.22026813517203303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D9-4553-AD7D-AAB80FD41E22}"/>
            </c:ext>
          </c:extLst>
        </c:ser>
        <c:ser>
          <c:idx val="4"/>
          <c:order val="5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-0.16270907357656639</c:v>
                </c:pt>
                <c:pt idx="1">
                  <c:v>-5.573738696147601E-2</c:v>
                </c:pt>
                <c:pt idx="2">
                  <c:v>-0.1245576786978061</c:v>
                </c:pt>
                <c:pt idx="3">
                  <c:v>-4.3982987240430371E-2</c:v>
                </c:pt>
                <c:pt idx="12">
                  <c:v>-0.1002499604135092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D9-4553-AD7D-AAB80FD41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02-4D2F-B440-D21EE99500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TF'!$C$684:$C$696</c:f>
              <c:numCache>
                <c:formatCode>#,##0</c:formatCode>
                <c:ptCount val="13"/>
                <c:pt idx="0">
                  <c:v>835886</c:v>
                </c:pt>
                <c:pt idx="1">
                  <c:v>757950</c:v>
                </c:pt>
                <c:pt idx="2">
                  <c:v>796281</c:v>
                </c:pt>
                <c:pt idx="3">
                  <c:v>630191</c:v>
                </c:pt>
                <c:pt idx="4">
                  <c:v>561715</c:v>
                </c:pt>
                <c:pt idx="5">
                  <c:v>635802</c:v>
                </c:pt>
                <c:pt idx="6">
                  <c:v>759940</c:v>
                </c:pt>
                <c:pt idx="7">
                  <c:v>766206</c:v>
                </c:pt>
                <c:pt idx="8">
                  <c:v>644168</c:v>
                </c:pt>
                <c:pt idx="9">
                  <c:v>749457</c:v>
                </c:pt>
                <c:pt idx="10">
                  <c:v>809271</c:v>
                </c:pt>
                <c:pt idx="11">
                  <c:v>808153</c:v>
                </c:pt>
                <c:pt idx="12">
                  <c:v>8755020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02-4D2F-B440-D21EE995001E}"/>
            </c:ext>
          </c:extLst>
        </c:ser>
        <c:ser>
          <c:idx val="5"/>
          <c:order val="1"/>
          <c:tx>
            <c:strRef>
              <c:f>'Pernoctaciones evol mensu TF'!$G$682:$H$682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02-4D2F-B440-D21EE995001E}"/>
              </c:ext>
            </c:extLst>
          </c:dPt>
          <c:val>
            <c:numRef>
              <c:f>'Pernoctaciones evol mensu TF'!$G$684:$G$696</c:f>
              <c:numCache>
                <c:formatCode>#,##0</c:formatCode>
                <c:ptCount val="13"/>
                <c:pt idx="0">
                  <c:v>104818</c:v>
                </c:pt>
                <c:pt idx="1">
                  <c:v>116291</c:v>
                </c:pt>
                <c:pt idx="2">
                  <c:v>161434</c:v>
                </c:pt>
                <c:pt idx="3">
                  <c:v>203470</c:v>
                </c:pt>
                <c:pt idx="4">
                  <c:v>197383</c:v>
                </c:pt>
                <c:pt idx="5">
                  <c:v>199149</c:v>
                </c:pt>
                <c:pt idx="6">
                  <c:v>393779</c:v>
                </c:pt>
                <c:pt idx="7">
                  <c:v>478869</c:v>
                </c:pt>
                <c:pt idx="8">
                  <c:v>425676</c:v>
                </c:pt>
                <c:pt idx="9">
                  <c:v>554261</c:v>
                </c:pt>
                <c:pt idx="10">
                  <c:v>610295</c:v>
                </c:pt>
                <c:pt idx="11">
                  <c:v>655167</c:v>
                </c:pt>
                <c:pt idx="12">
                  <c:v>4100592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02-4D2F-B440-D21EE995001E}"/>
            </c:ext>
          </c:extLst>
        </c:ser>
        <c:ser>
          <c:idx val="0"/>
          <c:order val="2"/>
          <c:tx>
            <c:strRef>
              <c:f>'Pernoctaciones evol mensu TF'!$I$682:$J$682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02-4D2F-B440-D21EE99500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TF'!$I$684:$I$696</c:f>
              <c:numCache>
                <c:formatCode>#,##0</c:formatCode>
                <c:ptCount val="13"/>
                <c:pt idx="0">
                  <c:v>669437</c:v>
                </c:pt>
                <c:pt idx="1">
                  <c:v>691066</c:v>
                </c:pt>
                <c:pt idx="2">
                  <c:v>752941</c:v>
                </c:pt>
                <c:pt idx="3">
                  <c:v>705794</c:v>
                </c:pt>
                <c:pt idx="4">
                  <c:v>536818</c:v>
                </c:pt>
                <c:pt idx="5">
                  <c:v>579019</c:v>
                </c:pt>
                <c:pt idx="6">
                  <c:v>721148</c:v>
                </c:pt>
                <c:pt idx="7">
                  <c:v>713515</c:v>
                </c:pt>
                <c:pt idx="8">
                  <c:v>572813</c:v>
                </c:pt>
                <c:pt idx="9">
                  <c:v>721545</c:v>
                </c:pt>
                <c:pt idx="10">
                  <c:v>786044</c:v>
                </c:pt>
                <c:pt idx="11">
                  <c:v>836717</c:v>
                </c:pt>
                <c:pt idx="12">
                  <c:v>8286857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02-4D2F-B440-D21EE995001E}"/>
            </c:ext>
          </c:extLst>
        </c:ser>
        <c:ser>
          <c:idx val="1"/>
          <c:order val="3"/>
          <c:tx>
            <c:strRef>
              <c:f>'Pernoctaciones evol mensu TF'!$K$682:$L$682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02-4D2F-B440-D21EE99500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02-4D2F-B440-D21EE99500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TF'!$K$684:$K$696</c:f>
              <c:numCache>
                <c:formatCode>#,##0</c:formatCode>
                <c:ptCount val="13"/>
                <c:pt idx="0">
                  <c:v>943100</c:v>
                </c:pt>
                <c:pt idx="1">
                  <c:v>883234</c:v>
                </c:pt>
                <c:pt idx="2">
                  <c:v>838031</c:v>
                </c:pt>
                <c:pt idx="3">
                  <c:v>752772</c:v>
                </c:pt>
                <c:pt idx="12">
                  <c:v>3417137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02-4D2F-B440-D21EE9950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02-4D2F-B440-D21EE99500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02-4D2F-B440-D21EE99500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02-4D2F-B440-D21EE99500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02-4D2F-B440-D21EE99500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02-4D2F-B440-D21EE99500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02-4D2F-B440-D21EE99500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02-4D2F-B440-D21EE99500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02-4D2F-B440-D21EE99500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02-4D2F-B440-D21EE99500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02-4D2F-B440-D21EE99500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02-4D2F-B440-D21EE99500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02-4D2F-B440-D21EE99500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02-4D2F-B440-D21EE995001E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TF'!$L$684:$L$696</c:f>
              <c:numCache>
                <c:formatCode>0.0%</c:formatCode>
                <c:ptCount val="13"/>
                <c:pt idx="0">
                  <c:v>0.40879574926393381</c:v>
                </c:pt>
                <c:pt idx="1">
                  <c:v>0.27807474249926933</c:v>
                </c:pt>
                <c:pt idx="2">
                  <c:v>0.11301018273676156</c:v>
                </c:pt>
                <c:pt idx="3">
                  <c:v>6.656049782231066E-2</c:v>
                </c:pt>
                <c:pt idx="12">
                  <c:v>0.21207822823046518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02-4D2F-B440-D21EE995001E}"/>
            </c:ext>
          </c:extLst>
        </c:ser>
        <c:ser>
          <c:idx val="4"/>
          <c:order val="5"/>
          <c:tx>
            <c:strRef>
              <c:f>'Pernoctaciones evol mensu TF'!$M$683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TF'!$M$684:$M$696</c:f>
              <c:numCache>
                <c:formatCode>0.0%</c:formatCode>
                <c:ptCount val="13"/>
                <c:pt idx="0">
                  <c:v>0.12826390201534665</c:v>
                </c:pt>
                <c:pt idx="1">
                  <c:v>0.16529322514677758</c:v>
                </c:pt>
                <c:pt idx="2">
                  <c:v>5.2431239725674761E-2</c:v>
                </c:pt>
                <c:pt idx="3">
                  <c:v>0.19451404415486739</c:v>
                </c:pt>
                <c:pt idx="12">
                  <c:v>0.13138693139904944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02-4D2F-B440-D21EE9950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5B-47DF-8D0A-159F5D9E81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235392</c:v>
                </c:pt>
                <c:pt idx="1">
                  <c:v>217190</c:v>
                </c:pt>
                <c:pt idx="2">
                  <c:v>286610</c:v>
                </c:pt>
                <c:pt idx="3">
                  <c:v>392732</c:v>
                </c:pt>
                <c:pt idx="4">
                  <c:v>425535</c:v>
                </c:pt>
                <c:pt idx="5">
                  <c:v>490225</c:v>
                </c:pt>
                <c:pt idx="6">
                  <c:v>545265</c:v>
                </c:pt>
                <c:pt idx="7">
                  <c:v>662435</c:v>
                </c:pt>
                <c:pt idx="8">
                  <c:v>431728</c:v>
                </c:pt>
                <c:pt idx="9">
                  <c:v>348745</c:v>
                </c:pt>
                <c:pt idx="10">
                  <c:v>282807</c:v>
                </c:pt>
                <c:pt idx="11">
                  <c:v>295269</c:v>
                </c:pt>
                <c:pt idx="12">
                  <c:v>4613933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B-47DF-8D0A-159F5D9E81B7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5B-47DF-8D0A-159F5D9E81B7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55049</c:v>
                </c:pt>
                <c:pt idx="1">
                  <c:v>64986</c:v>
                </c:pt>
                <c:pt idx="2">
                  <c:v>100003</c:v>
                </c:pt>
                <c:pt idx="3">
                  <c:v>125741</c:v>
                </c:pt>
                <c:pt idx="4">
                  <c:v>170404</c:v>
                </c:pt>
                <c:pt idx="5">
                  <c:v>236913</c:v>
                </c:pt>
                <c:pt idx="6">
                  <c:v>441416</c:v>
                </c:pt>
                <c:pt idx="7">
                  <c:v>559029</c:v>
                </c:pt>
                <c:pt idx="8">
                  <c:v>393658</c:v>
                </c:pt>
                <c:pt idx="9">
                  <c:v>293268</c:v>
                </c:pt>
                <c:pt idx="10">
                  <c:v>189992</c:v>
                </c:pt>
                <c:pt idx="11">
                  <c:v>221025</c:v>
                </c:pt>
                <c:pt idx="12">
                  <c:v>2851484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B-47DF-8D0A-159F5D9E81B7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5B-47DF-8D0A-159F5D9E81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189281</c:v>
                </c:pt>
                <c:pt idx="1">
                  <c:v>210499</c:v>
                </c:pt>
                <c:pt idx="2">
                  <c:v>250815</c:v>
                </c:pt>
                <c:pt idx="3">
                  <c:v>331390</c:v>
                </c:pt>
                <c:pt idx="4">
                  <c:v>362315</c:v>
                </c:pt>
                <c:pt idx="5">
                  <c:v>410726</c:v>
                </c:pt>
                <c:pt idx="6">
                  <c:v>536392</c:v>
                </c:pt>
                <c:pt idx="7">
                  <c:v>565183</c:v>
                </c:pt>
                <c:pt idx="8">
                  <c:v>389213</c:v>
                </c:pt>
                <c:pt idx="9">
                  <c:v>329359</c:v>
                </c:pt>
                <c:pt idx="10">
                  <c:v>276919</c:v>
                </c:pt>
                <c:pt idx="11">
                  <c:v>302176</c:v>
                </c:pt>
                <c:pt idx="12">
                  <c:v>4154268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5B-47DF-8D0A-159F5D9E81B7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5B-47DF-8D0A-159F5D9E81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5B-47DF-8D0A-159F5D9E81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281845</c:v>
                </c:pt>
                <c:pt idx="1">
                  <c:v>227134</c:v>
                </c:pt>
                <c:pt idx="2">
                  <c:v>274482</c:v>
                </c:pt>
                <c:pt idx="3">
                  <c:v>355796</c:v>
                </c:pt>
                <c:pt idx="12">
                  <c:v>1139257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5B-47DF-8D0A-159F5D9E8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5B-47DF-8D0A-159F5D9E81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5B-47DF-8D0A-159F5D9E81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B-47DF-8D0A-159F5D9E81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B-47DF-8D0A-159F5D9E81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B-47DF-8D0A-159F5D9E81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B-47DF-8D0A-159F5D9E81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B-47DF-8D0A-159F5D9E81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B-47DF-8D0A-159F5D9E81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B-47DF-8D0A-159F5D9E81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B-47DF-8D0A-159F5D9E81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5B-47DF-8D0A-159F5D9E81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5B-47DF-8D0A-159F5D9E81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5B-47DF-8D0A-159F5D9E81B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0.48902953809415628</c:v>
                </c:pt>
                <c:pt idx="1">
                  <c:v>7.9026503688853555E-2</c:v>
                </c:pt>
                <c:pt idx="2">
                  <c:v>9.4360385144429237E-2</c:v>
                </c:pt>
                <c:pt idx="3">
                  <c:v>7.3647364132894744E-2</c:v>
                </c:pt>
                <c:pt idx="12">
                  <c:v>0.16015723254428527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5B-47DF-8D0A-159F5D9E81B7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0.19734315524741697</c:v>
                </c:pt>
                <c:pt idx="1">
                  <c:v>4.5784796721764387E-2</c:v>
                </c:pt>
                <c:pt idx="2">
                  <c:v>-4.2315341404696283E-2</c:v>
                </c:pt>
                <c:pt idx="3">
                  <c:v>-9.4048867930293434E-2</c:v>
                </c:pt>
                <c:pt idx="12">
                  <c:v>6.478350136581712E-3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5B-47DF-8D0A-159F5D9E8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08-4B52-BD3E-7EBC3F0A7A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176205</c:v>
                </c:pt>
                <c:pt idx="1">
                  <c:v>161971</c:v>
                </c:pt>
                <c:pt idx="2">
                  <c:v>202210</c:v>
                </c:pt>
                <c:pt idx="3">
                  <c:v>287138</c:v>
                </c:pt>
                <c:pt idx="4">
                  <c:v>310510</c:v>
                </c:pt>
                <c:pt idx="5">
                  <c:v>353098</c:v>
                </c:pt>
                <c:pt idx="6">
                  <c:v>378749</c:v>
                </c:pt>
                <c:pt idx="7">
                  <c:v>454481</c:v>
                </c:pt>
                <c:pt idx="8">
                  <c:v>313951</c:v>
                </c:pt>
                <c:pt idx="9">
                  <c:v>242176</c:v>
                </c:pt>
                <c:pt idx="10">
                  <c:v>216370</c:v>
                </c:pt>
                <c:pt idx="11">
                  <c:v>215841</c:v>
                </c:pt>
                <c:pt idx="12">
                  <c:v>3312700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8-4B52-BD3E-7EBC3F0A7A47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08-4B52-BD3E-7EBC3F0A7A47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22603</c:v>
                </c:pt>
                <c:pt idx="1">
                  <c:v>23630</c:v>
                </c:pt>
                <c:pt idx="2">
                  <c:v>35024</c:v>
                </c:pt>
                <c:pt idx="3">
                  <c:v>44872</c:v>
                </c:pt>
                <c:pt idx="4">
                  <c:v>68112</c:v>
                </c:pt>
                <c:pt idx="5">
                  <c:v>134173</c:v>
                </c:pt>
                <c:pt idx="6">
                  <c:v>289774</c:v>
                </c:pt>
                <c:pt idx="7">
                  <c:v>389626</c:v>
                </c:pt>
                <c:pt idx="8">
                  <c:v>270344</c:v>
                </c:pt>
                <c:pt idx="9">
                  <c:v>183369</c:v>
                </c:pt>
                <c:pt idx="10">
                  <c:v>127417</c:v>
                </c:pt>
                <c:pt idx="11">
                  <c:v>145761</c:v>
                </c:pt>
                <c:pt idx="12">
                  <c:v>1734705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08-4B52-BD3E-7EBC3F0A7A47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08-4B52-BD3E-7EBC3F0A7A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129562</c:v>
                </c:pt>
                <c:pt idx="1">
                  <c:v>147977</c:v>
                </c:pt>
                <c:pt idx="2">
                  <c:v>185719</c:v>
                </c:pt>
                <c:pt idx="3">
                  <c:v>226966</c:v>
                </c:pt>
                <c:pt idx="4">
                  <c:v>259211</c:v>
                </c:pt>
                <c:pt idx="5">
                  <c:v>301399</c:v>
                </c:pt>
                <c:pt idx="6">
                  <c:v>352016</c:v>
                </c:pt>
                <c:pt idx="7">
                  <c:v>398061</c:v>
                </c:pt>
                <c:pt idx="8">
                  <c:v>287652</c:v>
                </c:pt>
                <c:pt idx="9">
                  <c:v>232412</c:v>
                </c:pt>
                <c:pt idx="10">
                  <c:v>201866</c:v>
                </c:pt>
                <c:pt idx="11">
                  <c:v>216759</c:v>
                </c:pt>
                <c:pt idx="12">
                  <c:v>2939600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08-4B52-BD3E-7EBC3F0A7A47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08-4B52-BD3E-7EBC3F0A7A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08-4B52-BD3E-7EBC3F0A7A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194159</c:v>
                </c:pt>
                <c:pt idx="1">
                  <c:v>160440</c:v>
                </c:pt>
                <c:pt idx="2">
                  <c:v>203787</c:v>
                </c:pt>
                <c:pt idx="3">
                  <c:v>237668</c:v>
                </c:pt>
                <c:pt idx="12">
                  <c:v>796054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08-4B52-BD3E-7EBC3F0A7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08-4B52-BD3E-7EBC3F0A7A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08-4B52-BD3E-7EBC3F0A7A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08-4B52-BD3E-7EBC3F0A7A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08-4B52-BD3E-7EBC3F0A7A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08-4B52-BD3E-7EBC3F0A7A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08-4B52-BD3E-7EBC3F0A7A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08-4B52-BD3E-7EBC3F0A7A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08-4B52-BD3E-7EBC3F0A7A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08-4B52-BD3E-7EBC3F0A7A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08-4B52-BD3E-7EBC3F0A7A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08-4B52-BD3E-7EBC3F0A7A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08-4B52-BD3E-7EBC3F0A7A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08-4B52-BD3E-7EBC3F0A7A47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0.49857983050585819</c:v>
                </c:pt>
                <c:pt idx="1">
                  <c:v>8.4222548098691119E-2</c:v>
                </c:pt>
                <c:pt idx="2">
                  <c:v>9.728676118221613E-2</c:v>
                </c:pt>
                <c:pt idx="3">
                  <c:v>4.715243692887916E-2</c:v>
                </c:pt>
                <c:pt idx="12">
                  <c:v>0.15332703586082208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08-4B52-BD3E-7EBC3F0A7A47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0.10189268181947164</c:v>
                </c:pt>
                <c:pt idx="1">
                  <c:v>-9.4523093640219713E-3</c:v>
                </c:pt>
                <c:pt idx="2">
                  <c:v>7.7988230057861596E-3</c:v>
                </c:pt>
                <c:pt idx="3">
                  <c:v>-0.17228649638849614</c:v>
                </c:pt>
                <c:pt idx="12">
                  <c:v>-3.8029108521323907E-2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08-4B52-BD3E-7EBC3F0A7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13-439D-934E-DFBB4D197A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59187</c:v>
                </c:pt>
                <c:pt idx="1">
                  <c:v>55219</c:v>
                </c:pt>
                <c:pt idx="2">
                  <c:v>84400</c:v>
                </c:pt>
                <c:pt idx="3">
                  <c:v>105594</c:v>
                </c:pt>
                <c:pt idx="4">
                  <c:v>115025</c:v>
                </c:pt>
                <c:pt idx="5">
                  <c:v>137127</c:v>
                </c:pt>
                <c:pt idx="6">
                  <c:v>166516</c:v>
                </c:pt>
                <c:pt idx="7">
                  <c:v>207954</c:v>
                </c:pt>
                <c:pt idx="8">
                  <c:v>117777</c:v>
                </c:pt>
                <c:pt idx="9">
                  <c:v>106569</c:v>
                </c:pt>
                <c:pt idx="10">
                  <c:v>66437</c:v>
                </c:pt>
                <c:pt idx="11">
                  <c:v>79428</c:v>
                </c:pt>
                <c:pt idx="12">
                  <c:v>1301233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3-439D-934E-DFBB4D197AF1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13-439D-934E-DFBB4D197AF1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32446</c:v>
                </c:pt>
                <c:pt idx="1">
                  <c:v>41356</c:v>
                </c:pt>
                <c:pt idx="2">
                  <c:v>64979</c:v>
                </c:pt>
                <c:pt idx="3">
                  <c:v>80869</c:v>
                </c:pt>
                <c:pt idx="4">
                  <c:v>102292</c:v>
                </c:pt>
                <c:pt idx="5">
                  <c:v>102740</c:v>
                </c:pt>
                <c:pt idx="6">
                  <c:v>151642</c:v>
                </c:pt>
                <c:pt idx="7">
                  <c:v>169403</c:v>
                </c:pt>
                <c:pt idx="8">
                  <c:v>123314</c:v>
                </c:pt>
                <c:pt idx="9">
                  <c:v>109899</c:v>
                </c:pt>
                <c:pt idx="10">
                  <c:v>62575</c:v>
                </c:pt>
                <c:pt idx="11">
                  <c:v>75264</c:v>
                </c:pt>
                <c:pt idx="12">
                  <c:v>1116779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13-439D-934E-DFBB4D197AF1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13-439D-934E-DFBB4D197A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59719</c:v>
                </c:pt>
                <c:pt idx="1">
                  <c:v>62522</c:v>
                </c:pt>
                <c:pt idx="2">
                  <c:v>65096</c:v>
                </c:pt>
                <c:pt idx="3">
                  <c:v>104424</c:v>
                </c:pt>
                <c:pt idx="4">
                  <c:v>103104</c:v>
                </c:pt>
                <c:pt idx="5">
                  <c:v>109327</c:v>
                </c:pt>
                <c:pt idx="6">
                  <c:v>184376</c:v>
                </c:pt>
                <c:pt idx="7">
                  <c:v>167122</c:v>
                </c:pt>
                <c:pt idx="8">
                  <c:v>101561</c:v>
                </c:pt>
                <c:pt idx="9">
                  <c:v>96947</c:v>
                </c:pt>
                <c:pt idx="10">
                  <c:v>75053</c:v>
                </c:pt>
                <c:pt idx="11">
                  <c:v>85417</c:v>
                </c:pt>
                <c:pt idx="12">
                  <c:v>1214668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13-439D-934E-DFBB4D197AF1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13-439D-934E-DFBB4D197A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13-439D-934E-DFBB4D197A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87686</c:v>
                </c:pt>
                <c:pt idx="1">
                  <c:v>66694</c:v>
                </c:pt>
                <c:pt idx="2">
                  <c:v>70695</c:v>
                </c:pt>
                <c:pt idx="3">
                  <c:v>118128</c:v>
                </c:pt>
                <c:pt idx="12">
                  <c:v>343203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13-439D-934E-DFBB4D19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13-439D-934E-DFBB4D197A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13-439D-934E-DFBB4D197A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13-439D-934E-DFBB4D197A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13-439D-934E-DFBB4D197A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13-439D-934E-DFBB4D197A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13-439D-934E-DFBB4D197A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13-439D-934E-DFBB4D197A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13-439D-934E-DFBB4D197A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13-439D-934E-DFBB4D197A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13-439D-934E-DFBB4D197A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13-439D-934E-DFBB4D197A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13-439D-934E-DFBB4D197A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13-439D-934E-DFBB4D197AF1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0.46830991811651224</c:v>
                </c:pt>
                <c:pt idx="1">
                  <c:v>6.672851156392956E-2</c:v>
                </c:pt>
                <c:pt idx="2">
                  <c:v>8.6011429273687989E-2</c:v>
                </c:pt>
                <c:pt idx="3">
                  <c:v>0.13123419903470457</c:v>
                </c:pt>
                <c:pt idx="12">
                  <c:v>0.17631554594342624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13-439D-934E-DFBB4D197AF1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0.48150776352915337</c:v>
                </c:pt>
                <c:pt idx="1">
                  <c:v>0.20780890635469684</c:v>
                </c:pt>
                <c:pt idx="2">
                  <c:v>-0.16238151658767774</c:v>
                </c:pt>
                <c:pt idx="3">
                  <c:v>0.11869992613216662</c:v>
                </c:pt>
                <c:pt idx="12">
                  <c:v>0.12747371879106439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13-439D-934E-DFBB4D19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BA-4900-B29F-D3CE32301E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2712602</c:v>
                </c:pt>
                <c:pt idx="1">
                  <c:v>2482200</c:v>
                </c:pt>
                <c:pt idx="2">
                  <c:v>2633990</c:v>
                </c:pt>
                <c:pt idx="3">
                  <c:v>2266664</c:v>
                </c:pt>
                <c:pt idx="4">
                  <c:v>2083632</c:v>
                </c:pt>
                <c:pt idx="5">
                  <c:v>2250824</c:v>
                </c:pt>
                <c:pt idx="6">
                  <c:v>2529491</c:v>
                </c:pt>
                <c:pt idx="7">
                  <c:v>2603629</c:v>
                </c:pt>
                <c:pt idx="8">
                  <c:v>2328655</c:v>
                </c:pt>
                <c:pt idx="9">
                  <c:v>2499933</c:v>
                </c:pt>
                <c:pt idx="10">
                  <c:v>2469680</c:v>
                </c:pt>
                <c:pt idx="11">
                  <c:v>2559533</c:v>
                </c:pt>
                <c:pt idx="12">
                  <c:v>29420833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BA-4900-B29F-D3CE32301EE6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BA-4900-B29F-D3CE32301EE6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205112</c:v>
                </c:pt>
                <c:pt idx="1">
                  <c:v>188881</c:v>
                </c:pt>
                <c:pt idx="2">
                  <c:v>242445</c:v>
                </c:pt>
                <c:pt idx="3">
                  <c:v>257256</c:v>
                </c:pt>
                <c:pt idx="4">
                  <c:v>305650</c:v>
                </c:pt>
                <c:pt idx="5">
                  <c:v>416108</c:v>
                </c:pt>
                <c:pt idx="6">
                  <c:v>802126</c:v>
                </c:pt>
                <c:pt idx="7">
                  <c:v>1220783</c:v>
                </c:pt>
                <c:pt idx="8">
                  <c:v>1393292</c:v>
                </c:pt>
                <c:pt idx="9">
                  <c:v>2000930</c:v>
                </c:pt>
                <c:pt idx="10">
                  <c:v>2147000</c:v>
                </c:pt>
                <c:pt idx="11">
                  <c:v>1872313</c:v>
                </c:pt>
                <c:pt idx="12">
                  <c:v>11051896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BA-4900-B29F-D3CE32301EE6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BA-4900-B29F-D3CE32301E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1828321</c:v>
                </c:pt>
                <c:pt idx="1">
                  <c:v>2025462</c:v>
                </c:pt>
                <c:pt idx="2">
                  <c:v>2378640</c:v>
                </c:pt>
                <c:pt idx="3">
                  <c:v>2319426</c:v>
                </c:pt>
                <c:pt idx="4">
                  <c:v>2007623</c:v>
                </c:pt>
                <c:pt idx="5">
                  <c:v>2044023</c:v>
                </c:pt>
                <c:pt idx="6">
                  <c:v>2429630</c:v>
                </c:pt>
                <c:pt idx="7">
                  <c:v>2555151</c:v>
                </c:pt>
                <c:pt idx="8">
                  <c:v>2181575</c:v>
                </c:pt>
                <c:pt idx="9">
                  <c:v>2480422</c:v>
                </c:pt>
                <c:pt idx="10">
                  <c:v>2484652</c:v>
                </c:pt>
                <c:pt idx="11">
                  <c:v>2516744</c:v>
                </c:pt>
                <c:pt idx="12">
                  <c:v>27251669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BA-4900-B29F-D3CE32301EE6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BA-4900-B29F-D3CE32301E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BA-4900-B29F-D3CE32301E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2648818</c:v>
                </c:pt>
                <c:pt idx="1">
                  <c:v>2572143</c:v>
                </c:pt>
                <c:pt idx="2">
                  <c:v>2608059</c:v>
                </c:pt>
                <c:pt idx="3">
                  <c:v>2350457</c:v>
                </c:pt>
                <c:pt idx="12">
                  <c:v>10179477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BA-4900-B29F-D3CE32301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BA-4900-B29F-D3CE32301E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BA-4900-B29F-D3CE32301E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BA-4900-B29F-D3CE32301E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BA-4900-B29F-D3CE32301E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BA-4900-B29F-D3CE32301E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BA-4900-B29F-D3CE32301E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BA-4900-B29F-D3CE32301E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BA-4900-B29F-D3CE32301E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BA-4900-B29F-D3CE32301E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BA-4900-B29F-D3CE32301E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BA-4900-B29F-D3CE32301E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BA-4900-B29F-D3CE32301E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BA-4900-B29F-D3CE32301EE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0.44877075743263894</c:v>
                </c:pt>
                <c:pt idx="1">
                  <c:v>0.26990434774880989</c:v>
                </c:pt>
                <c:pt idx="2">
                  <c:v>9.6449651901927114E-2</c:v>
                </c:pt>
                <c:pt idx="3">
                  <c:v>1.3378741119570048E-2</c:v>
                </c:pt>
                <c:pt idx="12">
                  <c:v>0.19032468884799059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BA-4900-B29F-D3CE32301EE6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-2.3513954498300849E-2</c:v>
                </c:pt>
                <c:pt idx="1">
                  <c:v>3.6235194585448438E-2</c:v>
                </c:pt>
                <c:pt idx="2">
                  <c:v>-9.8447602306767079E-3</c:v>
                </c:pt>
                <c:pt idx="3">
                  <c:v>3.696754349122755E-2</c:v>
                </c:pt>
                <c:pt idx="12">
                  <c:v>8.3226552619317662E-3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BA-4900-B29F-D3CE32301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A3-4951-933B-0DA4E660C9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1039815</c:v>
                </c:pt>
                <c:pt idx="1">
                  <c:v>959254</c:v>
                </c:pt>
                <c:pt idx="2">
                  <c:v>1054463</c:v>
                </c:pt>
                <c:pt idx="3">
                  <c:v>1007987</c:v>
                </c:pt>
                <c:pt idx="4">
                  <c:v>1070717</c:v>
                </c:pt>
                <c:pt idx="5">
                  <c:v>1174425</c:v>
                </c:pt>
                <c:pt idx="6">
                  <c:v>1253069</c:v>
                </c:pt>
                <c:pt idx="7">
                  <c:v>1284707</c:v>
                </c:pt>
                <c:pt idx="8">
                  <c:v>1184373</c:v>
                </c:pt>
                <c:pt idx="9">
                  <c:v>1158077</c:v>
                </c:pt>
                <c:pt idx="10">
                  <c:v>954894</c:v>
                </c:pt>
                <c:pt idx="11">
                  <c:v>1018249</c:v>
                </c:pt>
                <c:pt idx="12">
                  <c:v>13160030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3-4951-933B-0DA4E660C9C5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A3-4951-933B-0DA4E660C9C5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34741</c:v>
                </c:pt>
                <c:pt idx="1">
                  <c:v>10447</c:v>
                </c:pt>
                <c:pt idx="2">
                  <c:v>12241</c:v>
                </c:pt>
                <c:pt idx="3">
                  <c:v>13729</c:v>
                </c:pt>
                <c:pt idx="4">
                  <c:v>14994</c:v>
                </c:pt>
                <c:pt idx="5">
                  <c:v>36911</c:v>
                </c:pt>
                <c:pt idx="6">
                  <c:v>115051</c:v>
                </c:pt>
                <c:pt idx="7">
                  <c:v>360702</c:v>
                </c:pt>
                <c:pt idx="8">
                  <c:v>513305</c:v>
                </c:pt>
                <c:pt idx="9">
                  <c:v>850312</c:v>
                </c:pt>
                <c:pt idx="10">
                  <c:v>780228</c:v>
                </c:pt>
                <c:pt idx="11">
                  <c:v>608137</c:v>
                </c:pt>
                <c:pt idx="12">
                  <c:v>3350798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A3-4951-933B-0DA4E660C9C5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A3-4951-933B-0DA4E660C9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624260</c:v>
                </c:pt>
                <c:pt idx="1">
                  <c:v>809079</c:v>
                </c:pt>
                <c:pt idx="2">
                  <c:v>1005364</c:v>
                </c:pt>
                <c:pt idx="3">
                  <c:v>1064117</c:v>
                </c:pt>
                <c:pt idx="4">
                  <c:v>1033439</c:v>
                </c:pt>
                <c:pt idx="5">
                  <c:v>1088743</c:v>
                </c:pt>
                <c:pt idx="6">
                  <c:v>1256894</c:v>
                </c:pt>
                <c:pt idx="7">
                  <c:v>1344872</c:v>
                </c:pt>
                <c:pt idx="8">
                  <c:v>1155744</c:v>
                </c:pt>
                <c:pt idx="9">
                  <c:v>1232885</c:v>
                </c:pt>
                <c:pt idx="10">
                  <c:v>999210</c:v>
                </c:pt>
                <c:pt idx="11">
                  <c:v>1043010</c:v>
                </c:pt>
                <c:pt idx="12">
                  <c:v>12657617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A3-4951-933B-0DA4E660C9C5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A3-4951-933B-0DA4E660C9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A3-4951-933B-0DA4E660C9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996744</c:v>
                </c:pt>
                <c:pt idx="1">
                  <c:v>976969</c:v>
                </c:pt>
                <c:pt idx="2">
                  <c:v>1094218</c:v>
                </c:pt>
                <c:pt idx="3">
                  <c:v>1041525</c:v>
                </c:pt>
                <c:pt idx="12">
                  <c:v>4109456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A3-4951-933B-0DA4E660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A3-4951-933B-0DA4E660C9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A3-4951-933B-0DA4E660C9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A3-4951-933B-0DA4E660C9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A3-4951-933B-0DA4E660C9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A3-4951-933B-0DA4E660C9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A3-4951-933B-0DA4E660C9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A3-4951-933B-0DA4E660C9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A3-4951-933B-0DA4E660C9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A3-4951-933B-0DA4E660C9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A3-4951-933B-0DA4E660C9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A3-4951-933B-0DA4E660C9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A3-4951-933B-0DA4E660C9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A3-4951-933B-0DA4E660C9C5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0.59668087015025795</c:v>
                </c:pt>
                <c:pt idx="1">
                  <c:v>0.20750754870661581</c:v>
                </c:pt>
                <c:pt idx="2">
                  <c:v>8.8379930055183964E-2</c:v>
                </c:pt>
                <c:pt idx="3">
                  <c:v>-2.1230748122621823E-2</c:v>
                </c:pt>
                <c:pt idx="12">
                  <c:v>0.17318503377278871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A3-4951-933B-0DA4E660C9C5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-4.1421791376350603E-2</c:v>
                </c:pt>
                <c:pt idx="1">
                  <c:v>1.846747576762775E-2</c:v>
                </c:pt>
                <c:pt idx="2">
                  <c:v>3.770165477593812E-2</c:v>
                </c:pt>
                <c:pt idx="3">
                  <c:v>3.3272254503282195E-2</c:v>
                </c:pt>
                <c:pt idx="12">
                  <c:v>1.180272700927909E-2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A3-4951-933B-0DA4E660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B7-4F0B-84C9-52EACFD39A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457415</c:v>
                </c:pt>
                <c:pt idx="1">
                  <c:v>397543</c:v>
                </c:pt>
                <c:pt idx="2">
                  <c:v>417631</c:v>
                </c:pt>
                <c:pt idx="3">
                  <c:v>337995</c:v>
                </c:pt>
                <c:pt idx="4">
                  <c:v>294777</c:v>
                </c:pt>
                <c:pt idx="5">
                  <c:v>320983</c:v>
                </c:pt>
                <c:pt idx="6">
                  <c:v>336291</c:v>
                </c:pt>
                <c:pt idx="7">
                  <c:v>327484</c:v>
                </c:pt>
                <c:pt idx="8">
                  <c:v>358642</c:v>
                </c:pt>
                <c:pt idx="9">
                  <c:v>360471</c:v>
                </c:pt>
                <c:pt idx="10">
                  <c:v>411200</c:v>
                </c:pt>
                <c:pt idx="11">
                  <c:v>403671</c:v>
                </c:pt>
                <c:pt idx="12">
                  <c:v>4424103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7-4F0B-84C9-52EACFD39A5C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B7-4F0B-84C9-52EACFD39A5C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32334</c:v>
                </c:pt>
                <c:pt idx="1">
                  <c:v>32115</c:v>
                </c:pt>
                <c:pt idx="2">
                  <c:v>47243</c:v>
                </c:pt>
                <c:pt idx="3">
                  <c:v>40849</c:v>
                </c:pt>
                <c:pt idx="4">
                  <c:v>49950</c:v>
                </c:pt>
                <c:pt idx="5">
                  <c:v>81566</c:v>
                </c:pt>
                <c:pt idx="6">
                  <c:v>149984</c:v>
                </c:pt>
                <c:pt idx="7">
                  <c:v>162669</c:v>
                </c:pt>
                <c:pt idx="8">
                  <c:v>245802</c:v>
                </c:pt>
                <c:pt idx="9">
                  <c:v>298448</c:v>
                </c:pt>
                <c:pt idx="10">
                  <c:v>362841</c:v>
                </c:pt>
                <c:pt idx="11">
                  <c:v>303136</c:v>
                </c:pt>
                <c:pt idx="12">
                  <c:v>1806937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7-4F0B-84C9-52EACFD39A5C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B7-4F0B-84C9-52EACFD39A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238924</c:v>
                </c:pt>
                <c:pt idx="1">
                  <c:v>234944</c:v>
                </c:pt>
                <c:pt idx="2">
                  <c:v>309470</c:v>
                </c:pt>
                <c:pt idx="3">
                  <c:v>278608</c:v>
                </c:pt>
                <c:pt idx="4">
                  <c:v>214787</c:v>
                </c:pt>
                <c:pt idx="5">
                  <c:v>232142</c:v>
                </c:pt>
                <c:pt idx="6">
                  <c:v>228057</c:v>
                </c:pt>
                <c:pt idx="7">
                  <c:v>236713</c:v>
                </c:pt>
                <c:pt idx="8">
                  <c:v>240568</c:v>
                </c:pt>
                <c:pt idx="9">
                  <c:v>256441</c:v>
                </c:pt>
                <c:pt idx="10">
                  <c:v>367823</c:v>
                </c:pt>
                <c:pt idx="11">
                  <c:v>330779</c:v>
                </c:pt>
                <c:pt idx="12">
                  <c:v>3169256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7-4F0B-84C9-52EACFD39A5C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B7-4F0B-84C9-52EACFD39A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B7-4F0B-84C9-52EACFD39A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354283</c:v>
                </c:pt>
                <c:pt idx="1">
                  <c:v>338200</c:v>
                </c:pt>
                <c:pt idx="2">
                  <c:v>343780</c:v>
                </c:pt>
                <c:pt idx="3">
                  <c:v>278156</c:v>
                </c:pt>
                <c:pt idx="12">
                  <c:v>1314419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B7-4F0B-84C9-52EACFD3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B7-4F0B-84C9-52EACFD39A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B7-4F0B-84C9-52EACFD39A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B7-4F0B-84C9-52EACFD39A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B7-4F0B-84C9-52EACFD39A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7-4F0B-84C9-52EACFD39A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7-4F0B-84C9-52EACFD39A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7-4F0B-84C9-52EACFD39A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7-4F0B-84C9-52EACFD39A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7-4F0B-84C9-52EACFD39A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B7-4F0B-84C9-52EACFD39A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B7-4F0B-84C9-52EACFD39A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B7-4F0B-84C9-52EACFD39A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B7-4F0B-84C9-52EACFD39A5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0.4828271751686728</c:v>
                </c:pt>
                <c:pt idx="1">
                  <c:v>0.43949196404249524</c:v>
                </c:pt>
                <c:pt idx="2">
                  <c:v>0.11086696610333791</c:v>
                </c:pt>
                <c:pt idx="3">
                  <c:v>-1.6223511169816129E-3</c:v>
                </c:pt>
                <c:pt idx="12">
                  <c:v>0.23774561041710229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B7-4F0B-84C9-52EACFD39A5C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-0.22546702666069107</c:v>
                </c:pt>
                <c:pt idx="1">
                  <c:v>-0.1492744181132607</c:v>
                </c:pt>
                <c:pt idx="2">
                  <c:v>-0.17683313738683193</c:v>
                </c:pt>
                <c:pt idx="3">
                  <c:v>-0.17704108048935641</c:v>
                </c:pt>
                <c:pt idx="12">
                  <c:v>-0.18388671438434756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B7-4F0B-84C9-52EACFD3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89-49A1-9BBE-B3E652E9C3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101986</c:v>
                </c:pt>
                <c:pt idx="1">
                  <c:v>112064</c:v>
                </c:pt>
                <c:pt idx="2">
                  <c:v>91891</c:v>
                </c:pt>
                <c:pt idx="3">
                  <c:v>110366</c:v>
                </c:pt>
                <c:pt idx="4">
                  <c:v>94991</c:v>
                </c:pt>
                <c:pt idx="5">
                  <c:v>79884</c:v>
                </c:pt>
                <c:pt idx="6">
                  <c:v>103465</c:v>
                </c:pt>
                <c:pt idx="7">
                  <c:v>144376</c:v>
                </c:pt>
                <c:pt idx="8">
                  <c:v>88844</c:v>
                </c:pt>
                <c:pt idx="9">
                  <c:v>102739</c:v>
                </c:pt>
                <c:pt idx="10">
                  <c:v>76005</c:v>
                </c:pt>
                <c:pt idx="11">
                  <c:v>74211</c:v>
                </c:pt>
                <c:pt idx="12">
                  <c:v>1180822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9-49A1-9BBE-B3E652E9C39E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89-49A1-9BBE-B3E652E9C39E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30295</c:v>
                </c:pt>
                <c:pt idx="1">
                  <c:v>42634</c:v>
                </c:pt>
                <c:pt idx="2">
                  <c:v>45051</c:v>
                </c:pt>
                <c:pt idx="3">
                  <c:v>31063</c:v>
                </c:pt>
                <c:pt idx="4">
                  <c:v>52639</c:v>
                </c:pt>
                <c:pt idx="5">
                  <c:v>48177</c:v>
                </c:pt>
                <c:pt idx="6">
                  <c:v>78936</c:v>
                </c:pt>
                <c:pt idx="7">
                  <c:v>120894</c:v>
                </c:pt>
                <c:pt idx="8">
                  <c:v>70250</c:v>
                </c:pt>
                <c:pt idx="9">
                  <c:v>99521</c:v>
                </c:pt>
                <c:pt idx="10">
                  <c:v>103410</c:v>
                </c:pt>
                <c:pt idx="11">
                  <c:v>93032</c:v>
                </c:pt>
                <c:pt idx="12">
                  <c:v>815902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89-49A1-9BBE-B3E652E9C39E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89-49A1-9BBE-B3E652E9C3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80394</c:v>
                </c:pt>
                <c:pt idx="1">
                  <c:v>114316</c:v>
                </c:pt>
                <c:pt idx="2">
                  <c:v>106845</c:v>
                </c:pt>
                <c:pt idx="3">
                  <c:v>114040</c:v>
                </c:pt>
                <c:pt idx="4">
                  <c:v>108904</c:v>
                </c:pt>
                <c:pt idx="5">
                  <c:v>75211</c:v>
                </c:pt>
                <c:pt idx="6">
                  <c:v>103512</c:v>
                </c:pt>
                <c:pt idx="7">
                  <c:v>143032</c:v>
                </c:pt>
                <c:pt idx="8">
                  <c:v>96299</c:v>
                </c:pt>
                <c:pt idx="9">
                  <c:v>129560</c:v>
                </c:pt>
                <c:pt idx="10">
                  <c:v>100560</c:v>
                </c:pt>
                <c:pt idx="11">
                  <c:v>115679</c:v>
                </c:pt>
                <c:pt idx="12">
                  <c:v>1288352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89-49A1-9BBE-B3E652E9C39E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89-49A1-9BBE-B3E652E9C3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89-49A1-9BBE-B3E652E9C3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126041</c:v>
                </c:pt>
                <c:pt idx="1">
                  <c:v>145020</c:v>
                </c:pt>
                <c:pt idx="2">
                  <c:v>131263</c:v>
                </c:pt>
                <c:pt idx="3">
                  <c:v>138315</c:v>
                </c:pt>
                <c:pt idx="12">
                  <c:v>540639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89-49A1-9BBE-B3E652E9C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89-49A1-9BBE-B3E652E9C3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89-49A1-9BBE-B3E652E9C3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89-49A1-9BBE-B3E652E9C3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89-49A1-9BBE-B3E652E9C3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89-49A1-9BBE-B3E652E9C3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89-49A1-9BBE-B3E652E9C3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89-49A1-9BBE-B3E652E9C3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89-49A1-9BBE-B3E652E9C3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89-49A1-9BBE-B3E652E9C3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89-49A1-9BBE-B3E652E9C3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89-49A1-9BBE-B3E652E9C3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89-49A1-9BBE-B3E652E9C3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89-49A1-9BBE-B3E652E9C39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0.56779112869119586</c:v>
                </c:pt>
                <c:pt idx="1">
                  <c:v>0.26858882396165007</c:v>
                </c:pt>
                <c:pt idx="2">
                  <c:v>0.22853666526276384</c:v>
                </c:pt>
                <c:pt idx="3">
                  <c:v>0.21286390740091199</c:v>
                </c:pt>
                <c:pt idx="12">
                  <c:v>0.30087946197620274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89-49A1-9BBE-B3E652E9C39E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0.23586570705783139</c:v>
                </c:pt>
                <c:pt idx="1">
                  <c:v>0.29408195316961727</c:v>
                </c:pt>
                <c:pt idx="2">
                  <c:v>0.42846415862271603</c:v>
                </c:pt>
                <c:pt idx="3">
                  <c:v>0.25323922222423567</c:v>
                </c:pt>
                <c:pt idx="12">
                  <c:v>0.29865459864955435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89-49A1-9BBE-B3E652E9C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94-4EC7-9273-4D45ECA060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104676</c:v>
                </c:pt>
                <c:pt idx="1">
                  <c:v>83167</c:v>
                </c:pt>
                <c:pt idx="2">
                  <c:v>99533</c:v>
                </c:pt>
                <c:pt idx="3">
                  <c:v>91023</c:v>
                </c:pt>
                <c:pt idx="4">
                  <c:v>67755</c:v>
                </c:pt>
                <c:pt idx="5">
                  <c:v>80965</c:v>
                </c:pt>
                <c:pt idx="6">
                  <c:v>102444</c:v>
                </c:pt>
                <c:pt idx="7">
                  <c:v>87661</c:v>
                </c:pt>
                <c:pt idx="8">
                  <c:v>85629</c:v>
                </c:pt>
                <c:pt idx="9">
                  <c:v>81111</c:v>
                </c:pt>
                <c:pt idx="10">
                  <c:v>90274</c:v>
                </c:pt>
                <c:pt idx="11">
                  <c:v>110575</c:v>
                </c:pt>
                <c:pt idx="12">
                  <c:v>1084813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94-4EC7-9273-4D45ECA06089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94-4EC7-9273-4D45ECA06089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15935</c:v>
                </c:pt>
                <c:pt idx="1">
                  <c:v>5298</c:v>
                </c:pt>
                <c:pt idx="2">
                  <c:v>5757</c:v>
                </c:pt>
                <c:pt idx="3">
                  <c:v>10928</c:v>
                </c:pt>
                <c:pt idx="4">
                  <c:v>24046</c:v>
                </c:pt>
                <c:pt idx="5">
                  <c:v>44724</c:v>
                </c:pt>
                <c:pt idx="6">
                  <c:v>73800</c:v>
                </c:pt>
                <c:pt idx="7">
                  <c:v>86619</c:v>
                </c:pt>
                <c:pt idx="8">
                  <c:v>99484</c:v>
                </c:pt>
                <c:pt idx="9">
                  <c:v>104460</c:v>
                </c:pt>
                <c:pt idx="10">
                  <c:v>143003</c:v>
                </c:pt>
                <c:pt idx="11">
                  <c:v>112413</c:v>
                </c:pt>
                <c:pt idx="12">
                  <c:v>726467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94-4EC7-9273-4D45ECA06089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94-4EC7-9273-4D45ECA060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99130</c:v>
                </c:pt>
                <c:pt idx="1">
                  <c:v>91920</c:v>
                </c:pt>
                <c:pt idx="2">
                  <c:v>104961</c:v>
                </c:pt>
                <c:pt idx="3">
                  <c:v>107027</c:v>
                </c:pt>
                <c:pt idx="4">
                  <c:v>72154</c:v>
                </c:pt>
                <c:pt idx="5">
                  <c:v>69929</c:v>
                </c:pt>
                <c:pt idx="6">
                  <c:v>112629</c:v>
                </c:pt>
                <c:pt idx="7">
                  <c:v>82193</c:v>
                </c:pt>
                <c:pt idx="8">
                  <c:v>86458</c:v>
                </c:pt>
                <c:pt idx="9">
                  <c:v>88293</c:v>
                </c:pt>
                <c:pt idx="10">
                  <c:v>104326</c:v>
                </c:pt>
                <c:pt idx="11">
                  <c:v>105632</c:v>
                </c:pt>
                <c:pt idx="12">
                  <c:v>1124652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94-4EC7-9273-4D45ECA06089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94-4EC7-9273-4D45ECA060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94-4EC7-9273-4D45ECA060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106604</c:v>
                </c:pt>
                <c:pt idx="1">
                  <c:v>100713</c:v>
                </c:pt>
                <c:pt idx="2">
                  <c:v>85919</c:v>
                </c:pt>
                <c:pt idx="3">
                  <c:v>87599</c:v>
                </c:pt>
                <c:pt idx="12">
                  <c:v>380835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94-4EC7-9273-4D45ECA06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94-4EC7-9273-4D45ECA060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94-4EC7-9273-4D45ECA060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94-4EC7-9273-4D45ECA060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94-4EC7-9273-4D45ECA060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94-4EC7-9273-4D45ECA060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94-4EC7-9273-4D45ECA060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94-4EC7-9273-4D45ECA060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94-4EC7-9273-4D45ECA060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94-4EC7-9273-4D45ECA060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94-4EC7-9273-4D45ECA060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94-4EC7-9273-4D45ECA060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94-4EC7-9273-4D45ECA060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94-4EC7-9273-4D45ECA06089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7.5395944719055752E-2</c:v>
                </c:pt>
                <c:pt idx="1">
                  <c:v>9.5659268929503938E-2</c:v>
                </c:pt>
                <c:pt idx="2">
                  <c:v>-0.18141976543668603</c:v>
                </c:pt>
                <c:pt idx="3">
                  <c:v>-0.18152428826370914</c:v>
                </c:pt>
                <c:pt idx="12">
                  <c:v>-5.5089098298423456E-2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94-4EC7-9273-4D45ECA06089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1.8418739730215128E-2</c:v>
                </c:pt>
                <c:pt idx="1">
                  <c:v>0.21097310231221522</c:v>
                </c:pt>
                <c:pt idx="2">
                  <c:v>-0.13677875679422902</c:v>
                </c:pt>
                <c:pt idx="3">
                  <c:v>-3.7616866066818244E-2</c:v>
                </c:pt>
                <c:pt idx="12">
                  <c:v>6.4376491481215048E-3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94-4EC7-9273-4D45ECA06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9E-400E-B18E-FECB91A54C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83128</c:v>
                </c:pt>
                <c:pt idx="1">
                  <c:v>87289</c:v>
                </c:pt>
                <c:pt idx="2">
                  <c:v>88897</c:v>
                </c:pt>
                <c:pt idx="3">
                  <c:v>97842</c:v>
                </c:pt>
                <c:pt idx="4">
                  <c:v>91202</c:v>
                </c:pt>
                <c:pt idx="5">
                  <c:v>81601</c:v>
                </c:pt>
                <c:pt idx="6">
                  <c:v>109558</c:v>
                </c:pt>
                <c:pt idx="7">
                  <c:v>136160</c:v>
                </c:pt>
                <c:pt idx="8">
                  <c:v>88702</c:v>
                </c:pt>
                <c:pt idx="9">
                  <c:v>97778</c:v>
                </c:pt>
                <c:pt idx="10">
                  <c:v>72557</c:v>
                </c:pt>
                <c:pt idx="11">
                  <c:v>82284</c:v>
                </c:pt>
                <c:pt idx="12">
                  <c:v>1116998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E-400E-B18E-FECB91A54C0A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9E-400E-B18E-FECB91A54C0A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3178</c:v>
                </c:pt>
                <c:pt idx="1">
                  <c:v>3231</c:v>
                </c:pt>
                <c:pt idx="2">
                  <c:v>3661</c:v>
                </c:pt>
                <c:pt idx="3">
                  <c:v>3486</c:v>
                </c:pt>
                <c:pt idx="4">
                  <c:v>9469</c:v>
                </c:pt>
                <c:pt idx="5">
                  <c:v>43592</c:v>
                </c:pt>
                <c:pt idx="6">
                  <c:v>63536</c:v>
                </c:pt>
                <c:pt idx="7">
                  <c:v>96472</c:v>
                </c:pt>
                <c:pt idx="8">
                  <c:v>110449</c:v>
                </c:pt>
                <c:pt idx="9">
                  <c:v>146692</c:v>
                </c:pt>
                <c:pt idx="10">
                  <c:v>110264</c:v>
                </c:pt>
                <c:pt idx="11">
                  <c:v>97951</c:v>
                </c:pt>
                <c:pt idx="12">
                  <c:v>691981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E-400E-B18E-FECB91A54C0A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9E-400E-B18E-FECB91A54C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102811</c:v>
                </c:pt>
                <c:pt idx="1">
                  <c:v>93483</c:v>
                </c:pt>
                <c:pt idx="2">
                  <c:v>104674</c:v>
                </c:pt>
                <c:pt idx="3">
                  <c:v>109312</c:v>
                </c:pt>
                <c:pt idx="4">
                  <c:v>128308</c:v>
                </c:pt>
                <c:pt idx="5">
                  <c:v>92592</c:v>
                </c:pt>
                <c:pt idx="6">
                  <c:v>117669</c:v>
                </c:pt>
                <c:pt idx="7">
                  <c:v>145474</c:v>
                </c:pt>
                <c:pt idx="8">
                  <c:v>115899</c:v>
                </c:pt>
                <c:pt idx="9">
                  <c:v>100406</c:v>
                </c:pt>
                <c:pt idx="10">
                  <c:v>88047</c:v>
                </c:pt>
                <c:pt idx="11">
                  <c:v>89069</c:v>
                </c:pt>
                <c:pt idx="12">
                  <c:v>1287744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9E-400E-B18E-FECB91A54C0A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9E-400E-B18E-FECB91A54C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9E-400E-B18E-FECB91A54C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99985</c:v>
                </c:pt>
                <c:pt idx="1">
                  <c:v>94411</c:v>
                </c:pt>
                <c:pt idx="2">
                  <c:v>92238</c:v>
                </c:pt>
                <c:pt idx="3">
                  <c:v>106948</c:v>
                </c:pt>
                <c:pt idx="12">
                  <c:v>393582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9E-400E-B18E-FECB91A54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9E-400E-B18E-FECB91A54C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9E-400E-B18E-FECB91A54C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9E-400E-B18E-FECB91A54C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9E-400E-B18E-FECB91A54C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9E-400E-B18E-FECB91A54C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9E-400E-B18E-FECB91A54C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9E-400E-B18E-FECB91A54C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9E-400E-B18E-FECB91A54C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9E-400E-B18E-FECB91A54C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9E-400E-B18E-FECB91A54C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9E-400E-B18E-FECB91A54C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9E-400E-B18E-FECB91A54C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9E-400E-B18E-FECB91A54C0A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-2.7487331122156178E-2</c:v>
                </c:pt>
                <c:pt idx="1">
                  <c:v>9.926938587764722E-3</c:v>
                </c:pt>
                <c:pt idx="2">
                  <c:v>-0.11880696256950152</c:v>
                </c:pt>
                <c:pt idx="3">
                  <c:v>-2.1626170960187374E-2</c:v>
                </c:pt>
                <c:pt idx="12">
                  <c:v>-4.0699034805498635E-2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9E-400E-B18E-FECB91A54C0A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0.20278365893561734</c:v>
                </c:pt>
                <c:pt idx="1">
                  <c:v>8.1591036671287309E-2</c:v>
                </c:pt>
                <c:pt idx="2">
                  <c:v>3.7582820567623187E-2</c:v>
                </c:pt>
                <c:pt idx="3">
                  <c:v>9.3068416426483447E-2</c:v>
                </c:pt>
                <c:pt idx="12">
                  <c:v>0.10198904680307774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9E-400E-B18E-FECB91A54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C8-4824-BED0-20D6BBCDD6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12795</c:v>
                </c:pt>
                <c:pt idx="1">
                  <c:v>15515</c:v>
                </c:pt>
                <c:pt idx="2">
                  <c:v>13856</c:v>
                </c:pt>
                <c:pt idx="3">
                  <c:v>16651</c:v>
                </c:pt>
                <c:pt idx="4">
                  <c:v>13929</c:v>
                </c:pt>
                <c:pt idx="5">
                  <c:v>12088</c:v>
                </c:pt>
                <c:pt idx="6">
                  <c:v>13483</c:v>
                </c:pt>
                <c:pt idx="7">
                  <c:v>17214</c:v>
                </c:pt>
                <c:pt idx="8">
                  <c:v>11862</c:v>
                </c:pt>
                <c:pt idx="9">
                  <c:v>15838</c:v>
                </c:pt>
                <c:pt idx="10">
                  <c:v>12272</c:v>
                </c:pt>
                <c:pt idx="11">
                  <c:v>11447</c:v>
                </c:pt>
                <c:pt idx="12">
                  <c:v>166950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8-4824-BED0-20D6BBCDD6B5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C8-4824-BED0-20D6BBCDD6B5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4901</c:v>
                </c:pt>
                <c:pt idx="1">
                  <c:v>7511</c:v>
                </c:pt>
                <c:pt idx="2">
                  <c:v>7472</c:v>
                </c:pt>
                <c:pt idx="3">
                  <c:v>5631</c:v>
                </c:pt>
                <c:pt idx="4">
                  <c:v>10680</c:v>
                </c:pt>
                <c:pt idx="5">
                  <c:v>7599</c:v>
                </c:pt>
                <c:pt idx="6">
                  <c:v>11943</c:v>
                </c:pt>
                <c:pt idx="7">
                  <c:v>15603</c:v>
                </c:pt>
                <c:pt idx="8">
                  <c:v>9908</c:v>
                </c:pt>
                <c:pt idx="9">
                  <c:v>16978</c:v>
                </c:pt>
                <c:pt idx="10">
                  <c:v>14800</c:v>
                </c:pt>
                <c:pt idx="11">
                  <c:v>15076</c:v>
                </c:pt>
                <c:pt idx="12">
                  <c:v>128102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C8-4824-BED0-20D6BBCDD6B5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C8-4824-BED0-20D6BBCDD6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11986</c:v>
                </c:pt>
                <c:pt idx="1">
                  <c:v>18369</c:v>
                </c:pt>
                <c:pt idx="2">
                  <c:v>17053</c:v>
                </c:pt>
                <c:pt idx="3">
                  <c:v>19383</c:v>
                </c:pt>
                <c:pt idx="4">
                  <c:v>17041</c:v>
                </c:pt>
                <c:pt idx="5">
                  <c:v>11317</c:v>
                </c:pt>
                <c:pt idx="6">
                  <c:v>15278</c:v>
                </c:pt>
                <c:pt idx="7">
                  <c:v>18573</c:v>
                </c:pt>
                <c:pt idx="8">
                  <c:v>14090</c:v>
                </c:pt>
                <c:pt idx="9">
                  <c:v>21298</c:v>
                </c:pt>
                <c:pt idx="10">
                  <c:v>14412</c:v>
                </c:pt>
                <c:pt idx="11">
                  <c:v>18480</c:v>
                </c:pt>
                <c:pt idx="12">
                  <c:v>197280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C8-4824-BED0-20D6BBCDD6B5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C8-4824-BED0-20D6BBCDD6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C8-4824-BED0-20D6BBCDD6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17335</c:v>
                </c:pt>
                <c:pt idx="1">
                  <c:v>21509</c:v>
                </c:pt>
                <c:pt idx="2">
                  <c:v>19062</c:v>
                </c:pt>
                <c:pt idx="3">
                  <c:v>22867</c:v>
                </c:pt>
                <c:pt idx="12">
                  <c:v>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C8-4824-BED0-20D6BBCDD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C8-4824-BED0-20D6BBCDD6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C8-4824-BED0-20D6BBCDD6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C8-4824-BED0-20D6BBCDD6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C8-4824-BED0-20D6BBCDD6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C8-4824-BED0-20D6BBCDD6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C8-4824-BED0-20D6BBCDD6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C8-4824-BED0-20D6BBCDD6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C8-4824-BED0-20D6BBCDD6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C8-4824-BED0-20D6BBCDD6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C8-4824-BED0-20D6BBCDD6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C8-4824-BED0-20D6BBCDD6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C8-4824-BED0-20D6BBCDD6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C8-4824-BED0-20D6BBCDD6B5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0.44627064909060565</c:v>
                </c:pt>
                <c:pt idx="1">
                  <c:v>0.170940170940171</c:v>
                </c:pt>
                <c:pt idx="2">
                  <c:v>0.11780918313493216</c:v>
                </c:pt>
                <c:pt idx="3">
                  <c:v>0.17974513749161636</c:v>
                </c:pt>
                <c:pt idx="12">
                  <c:v>0.20933958168016642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C8-4824-BED0-20D6BBCDD6B5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0.35482610394685432</c:v>
                </c:pt>
                <c:pt idx="1">
                  <c:v>0.38633580406058643</c:v>
                </c:pt>
                <c:pt idx="2">
                  <c:v>0.37572170900692847</c:v>
                </c:pt>
                <c:pt idx="3">
                  <c:v>0.373310912257522</c:v>
                </c:pt>
                <c:pt idx="12">
                  <c:v>0.37329343557134842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C8-4824-BED0-20D6BBCDD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05-436C-9793-49AC3C7102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110064</c:v>
                </c:pt>
                <c:pt idx="1">
                  <c:v>94523</c:v>
                </c:pt>
                <c:pt idx="2">
                  <c:v>79773</c:v>
                </c:pt>
                <c:pt idx="3">
                  <c:v>69948</c:v>
                </c:pt>
                <c:pt idx="4">
                  <c:v>58844</c:v>
                </c:pt>
                <c:pt idx="5">
                  <c:v>54083</c:v>
                </c:pt>
                <c:pt idx="6">
                  <c:v>65606</c:v>
                </c:pt>
                <c:pt idx="7">
                  <c:v>112248</c:v>
                </c:pt>
                <c:pt idx="8">
                  <c:v>65700</c:v>
                </c:pt>
                <c:pt idx="9">
                  <c:v>69473</c:v>
                </c:pt>
                <c:pt idx="10">
                  <c:v>77025</c:v>
                </c:pt>
                <c:pt idx="11">
                  <c:v>82234</c:v>
                </c:pt>
                <c:pt idx="12">
                  <c:v>939521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05-436C-9793-49AC3C710228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05-436C-9793-49AC3C710228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7527</c:v>
                </c:pt>
                <c:pt idx="1">
                  <c:v>9475</c:v>
                </c:pt>
                <c:pt idx="2">
                  <c:v>12722</c:v>
                </c:pt>
                <c:pt idx="3">
                  <c:v>23678</c:v>
                </c:pt>
                <c:pt idx="4">
                  <c:v>23568</c:v>
                </c:pt>
                <c:pt idx="5">
                  <c:v>27505</c:v>
                </c:pt>
                <c:pt idx="6">
                  <c:v>37614</c:v>
                </c:pt>
                <c:pt idx="7">
                  <c:v>77027</c:v>
                </c:pt>
                <c:pt idx="8">
                  <c:v>49943</c:v>
                </c:pt>
                <c:pt idx="9">
                  <c:v>59820</c:v>
                </c:pt>
                <c:pt idx="10">
                  <c:v>72086</c:v>
                </c:pt>
                <c:pt idx="11">
                  <c:v>73156</c:v>
                </c:pt>
                <c:pt idx="12">
                  <c:v>474121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05-436C-9793-49AC3C710228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05-436C-9793-49AC3C7102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69419</c:v>
                </c:pt>
                <c:pt idx="1">
                  <c:v>68860</c:v>
                </c:pt>
                <c:pt idx="2">
                  <c:v>80966</c:v>
                </c:pt>
                <c:pt idx="3">
                  <c:v>72863</c:v>
                </c:pt>
                <c:pt idx="4">
                  <c:v>70056</c:v>
                </c:pt>
                <c:pt idx="5">
                  <c:v>70281</c:v>
                </c:pt>
                <c:pt idx="6">
                  <c:v>68568</c:v>
                </c:pt>
                <c:pt idx="7">
                  <c:v>111955</c:v>
                </c:pt>
                <c:pt idx="8">
                  <c:v>78519</c:v>
                </c:pt>
                <c:pt idx="9">
                  <c:v>79672</c:v>
                </c:pt>
                <c:pt idx="10">
                  <c:v>88825</c:v>
                </c:pt>
                <c:pt idx="11">
                  <c:v>85191</c:v>
                </c:pt>
                <c:pt idx="12">
                  <c:v>945175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05-436C-9793-49AC3C710228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05-436C-9793-49AC3C7102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05-436C-9793-49AC3C7102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119390</c:v>
                </c:pt>
                <c:pt idx="1">
                  <c:v>94960</c:v>
                </c:pt>
                <c:pt idx="2">
                  <c:v>78463</c:v>
                </c:pt>
                <c:pt idx="3">
                  <c:v>73488</c:v>
                </c:pt>
                <c:pt idx="12">
                  <c:v>366301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05-436C-9793-49AC3C710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05-436C-9793-49AC3C7102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05-436C-9793-49AC3C7102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05-436C-9793-49AC3C7102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05-436C-9793-49AC3C7102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05-436C-9793-49AC3C7102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05-436C-9793-49AC3C7102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05-436C-9793-49AC3C7102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05-436C-9793-49AC3C7102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05-436C-9793-49AC3C7102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05-436C-9793-49AC3C7102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05-436C-9793-49AC3C7102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05-436C-9793-49AC3C7102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05-436C-9793-49AC3C71022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0.71984615162995724</c:v>
                </c:pt>
                <c:pt idx="1">
                  <c:v>0.37902991577112988</c:v>
                </c:pt>
                <c:pt idx="2">
                  <c:v>-3.0914210903342121E-2</c:v>
                </c:pt>
                <c:pt idx="3">
                  <c:v>8.577741789385529E-3</c:v>
                </c:pt>
                <c:pt idx="12">
                  <c:v>0.25399167431224057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05-436C-9793-49AC3C710228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8.4732519261520478E-2</c:v>
                </c:pt>
                <c:pt idx="1">
                  <c:v>4.6232133977972545E-3</c:v>
                </c:pt>
                <c:pt idx="2">
                  <c:v>-1.6421596279442952E-2</c:v>
                </c:pt>
                <c:pt idx="3">
                  <c:v>5.0609023846285739E-2</c:v>
                </c:pt>
                <c:pt idx="12">
                  <c:v>3.3849080461067826E-2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05-436C-9793-49AC3C710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23-4607-981E-0326CEF898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TF'!$C$251:$C$263</c:f>
              <c:numCache>
                <c:formatCode>#,##0</c:formatCode>
                <c:ptCount val="13"/>
                <c:pt idx="0">
                  <c:v>60936</c:v>
                </c:pt>
                <c:pt idx="1">
                  <c:v>51650</c:v>
                </c:pt>
                <c:pt idx="2">
                  <c:v>58469</c:v>
                </c:pt>
                <c:pt idx="3">
                  <c:v>60666</c:v>
                </c:pt>
                <c:pt idx="4">
                  <c:v>68478</c:v>
                </c:pt>
                <c:pt idx="5">
                  <c:v>85866</c:v>
                </c:pt>
                <c:pt idx="6">
                  <c:v>103042</c:v>
                </c:pt>
                <c:pt idx="7">
                  <c:v>91814</c:v>
                </c:pt>
                <c:pt idx="8">
                  <c:v>76846</c:v>
                </c:pt>
                <c:pt idx="9">
                  <c:v>70948</c:v>
                </c:pt>
                <c:pt idx="10">
                  <c:v>58572</c:v>
                </c:pt>
                <c:pt idx="11">
                  <c:v>54582</c:v>
                </c:pt>
                <c:pt idx="12">
                  <c:v>841869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3-4607-981E-0326CEF89863}"/>
            </c:ext>
          </c:extLst>
        </c:ser>
        <c:ser>
          <c:idx val="5"/>
          <c:order val="1"/>
          <c:tx>
            <c:strRef>
              <c:f>'Pernoctaciones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23-4607-981E-0326CEF89863}"/>
              </c:ext>
            </c:extLst>
          </c:dPt>
          <c:val>
            <c:numRef>
              <c:f>'Pernoctaciones evol mensu TF'!$G$251:$G$263</c:f>
              <c:numCache>
                <c:formatCode>#,##0</c:formatCode>
                <c:ptCount val="13"/>
                <c:pt idx="0">
                  <c:v>8496</c:v>
                </c:pt>
                <c:pt idx="1">
                  <c:v>5732</c:v>
                </c:pt>
                <c:pt idx="2">
                  <c:v>4382</c:v>
                </c:pt>
                <c:pt idx="3">
                  <c:v>3191</c:v>
                </c:pt>
                <c:pt idx="4">
                  <c:v>3193</c:v>
                </c:pt>
                <c:pt idx="5">
                  <c:v>3977</c:v>
                </c:pt>
                <c:pt idx="6">
                  <c:v>15552</c:v>
                </c:pt>
                <c:pt idx="7">
                  <c:v>44116</c:v>
                </c:pt>
                <c:pt idx="8">
                  <c:v>51034</c:v>
                </c:pt>
                <c:pt idx="9">
                  <c:v>63236</c:v>
                </c:pt>
                <c:pt idx="10">
                  <c:v>61881</c:v>
                </c:pt>
                <c:pt idx="11">
                  <c:v>55519</c:v>
                </c:pt>
                <c:pt idx="12">
                  <c:v>320309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23-4607-981E-0326CEF89863}"/>
            </c:ext>
          </c:extLst>
        </c:ser>
        <c:ser>
          <c:idx val="0"/>
          <c:order val="2"/>
          <c:tx>
            <c:strRef>
              <c:f>'Pernoctaciones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3-4607-981E-0326CEF898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TF'!$I$251:$I$263</c:f>
              <c:numCache>
                <c:formatCode>#,##0</c:formatCode>
                <c:ptCount val="13"/>
                <c:pt idx="0">
                  <c:v>77475</c:v>
                </c:pt>
                <c:pt idx="1">
                  <c:v>79330</c:v>
                </c:pt>
                <c:pt idx="2">
                  <c:v>82955</c:v>
                </c:pt>
                <c:pt idx="3">
                  <c:v>77432</c:v>
                </c:pt>
                <c:pt idx="4">
                  <c:v>81123</c:v>
                </c:pt>
                <c:pt idx="5">
                  <c:v>87990</c:v>
                </c:pt>
                <c:pt idx="6">
                  <c:v>112022</c:v>
                </c:pt>
                <c:pt idx="7">
                  <c:v>101352</c:v>
                </c:pt>
                <c:pt idx="8">
                  <c:v>84740</c:v>
                </c:pt>
                <c:pt idx="9">
                  <c:v>77116</c:v>
                </c:pt>
                <c:pt idx="10">
                  <c:v>79296</c:v>
                </c:pt>
                <c:pt idx="11">
                  <c:v>75189</c:v>
                </c:pt>
                <c:pt idx="12">
                  <c:v>1016020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3-4607-981E-0326CEF89863}"/>
            </c:ext>
          </c:extLst>
        </c:ser>
        <c:ser>
          <c:idx val="1"/>
          <c:order val="3"/>
          <c:tx>
            <c:strRef>
              <c:f>'Pernoctaciones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23-4607-981E-0326CEF898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23-4607-981E-0326CEF898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TF'!$K$251:$K$263</c:f>
              <c:numCache>
                <c:formatCode>#,##0</c:formatCode>
                <c:ptCount val="13"/>
                <c:pt idx="0">
                  <c:v>92162</c:v>
                </c:pt>
                <c:pt idx="1">
                  <c:v>78475</c:v>
                </c:pt>
                <c:pt idx="2">
                  <c:v>84122</c:v>
                </c:pt>
                <c:pt idx="3">
                  <c:v>86861</c:v>
                </c:pt>
                <c:pt idx="12">
                  <c:v>341620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23-4607-981E-0326CEF89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23-4607-981E-0326CEF898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23-4607-981E-0326CEF898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23-4607-981E-0326CEF898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23-4607-981E-0326CEF898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23-4607-981E-0326CEF898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23-4607-981E-0326CEF898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23-4607-981E-0326CEF898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23-4607-981E-0326CEF898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23-4607-981E-0326CEF898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23-4607-981E-0326CEF898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23-4607-981E-0326CEF898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23-4607-981E-0326CEF898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23-4607-981E-0326CEF89863}"/>
              </c:ext>
            </c:extLst>
          </c:dPt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TF'!$L$251:$L$263</c:f>
              <c:numCache>
                <c:formatCode>0.0%</c:formatCode>
                <c:ptCount val="13"/>
                <c:pt idx="0">
                  <c:v>0.1895708292997742</c:v>
                </c:pt>
                <c:pt idx="1">
                  <c:v>-1.0777763771587012E-2</c:v>
                </c:pt>
                <c:pt idx="2">
                  <c:v>1.4067868121270477E-2</c:v>
                </c:pt>
                <c:pt idx="3">
                  <c:v>0.12177136067775596</c:v>
                </c:pt>
                <c:pt idx="12">
                  <c:v>7.7013291634089098E-2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23-4607-981E-0326CEF89863}"/>
            </c:ext>
          </c:extLst>
        </c:ser>
        <c:ser>
          <c:idx val="4"/>
          <c:order val="5"/>
          <c:tx>
            <c:strRef>
              <c:f>'Pernoctaciones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TF'!$M$251:$M$263</c:f>
              <c:numCache>
                <c:formatCode>0.0%</c:formatCode>
                <c:ptCount val="13"/>
                <c:pt idx="0">
                  <c:v>0.51243928055664956</c:v>
                </c:pt>
                <c:pt idx="1">
                  <c:v>0.51936108422071636</c:v>
                </c:pt>
                <c:pt idx="2">
                  <c:v>0.43874531803177752</c:v>
                </c:pt>
                <c:pt idx="3">
                  <c:v>0.43179045923581572</c:v>
                </c:pt>
                <c:pt idx="12">
                  <c:v>0.47427294030320954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23-4607-981E-0326CEF89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EA-4345-B117-2757D02F0D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TF'!$C$273:$C$285</c:f>
              <c:numCache>
                <c:formatCode>#,##0</c:formatCode>
                <c:ptCount val="13"/>
                <c:pt idx="0">
                  <c:v>25767</c:v>
                </c:pt>
                <c:pt idx="1">
                  <c:v>26001</c:v>
                </c:pt>
                <c:pt idx="2">
                  <c:v>22911</c:v>
                </c:pt>
                <c:pt idx="3">
                  <c:v>25430</c:v>
                </c:pt>
                <c:pt idx="4">
                  <c:v>20060</c:v>
                </c:pt>
                <c:pt idx="5">
                  <c:v>19779</c:v>
                </c:pt>
                <c:pt idx="6">
                  <c:v>30083</c:v>
                </c:pt>
                <c:pt idx="7">
                  <c:v>18239</c:v>
                </c:pt>
                <c:pt idx="8">
                  <c:v>25504</c:v>
                </c:pt>
                <c:pt idx="9">
                  <c:v>42177</c:v>
                </c:pt>
                <c:pt idx="10">
                  <c:v>33092</c:v>
                </c:pt>
                <c:pt idx="11">
                  <c:v>26696</c:v>
                </c:pt>
                <c:pt idx="12">
                  <c:v>315739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A-4345-B117-2757D02F0D2B}"/>
            </c:ext>
          </c:extLst>
        </c:ser>
        <c:ser>
          <c:idx val="5"/>
          <c:order val="1"/>
          <c:tx>
            <c:strRef>
              <c:f>'Pernoctaciones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EA-4345-B117-2757D02F0D2B}"/>
              </c:ext>
            </c:extLst>
          </c:dPt>
          <c:val>
            <c:numRef>
              <c:f>'Pernoctaciones evol mensu TF'!$G$273:$G$285</c:f>
              <c:numCache>
                <c:formatCode>#,##0</c:formatCode>
                <c:ptCount val="13"/>
                <c:pt idx="0">
                  <c:v>4591</c:v>
                </c:pt>
                <c:pt idx="1">
                  <c:v>3573</c:v>
                </c:pt>
                <c:pt idx="2">
                  <c:v>5593</c:v>
                </c:pt>
                <c:pt idx="3">
                  <c:v>14461</c:v>
                </c:pt>
                <c:pt idx="4">
                  <c:v>18449</c:v>
                </c:pt>
                <c:pt idx="5">
                  <c:v>11865</c:v>
                </c:pt>
                <c:pt idx="6">
                  <c:v>21301</c:v>
                </c:pt>
                <c:pt idx="7">
                  <c:v>18788</c:v>
                </c:pt>
                <c:pt idx="8">
                  <c:v>20652</c:v>
                </c:pt>
                <c:pt idx="9">
                  <c:v>46189</c:v>
                </c:pt>
                <c:pt idx="10">
                  <c:v>34106</c:v>
                </c:pt>
                <c:pt idx="11">
                  <c:v>21910</c:v>
                </c:pt>
                <c:pt idx="12">
                  <c:v>221478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EA-4345-B117-2757D02F0D2B}"/>
            </c:ext>
          </c:extLst>
        </c:ser>
        <c:ser>
          <c:idx val="0"/>
          <c:order val="2"/>
          <c:tx>
            <c:strRef>
              <c:f>'Pernoctaciones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EA-4345-B117-2757D02F0D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TF'!$I$273:$I$285</c:f>
              <c:numCache>
                <c:formatCode>#,##0</c:formatCode>
                <c:ptCount val="13"/>
                <c:pt idx="0">
                  <c:v>17388</c:v>
                </c:pt>
                <c:pt idx="1">
                  <c:v>21440</c:v>
                </c:pt>
                <c:pt idx="2">
                  <c:v>22630</c:v>
                </c:pt>
                <c:pt idx="3">
                  <c:v>31651</c:v>
                </c:pt>
                <c:pt idx="4">
                  <c:v>22292</c:v>
                </c:pt>
                <c:pt idx="5">
                  <c:v>19321</c:v>
                </c:pt>
                <c:pt idx="6">
                  <c:v>30190</c:v>
                </c:pt>
                <c:pt idx="7">
                  <c:v>20835</c:v>
                </c:pt>
                <c:pt idx="8">
                  <c:v>22600</c:v>
                </c:pt>
                <c:pt idx="9">
                  <c:v>40855</c:v>
                </c:pt>
                <c:pt idx="10">
                  <c:v>35178</c:v>
                </c:pt>
                <c:pt idx="11">
                  <c:v>27035</c:v>
                </c:pt>
                <c:pt idx="12">
                  <c:v>311415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EA-4345-B117-2757D02F0D2B}"/>
            </c:ext>
          </c:extLst>
        </c:ser>
        <c:ser>
          <c:idx val="1"/>
          <c:order val="3"/>
          <c:tx>
            <c:strRef>
              <c:f>'Pernoctaciones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EA-4345-B117-2757D02F0D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EA-4345-B117-2757D02F0D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TF'!$K$273:$K$285</c:f>
              <c:numCache>
                <c:formatCode>#,##0</c:formatCode>
                <c:ptCount val="13"/>
                <c:pt idx="0">
                  <c:v>29392</c:v>
                </c:pt>
                <c:pt idx="1">
                  <c:v>28151</c:v>
                </c:pt>
                <c:pt idx="2">
                  <c:v>27202</c:v>
                </c:pt>
                <c:pt idx="3">
                  <c:v>34280</c:v>
                </c:pt>
                <c:pt idx="12">
                  <c:v>119025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EA-4345-B117-2757D02F0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EA-4345-B117-2757D02F0D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EA-4345-B117-2757D02F0D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EA-4345-B117-2757D02F0D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EA-4345-B117-2757D02F0D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EA-4345-B117-2757D02F0D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EA-4345-B117-2757D02F0D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EA-4345-B117-2757D02F0D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EA-4345-B117-2757D02F0D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EA-4345-B117-2757D02F0D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EA-4345-B117-2757D02F0D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EA-4345-B117-2757D02F0D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EA-4345-B117-2757D02F0D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EA-4345-B117-2757D02F0D2B}"/>
              </c:ext>
            </c:extLst>
          </c:dPt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TF'!$L$273:$L$285</c:f>
              <c:numCache>
                <c:formatCode>0.0%</c:formatCode>
                <c:ptCount val="13"/>
                <c:pt idx="0">
                  <c:v>0.69036116862203811</c:v>
                </c:pt>
                <c:pt idx="1">
                  <c:v>0.31301305970149262</c:v>
                </c:pt>
                <c:pt idx="2">
                  <c:v>0.20203269995581086</c:v>
                </c:pt>
                <c:pt idx="3">
                  <c:v>8.3062146535654469E-2</c:v>
                </c:pt>
                <c:pt idx="12">
                  <c:v>0.2783404396997069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EA-4345-B117-2757D02F0D2B}"/>
            </c:ext>
          </c:extLst>
        </c:ser>
        <c:ser>
          <c:idx val="4"/>
          <c:order val="5"/>
          <c:tx>
            <c:strRef>
              <c:f>'Pernoctaciones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TF'!$M$273:$M$285</c:f>
              <c:numCache>
                <c:formatCode>0.0%</c:formatCode>
                <c:ptCount val="13"/>
                <c:pt idx="0">
                  <c:v>0.14068382039042193</c:v>
                </c:pt>
                <c:pt idx="1">
                  <c:v>8.2689127341255997E-2</c:v>
                </c:pt>
                <c:pt idx="2">
                  <c:v>0.18728994805988397</c:v>
                </c:pt>
                <c:pt idx="3">
                  <c:v>0.34801415650806145</c:v>
                </c:pt>
                <c:pt idx="12">
                  <c:v>0.18895404009629502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EA-4345-B117-2757D02F0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A6-484B-B32E-7DA363B7D2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TF'!$C$295:$C$307</c:f>
              <c:numCache>
                <c:formatCode>#,##0</c:formatCode>
                <c:ptCount val="13"/>
                <c:pt idx="0">
                  <c:v>31513</c:v>
                </c:pt>
                <c:pt idx="1">
                  <c:v>29475</c:v>
                </c:pt>
                <c:pt idx="2">
                  <c:v>22253</c:v>
                </c:pt>
                <c:pt idx="3">
                  <c:v>18025</c:v>
                </c:pt>
                <c:pt idx="4">
                  <c:v>13928</c:v>
                </c:pt>
                <c:pt idx="5">
                  <c:v>13338</c:v>
                </c:pt>
                <c:pt idx="6">
                  <c:v>21773</c:v>
                </c:pt>
                <c:pt idx="7">
                  <c:v>18983</c:v>
                </c:pt>
                <c:pt idx="8">
                  <c:v>15164</c:v>
                </c:pt>
                <c:pt idx="9">
                  <c:v>17986</c:v>
                </c:pt>
                <c:pt idx="10">
                  <c:v>26781</c:v>
                </c:pt>
                <c:pt idx="11">
                  <c:v>24937</c:v>
                </c:pt>
                <c:pt idx="12">
                  <c:v>254156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6-484B-B32E-7DA363B7D200}"/>
            </c:ext>
          </c:extLst>
        </c:ser>
        <c:ser>
          <c:idx val="5"/>
          <c:order val="1"/>
          <c:tx>
            <c:strRef>
              <c:f>'Pernoctaciones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A6-484B-B32E-7DA363B7D200}"/>
              </c:ext>
            </c:extLst>
          </c:dPt>
          <c:val>
            <c:numRef>
              <c:f>'Pernoctaciones evol mensu TF'!$G$295:$G$307</c:f>
              <c:numCache>
                <c:formatCode>#,##0</c:formatCode>
                <c:ptCount val="13"/>
                <c:pt idx="0">
                  <c:v>2676</c:v>
                </c:pt>
                <c:pt idx="1">
                  <c:v>2000</c:v>
                </c:pt>
                <c:pt idx="2">
                  <c:v>2956</c:v>
                </c:pt>
                <c:pt idx="3">
                  <c:v>3194</c:v>
                </c:pt>
                <c:pt idx="4">
                  <c:v>3495</c:v>
                </c:pt>
                <c:pt idx="5">
                  <c:v>3287</c:v>
                </c:pt>
                <c:pt idx="6">
                  <c:v>10228</c:v>
                </c:pt>
                <c:pt idx="7">
                  <c:v>10555</c:v>
                </c:pt>
                <c:pt idx="8">
                  <c:v>9563</c:v>
                </c:pt>
                <c:pt idx="9">
                  <c:v>16770</c:v>
                </c:pt>
                <c:pt idx="10">
                  <c:v>19368</c:v>
                </c:pt>
                <c:pt idx="11">
                  <c:v>18300</c:v>
                </c:pt>
                <c:pt idx="12">
                  <c:v>102392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A6-484B-B32E-7DA363B7D200}"/>
            </c:ext>
          </c:extLst>
        </c:ser>
        <c:ser>
          <c:idx val="0"/>
          <c:order val="2"/>
          <c:tx>
            <c:strRef>
              <c:f>'Pernoctaciones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A6-484B-B32E-7DA363B7D2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TF'!$I$295:$I$307</c:f>
              <c:numCache>
                <c:formatCode>#,##0</c:formatCode>
                <c:ptCount val="13"/>
                <c:pt idx="0">
                  <c:v>21247</c:v>
                </c:pt>
                <c:pt idx="1">
                  <c:v>20889</c:v>
                </c:pt>
                <c:pt idx="2">
                  <c:v>17121</c:v>
                </c:pt>
                <c:pt idx="3">
                  <c:v>16332</c:v>
                </c:pt>
                <c:pt idx="4">
                  <c:v>12459</c:v>
                </c:pt>
                <c:pt idx="5">
                  <c:v>9791</c:v>
                </c:pt>
                <c:pt idx="6">
                  <c:v>17682</c:v>
                </c:pt>
                <c:pt idx="7">
                  <c:v>16801</c:v>
                </c:pt>
                <c:pt idx="8">
                  <c:v>11166</c:v>
                </c:pt>
                <c:pt idx="9">
                  <c:v>15863</c:v>
                </c:pt>
                <c:pt idx="10">
                  <c:v>22202</c:v>
                </c:pt>
                <c:pt idx="11">
                  <c:v>20121</c:v>
                </c:pt>
                <c:pt idx="12">
                  <c:v>201674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A6-484B-B32E-7DA363B7D200}"/>
            </c:ext>
          </c:extLst>
        </c:ser>
        <c:ser>
          <c:idx val="1"/>
          <c:order val="3"/>
          <c:tx>
            <c:strRef>
              <c:f>'Pernoctaciones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A6-484B-B32E-7DA363B7D2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A6-484B-B32E-7DA363B7D2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TF'!$K$295:$K$307</c:f>
              <c:numCache>
                <c:formatCode>#,##0</c:formatCode>
                <c:ptCount val="13"/>
                <c:pt idx="0">
                  <c:v>26920</c:v>
                </c:pt>
                <c:pt idx="1">
                  <c:v>27805</c:v>
                </c:pt>
                <c:pt idx="2">
                  <c:v>17472</c:v>
                </c:pt>
                <c:pt idx="3">
                  <c:v>18885</c:v>
                </c:pt>
                <c:pt idx="12">
                  <c:v>91082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A6-484B-B32E-7DA363B7D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A6-484B-B32E-7DA363B7D2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A6-484B-B32E-7DA363B7D2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A6-484B-B32E-7DA363B7D2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A6-484B-B32E-7DA363B7D2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A6-484B-B32E-7DA363B7D2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A6-484B-B32E-7DA363B7D2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A6-484B-B32E-7DA363B7D2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A6-484B-B32E-7DA363B7D2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A6-484B-B32E-7DA363B7D2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A6-484B-B32E-7DA363B7D2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A6-484B-B32E-7DA363B7D2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A6-484B-B32E-7DA363B7D2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A6-484B-B32E-7DA363B7D200}"/>
              </c:ext>
            </c:extLst>
          </c:dPt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TF'!$L$295:$L$307</c:f>
              <c:numCache>
                <c:formatCode>0.0%</c:formatCode>
                <c:ptCount val="13"/>
                <c:pt idx="0">
                  <c:v>0.26700240033887135</c:v>
                </c:pt>
                <c:pt idx="1">
                  <c:v>0.33108334530135486</c:v>
                </c:pt>
                <c:pt idx="2">
                  <c:v>2.05011389521641E-2</c:v>
                </c:pt>
                <c:pt idx="3">
                  <c:v>0.15631888317413667</c:v>
                </c:pt>
                <c:pt idx="12">
                  <c:v>0.2049636851922898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A6-484B-B32E-7DA363B7D200}"/>
            </c:ext>
          </c:extLst>
        </c:ser>
        <c:ser>
          <c:idx val="4"/>
          <c:order val="5"/>
          <c:tx>
            <c:strRef>
              <c:f>'Pernoctaciones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TF'!$M$295:$M$307</c:f>
              <c:numCache>
                <c:formatCode>0.0%</c:formatCode>
                <c:ptCount val="13"/>
                <c:pt idx="0">
                  <c:v>-0.14574937327452164</c:v>
                </c:pt>
                <c:pt idx="1">
                  <c:v>-5.6658184902459663E-2</c:v>
                </c:pt>
                <c:pt idx="2">
                  <c:v>-0.21484743630072345</c:v>
                </c:pt>
                <c:pt idx="3">
                  <c:v>4.771151178918176E-2</c:v>
                </c:pt>
                <c:pt idx="12">
                  <c:v>-0.10056682400805794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A6-484B-B32E-7DA363B7D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60-4373-8B7C-3492C12A3D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TF'!$C$318:$C$330</c:f>
              <c:numCache>
                <c:formatCode>#,##0</c:formatCode>
                <c:ptCount val="13"/>
                <c:pt idx="0">
                  <c:v>3907</c:v>
                </c:pt>
                <c:pt idx="1">
                  <c:v>1887</c:v>
                </c:pt>
                <c:pt idx="2">
                  <c:v>3619</c:v>
                </c:pt>
                <c:pt idx="3">
                  <c:v>1455</c:v>
                </c:pt>
                <c:pt idx="4">
                  <c:v>972</c:v>
                </c:pt>
                <c:pt idx="5">
                  <c:v>815</c:v>
                </c:pt>
                <c:pt idx="6">
                  <c:v>1201</c:v>
                </c:pt>
                <c:pt idx="7">
                  <c:v>1587</c:v>
                </c:pt>
                <c:pt idx="8">
                  <c:v>1269</c:v>
                </c:pt>
                <c:pt idx="9">
                  <c:v>1114</c:v>
                </c:pt>
                <c:pt idx="10">
                  <c:v>1391</c:v>
                </c:pt>
                <c:pt idx="11">
                  <c:v>1669</c:v>
                </c:pt>
                <c:pt idx="12">
                  <c:v>20886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0-4373-8B7C-3492C12A3D50}"/>
            </c:ext>
          </c:extLst>
        </c:ser>
        <c:ser>
          <c:idx val="5"/>
          <c:order val="1"/>
          <c:tx>
            <c:strRef>
              <c:f>'Pernoctaciones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60-4373-8B7C-3492C12A3D50}"/>
              </c:ext>
            </c:extLst>
          </c:dPt>
          <c:val>
            <c:numRef>
              <c:f>'Pernoctaciones evol mensu TF'!$G$318:$G$330</c:f>
              <c:numCache>
                <c:formatCode>#,##0</c:formatCode>
                <c:ptCount val="13"/>
                <c:pt idx="0">
                  <c:v>102</c:v>
                </c:pt>
                <c:pt idx="1">
                  <c:v>213</c:v>
                </c:pt>
                <c:pt idx="2">
                  <c:v>327</c:v>
                </c:pt>
                <c:pt idx="3">
                  <c:v>199</c:v>
                </c:pt>
                <c:pt idx="4">
                  <c:v>103</c:v>
                </c:pt>
                <c:pt idx="5">
                  <c:v>196</c:v>
                </c:pt>
                <c:pt idx="6">
                  <c:v>375</c:v>
                </c:pt>
                <c:pt idx="7">
                  <c:v>465</c:v>
                </c:pt>
                <c:pt idx="8">
                  <c:v>513</c:v>
                </c:pt>
                <c:pt idx="9">
                  <c:v>943</c:v>
                </c:pt>
                <c:pt idx="10">
                  <c:v>1154</c:v>
                </c:pt>
                <c:pt idx="11">
                  <c:v>1281</c:v>
                </c:pt>
                <c:pt idx="12">
                  <c:v>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60-4373-8B7C-3492C12A3D50}"/>
            </c:ext>
          </c:extLst>
        </c:ser>
        <c:ser>
          <c:idx val="0"/>
          <c:order val="2"/>
          <c:tx>
            <c:strRef>
              <c:f>'Pernoctaciones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60-4373-8B7C-3492C12A3D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TF'!$I$318:$I$330</c:f>
              <c:numCache>
                <c:formatCode>#,##0</c:formatCode>
                <c:ptCount val="13"/>
                <c:pt idx="0">
                  <c:v>1515</c:v>
                </c:pt>
                <c:pt idx="1">
                  <c:v>1791</c:v>
                </c:pt>
                <c:pt idx="2">
                  <c:v>1898</c:v>
                </c:pt>
                <c:pt idx="3">
                  <c:v>1670</c:v>
                </c:pt>
                <c:pt idx="4">
                  <c:v>1384</c:v>
                </c:pt>
                <c:pt idx="5">
                  <c:v>1346</c:v>
                </c:pt>
                <c:pt idx="6">
                  <c:v>1774</c:v>
                </c:pt>
                <c:pt idx="7">
                  <c:v>1556</c:v>
                </c:pt>
                <c:pt idx="8">
                  <c:v>1499</c:v>
                </c:pt>
                <c:pt idx="9">
                  <c:v>2643</c:v>
                </c:pt>
                <c:pt idx="10">
                  <c:v>2724</c:v>
                </c:pt>
                <c:pt idx="11">
                  <c:v>2505</c:v>
                </c:pt>
                <c:pt idx="12">
                  <c:v>22305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60-4373-8B7C-3492C12A3D50}"/>
            </c:ext>
          </c:extLst>
        </c:ser>
        <c:ser>
          <c:idx val="1"/>
          <c:order val="3"/>
          <c:tx>
            <c:strRef>
              <c:f>'Pernoctaciones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60-4373-8B7C-3492C12A3D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60-4373-8B7C-3492C12A3D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TF'!$K$318:$K$330</c:f>
              <c:numCache>
                <c:formatCode>#,##0</c:formatCode>
                <c:ptCount val="13"/>
                <c:pt idx="0">
                  <c:v>3465</c:v>
                </c:pt>
                <c:pt idx="1">
                  <c:v>3822</c:v>
                </c:pt>
                <c:pt idx="2">
                  <c:v>3915</c:v>
                </c:pt>
                <c:pt idx="3">
                  <c:v>1803</c:v>
                </c:pt>
                <c:pt idx="12">
                  <c:v>13005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60-4373-8B7C-3492C12A3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60-4373-8B7C-3492C12A3D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60-4373-8B7C-3492C12A3D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60-4373-8B7C-3492C12A3D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60-4373-8B7C-3492C12A3D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60-4373-8B7C-3492C12A3D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60-4373-8B7C-3492C12A3D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60-4373-8B7C-3492C12A3D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60-4373-8B7C-3492C12A3D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60-4373-8B7C-3492C12A3D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60-4373-8B7C-3492C12A3D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60-4373-8B7C-3492C12A3D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60-4373-8B7C-3492C12A3D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60-4373-8B7C-3492C12A3D50}"/>
              </c:ext>
            </c:extLst>
          </c:dPt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TF'!$L$318:$L$330</c:f>
              <c:numCache>
                <c:formatCode>0.0%</c:formatCode>
                <c:ptCount val="13"/>
                <c:pt idx="0">
                  <c:v>1.2871287128712869</c:v>
                </c:pt>
                <c:pt idx="1">
                  <c:v>1.1340033500837521</c:v>
                </c:pt>
                <c:pt idx="2">
                  <c:v>1.0626975763962063</c:v>
                </c:pt>
                <c:pt idx="3">
                  <c:v>7.9640718562874246E-2</c:v>
                </c:pt>
                <c:pt idx="12">
                  <c:v>0.89191155077102113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60-4373-8B7C-3492C12A3D50}"/>
            </c:ext>
          </c:extLst>
        </c:ser>
        <c:ser>
          <c:idx val="4"/>
          <c:order val="5"/>
          <c:tx>
            <c:strRef>
              <c:f>'Pernoctaciones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TF'!$M$318:$M$330</c:f>
              <c:numCache>
                <c:formatCode>0.0%</c:formatCode>
                <c:ptCount val="13"/>
                <c:pt idx="0">
                  <c:v>-0.11313027898643457</c:v>
                </c:pt>
                <c:pt idx="1">
                  <c:v>1.0254372019077902</c:v>
                </c:pt>
                <c:pt idx="2">
                  <c:v>8.1790549875656149E-2</c:v>
                </c:pt>
                <c:pt idx="3">
                  <c:v>0.2391752577319588</c:v>
                </c:pt>
                <c:pt idx="12">
                  <c:v>0.19663231505336776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60-4373-8B7C-3492C12A3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C9-4E41-AA20-40DE125701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TF'!$C$344:$C$356</c:f>
              <c:numCache>
                <c:formatCode>#,##0</c:formatCode>
                <c:ptCount val="13"/>
                <c:pt idx="0">
                  <c:v>93140</c:v>
                </c:pt>
                <c:pt idx="1">
                  <c:v>93681</c:v>
                </c:pt>
                <c:pt idx="2">
                  <c:v>96325</c:v>
                </c:pt>
                <c:pt idx="3">
                  <c:v>48934</c:v>
                </c:pt>
                <c:pt idx="4">
                  <c:v>26707</c:v>
                </c:pt>
                <c:pt idx="5">
                  <c:v>10808</c:v>
                </c:pt>
                <c:pt idx="6">
                  <c:v>18668</c:v>
                </c:pt>
                <c:pt idx="7">
                  <c:v>12759</c:v>
                </c:pt>
                <c:pt idx="8">
                  <c:v>14799</c:v>
                </c:pt>
                <c:pt idx="9">
                  <c:v>40520</c:v>
                </c:pt>
                <c:pt idx="10">
                  <c:v>66403</c:v>
                </c:pt>
                <c:pt idx="11">
                  <c:v>72090</c:v>
                </c:pt>
                <c:pt idx="12">
                  <c:v>594834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9-4E41-AA20-40DE1257012E}"/>
            </c:ext>
          </c:extLst>
        </c:ser>
        <c:ser>
          <c:idx val="5"/>
          <c:order val="1"/>
          <c:tx>
            <c:strRef>
              <c:f>'Pernoctaciones evol mensu TF'!$G$342:$H$342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C9-4E41-AA20-40DE1257012E}"/>
              </c:ext>
            </c:extLst>
          </c:dPt>
          <c:val>
            <c:numRef>
              <c:f>'Pernoctaciones evol mensu TF'!$G$344:$G$356</c:f>
              <c:numCache>
                <c:formatCode>#,##0</c:formatCode>
                <c:ptCount val="13"/>
                <c:pt idx="0">
                  <c:v>700</c:v>
                </c:pt>
                <c:pt idx="1">
                  <c:v>617</c:v>
                </c:pt>
                <c:pt idx="2">
                  <c:v>659</c:v>
                </c:pt>
                <c:pt idx="3">
                  <c:v>572</c:v>
                </c:pt>
                <c:pt idx="4">
                  <c:v>545</c:v>
                </c:pt>
                <c:pt idx="5">
                  <c:v>940</c:v>
                </c:pt>
                <c:pt idx="6">
                  <c:v>9150</c:v>
                </c:pt>
                <c:pt idx="7">
                  <c:v>7666</c:v>
                </c:pt>
                <c:pt idx="8">
                  <c:v>6588</c:v>
                </c:pt>
                <c:pt idx="9">
                  <c:v>35628</c:v>
                </c:pt>
                <c:pt idx="10">
                  <c:v>69910</c:v>
                </c:pt>
                <c:pt idx="11">
                  <c:v>58459</c:v>
                </c:pt>
                <c:pt idx="12">
                  <c:v>191434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C9-4E41-AA20-40DE1257012E}"/>
            </c:ext>
          </c:extLst>
        </c:ser>
        <c:ser>
          <c:idx val="0"/>
          <c:order val="2"/>
          <c:tx>
            <c:strRef>
              <c:f>'Pernoctaciones evol mensu TF'!$I$342:$J$342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C9-4E41-AA20-40DE125701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TF'!$I$344:$I$356</c:f>
              <c:numCache>
                <c:formatCode>#,##0</c:formatCode>
                <c:ptCount val="13"/>
                <c:pt idx="0">
                  <c:v>65027</c:v>
                </c:pt>
                <c:pt idx="1">
                  <c:v>69529</c:v>
                </c:pt>
                <c:pt idx="2">
                  <c:v>70472</c:v>
                </c:pt>
                <c:pt idx="3">
                  <c:v>43901</c:v>
                </c:pt>
                <c:pt idx="4">
                  <c:v>8100</c:v>
                </c:pt>
                <c:pt idx="5">
                  <c:v>6382</c:v>
                </c:pt>
                <c:pt idx="6">
                  <c:v>16868</c:v>
                </c:pt>
                <c:pt idx="7">
                  <c:v>13290</c:v>
                </c:pt>
                <c:pt idx="8">
                  <c:v>10414</c:v>
                </c:pt>
                <c:pt idx="9">
                  <c:v>45582</c:v>
                </c:pt>
                <c:pt idx="10">
                  <c:v>76519</c:v>
                </c:pt>
                <c:pt idx="11">
                  <c:v>65089</c:v>
                </c:pt>
                <c:pt idx="12">
                  <c:v>491173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C9-4E41-AA20-40DE1257012E}"/>
            </c:ext>
          </c:extLst>
        </c:ser>
        <c:ser>
          <c:idx val="1"/>
          <c:order val="3"/>
          <c:tx>
            <c:strRef>
              <c:f>'Pernoctaciones evol mensu TF'!$K$342:$L$342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C9-4E41-AA20-40DE125701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C9-4E41-AA20-40DE125701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TF'!$K$344:$K$356</c:f>
              <c:numCache>
                <c:formatCode>#,##0</c:formatCode>
                <c:ptCount val="13"/>
                <c:pt idx="0">
                  <c:v>87732</c:v>
                </c:pt>
                <c:pt idx="1">
                  <c:v>99234</c:v>
                </c:pt>
                <c:pt idx="2">
                  <c:v>88964</c:v>
                </c:pt>
                <c:pt idx="3">
                  <c:v>40457</c:v>
                </c:pt>
                <c:pt idx="12">
                  <c:v>316387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C9-4E41-AA20-40DE12570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C9-4E41-AA20-40DE125701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C9-4E41-AA20-40DE125701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C9-4E41-AA20-40DE125701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C9-4E41-AA20-40DE125701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C9-4E41-AA20-40DE125701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C9-4E41-AA20-40DE125701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C9-4E41-AA20-40DE125701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C9-4E41-AA20-40DE125701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C9-4E41-AA20-40DE125701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C9-4E41-AA20-40DE125701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C9-4E41-AA20-40DE125701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C9-4E41-AA20-40DE125701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C9-4E41-AA20-40DE1257012E}"/>
              </c:ext>
            </c:extLst>
          </c:dPt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TF'!$L$344:$L$356</c:f>
              <c:numCache>
                <c:formatCode>0.0%</c:formatCode>
                <c:ptCount val="13"/>
                <c:pt idx="0">
                  <c:v>0.34916265551232573</c:v>
                </c:pt>
                <c:pt idx="1">
                  <c:v>0.42723180255720639</c:v>
                </c:pt>
                <c:pt idx="2">
                  <c:v>0.26240208877284599</c:v>
                </c:pt>
                <c:pt idx="3">
                  <c:v>-7.8449238058358572E-2</c:v>
                </c:pt>
                <c:pt idx="12">
                  <c:v>0.27099293372809119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C9-4E41-AA20-40DE1257012E}"/>
            </c:ext>
          </c:extLst>
        </c:ser>
        <c:ser>
          <c:idx val="4"/>
          <c:order val="5"/>
          <c:tx>
            <c:strRef>
              <c:f>'Pernoctaciones evol mensu TF'!$M$343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TF'!$M$344:$M$356</c:f>
              <c:numCache>
                <c:formatCode>0.0%</c:formatCode>
                <c:ptCount val="13"/>
                <c:pt idx="0">
                  <c:v>-5.8063130770882543E-2</c:v>
                </c:pt>
                <c:pt idx="1">
                  <c:v>5.927562686136989E-2</c:v>
                </c:pt>
                <c:pt idx="2">
                  <c:v>-7.6418375291980256E-2</c:v>
                </c:pt>
                <c:pt idx="3">
                  <c:v>-0.17323333469571256</c:v>
                </c:pt>
                <c:pt idx="12">
                  <c:v>-4.7256685136111809E-2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C9-4E41-AA20-40DE12570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6C-4429-B0D5-74FAC10036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TF'!$C$370:$C$382</c:f>
              <c:numCache>
                <c:formatCode>#,##0</c:formatCode>
                <c:ptCount val="13"/>
                <c:pt idx="0">
                  <c:v>109930</c:v>
                </c:pt>
                <c:pt idx="1">
                  <c:v>113827</c:v>
                </c:pt>
                <c:pt idx="2">
                  <c:v>114103</c:v>
                </c:pt>
                <c:pt idx="3">
                  <c:v>47083</c:v>
                </c:pt>
                <c:pt idx="4">
                  <c:v>6257</c:v>
                </c:pt>
                <c:pt idx="5">
                  <c:v>2786</c:v>
                </c:pt>
                <c:pt idx="6">
                  <c:v>1480</c:v>
                </c:pt>
                <c:pt idx="7">
                  <c:v>1113</c:v>
                </c:pt>
                <c:pt idx="8">
                  <c:v>3802</c:v>
                </c:pt>
                <c:pt idx="9">
                  <c:v>52262</c:v>
                </c:pt>
                <c:pt idx="10">
                  <c:v>121746</c:v>
                </c:pt>
                <c:pt idx="11">
                  <c:v>127254</c:v>
                </c:pt>
                <c:pt idx="12">
                  <c:v>701643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6C-4429-B0D5-74FAC10036AD}"/>
            </c:ext>
          </c:extLst>
        </c:ser>
        <c:ser>
          <c:idx val="5"/>
          <c:order val="1"/>
          <c:tx>
            <c:strRef>
              <c:f>'Pernoctaciones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6C-4429-B0D5-74FAC10036AD}"/>
              </c:ext>
            </c:extLst>
          </c:dPt>
          <c:val>
            <c:numRef>
              <c:f>'Pernoctaciones evol mensu TF'!$G$370:$G$382</c:f>
              <c:numCache>
                <c:formatCode>#,##0</c:formatCode>
                <c:ptCount val="13"/>
                <c:pt idx="0">
                  <c:v>796</c:v>
                </c:pt>
                <c:pt idx="1">
                  <c:v>488</c:v>
                </c:pt>
                <c:pt idx="2">
                  <c:v>614</c:v>
                </c:pt>
                <c:pt idx="3">
                  <c:v>217</c:v>
                </c:pt>
                <c:pt idx="4">
                  <c:v>65</c:v>
                </c:pt>
                <c:pt idx="5">
                  <c:v>77</c:v>
                </c:pt>
                <c:pt idx="6">
                  <c:v>304</c:v>
                </c:pt>
                <c:pt idx="7">
                  <c:v>266</c:v>
                </c:pt>
                <c:pt idx="8">
                  <c:v>2698</c:v>
                </c:pt>
                <c:pt idx="9">
                  <c:v>19953</c:v>
                </c:pt>
                <c:pt idx="10">
                  <c:v>61011</c:v>
                </c:pt>
                <c:pt idx="11">
                  <c:v>67645</c:v>
                </c:pt>
                <c:pt idx="12">
                  <c:v>154134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6C-4429-B0D5-74FAC10036AD}"/>
            </c:ext>
          </c:extLst>
        </c:ser>
        <c:ser>
          <c:idx val="0"/>
          <c:order val="2"/>
          <c:tx>
            <c:strRef>
              <c:f>'Pernoctaciones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6C-4429-B0D5-74FAC10036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TF'!$I$370:$I$382</c:f>
              <c:numCache>
                <c:formatCode>#,##0</c:formatCode>
                <c:ptCount val="13"/>
                <c:pt idx="0">
                  <c:v>63029</c:v>
                </c:pt>
                <c:pt idx="1">
                  <c:v>60898</c:v>
                </c:pt>
                <c:pt idx="2">
                  <c:v>60513</c:v>
                </c:pt>
                <c:pt idx="3">
                  <c:v>23573</c:v>
                </c:pt>
                <c:pt idx="4">
                  <c:v>3764</c:v>
                </c:pt>
                <c:pt idx="5">
                  <c:v>3196</c:v>
                </c:pt>
                <c:pt idx="6">
                  <c:v>1909</c:v>
                </c:pt>
                <c:pt idx="7">
                  <c:v>1728</c:v>
                </c:pt>
                <c:pt idx="8">
                  <c:v>1463</c:v>
                </c:pt>
                <c:pt idx="9">
                  <c:v>42338</c:v>
                </c:pt>
                <c:pt idx="10">
                  <c:v>86756</c:v>
                </c:pt>
                <c:pt idx="11">
                  <c:v>92174</c:v>
                </c:pt>
                <c:pt idx="12">
                  <c:v>441341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6C-4429-B0D5-74FAC10036AD}"/>
            </c:ext>
          </c:extLst>
        </c:ser>
        <c:ser>
          <c:idx val="1"/>
          <c:order val="3"/>
          <c:tx>
            <c:strRef>
              <c:f>'Pernoctaciones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6C-4429-B0D5-74FAC10036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6C-4429-B0D5-74FAC10036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TF'!$K$370:$K$382</c:f>
              <c:numCache>
                <c:formatCode>#,##0</c:formatCode>
                <c:ptCount val="13"/>
                <c:pt idx="0">
                  <c:v>92741</c:v>
                </c:pt>
                <c:pt idx="1">
                  <c:v>88167</c:v>
                </c:pt>
                <c:pt idx="2">
                  <c:v>86261</c:v>
                </c:pt>
                <c:pt idx="3">
                  <c:v>30668</c:v>
                </c:pt>
                <c:pt idx="12">
                  <c:v>297837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6C-4429-B0D5-74FAC1003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6C-4429-B0D5-74FAC10036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6C-4429-B0D5-74FAC10036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6C-4429-B0D5-74FAC10036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6C-4429-B0D5-74FAC10036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6C-4429-B0D5-74FAC10036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6C-4429-B0D5-74FAC10036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6C-4429-B0D5-74FAC10036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6C-4429-B0D5-74FAC10036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6C-4429-B0D5-74FAC10036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6C-4429-B0D5-74FAC10036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6C-4429-B0D5-74FAC10036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6C-4429-B0D5-74FAC10036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6C-4429-B0D5-74FAC10036AD}"/>
              </c:ext>
            </c:extLst>
          </c:dPt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TF'!$L$370:$L$382</c:f>
              <c:numCache>
                <c:formatCode>0.0%</c:formatCode>
                <c:ptCount val="13"/>
                <c:pt idx="0">
                  <c:v>0.47140205302321148</c:v>
                </c:pt>
                <c:pt idx="1">
                  <c:v>0.44778153633945283</c:v>
                </c:pt>
                <c:pt idx="2">
                  <c:v>0.42549534810701828</c:v>
                </c:pt>
                <c:pt idx="3">
                  <c:v>0.30097993467102202</c:v>
                </c:pt>
                <c:pt idx="12">
                  <c:v>0.43181916514833207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6C-4429-B0D5-74FAC10036AD}"/>
            </c:ext>
          </c:extLst>
        </c:ser>
        <c:ser>
          <c:idx val="4"/>
          <c:order val="5"/>
          <c:tx>
            <c:strRef>
              <c:f>'Pernoctaciones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TF'!$M$370:$M$382</c:f>
              <c:numCache>
                <c:formatCode>0.0%</c:formatCode>
                <c:ptCount val="13"/>
                <c:pt idx="0">
                  <c:v>-0.15636314018011466</c:v>
                </c:pt>
                <c:pt idx="1">
                  <c:v>-0.22542981893575342</c:v>
                </c:pt>
                <c:pt idx="2">
                  <c:v>-0.24400760716195014</c:v>
                </c:pt>
                <c:pt idx="3">
                  <c:v>-0.34863963638680628</c:v>
                </c:pt>
                <c:pt idx="12">
                  <c:v>-0.2262828522664394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6C-4429-B0D5-74FAC1003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E6-4BD3-8EA4-479B784B6E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TF'!$C$396:$C$408</c:f>
              <c:numCache>
                <c:formatCode>#,##0</c:formatCode>
                <c:ptCount val="13"/>
                <c:pt idx="0">
                  <c:v>80879</c:v>
                </c:pt>
                <c:pt idx="1">
                  <c:v>85466</c:v>
                </c:pt>
                <c:pt idx="2">
                  <c:v>87695</c:v>
                </c:pt>
                <c:pt idx="3">
                  <c:v>42671</c:v>
                </c:pt>
                <c:pt idx="4">
                  <c:v>6276</c:v>
                </c:pt>
                <c:pt idx="5">
                  <c:v>9609</c:v>
                </c:pt>
                <c:pt idx="6">
                  <c:v>20088</c:v>
                </c:pt>
                <c:pt idx="7">
                  <c:v>11435</c:v>
                </c:pt>
                <c:pt idx="8">
                  <c:v>11090</c:v>
                </c:pt>
                <c:pt idx="9">
                  <c:v>39339</c:v>
                </c:pt>
                <c:pt idx="10">
                  <c:v>81691</c:v>
                </c:pt>
                <c:pt idx="11">
                  <c:v>69027</c:v>
                </c:pt>
                <c:pt idx="12">
                  <c:v>545266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E6-4BD3-8EA4-479B784B6EF1}"/>
            </c:ext>
          </c:extLst>
        </c:ser>
        <c:ser>
          <c:idx val="5"/>
          <c:order val="1"/>
          <c:tx>
            <c:strRef>
              <c:f>'Pernoctaciones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E6-4BD3-8EA4-479B784B6EF1}"/>
              </c:ext>
            </c:extLst>
          </c:dPt>
          <c:val>
            <c:numRef>
              <c:f>'Pernoctaciones evol mensu TF'!$G$396:$G$408</c:f>
              <c:numCache>
                <c:formatCode>#,##0</c:formatCode>
                <c:ptCount val="13"/>
                <c:pt idx="0">
                  <c:v>187</c:v>
                </c:pt>
                <c:pt idx="1">
                  <c:v>333</c:v>
                </c:pt>
                <c:pt idx="2">
                  <c:v>264</c:v>
                </c:pt>
                <c:pt idx="3">
                  <c:v>155</c:v>
                </c:pt>
                <c:pt idx="4">
                  <c:v>135</c:v>
                </c:pt>
                <c:pt idx="5">
                  <c:v>172</c:v>
                </c:pt>
                <c:pt idx="6">
                  <c:v>519</c:v>
                </c:pt>
                <c:pt idx="7">
                  <c:v>370</c:v>
                </c:pt>
                <c:pt idx="8">
                  <c:v>527</c:v>
                </c:pt>
                <c:pt idx="9">
                  <c:v>5475</c:v>
                </c:pt>
                <c:pt idx="10">
                  <c:v>29717</c:v>
                </c:pt>
                <c:pt idx="11">
                  <c:v>29715</c:v>
                </c:pt>
                <c:pt idx="12">
                  <c:v>67569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E6-4BD3-8EA4-479B784B6EF1}"/>
            </c:ext>
          </c:extLst>
        </c:ser>
        <c:ser>
          <c:idx val="0"/>
          <c:order val="2"/>
          <c:tx>
            <c:strRef>
              <c:f>'Pernoctaciones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E6-4BD3-8EA4-479B784B6E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TF'!$I$396:$I$408</c:f>
              <c:numCache>
                <c:formatCode>#,##0</c:formatCode>
                <c:ptCount val="13"/>
                <c:pt idx="0">
                  <c:v>33597</c:v>
                </c:pt>
                <c:pt idx="1">
                  <c:v>34861</c:v>
                </c:pt>
                <c:pt idx="2">
                  <c:v>41708</c:v>
                </c:pt>
                <c:pt idx="3">
                  <c:v>22927</c:v>
                </c:pt>
                <c:pt idx="4">
                  <c:v>1557</c:v>
                </c:pt>
                <c:pt idx="5">
                  <c:v>3131</c:v>
                </c:pt>
                <c:pt idx="6">
                  <c:v>3754</c:v>
                </c:pt>
                <c:pt idx="7">
                  <c:v>3837</c:v>
                </c:pt>
                <c:pt idx="8">
                  <c:v>1602</c:v>
                </c:pt>
                <c:pt idx="9">
                  <c:v>29827</c:v>
                </c:pt>
                <c:pt idx="10">
                  <c:v>61476</c:v>
                </c:pt>
                <c:pt idx="11">
                  <c:v>50449</c:v>
                </c:pt>
                <c:pt idx="12">
                  <c:v>288726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E6-4BD3-8EA4-479B784B6EF1}"/>
            </c:ext>
          </c:extLst>
        </c:ser>
        <c:ser>
          <c:idx val="1"/>
          <c:order val="3"/>
          <c:tx>
            <c:strRef>
              <c:f>'Pernoctaciones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E6-4BD3-8EA4-479B784B6E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E6-4BD3-8EA4-479B784B6E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TF'!$K$396:$K$408</c:f>
              <c:numCache>
                <c:formatCode>#,##0</c:formatCode>
                <c:ptCount val="13"/>
                <c:pt idx="0">
                  <c:v>59883</c:v>
                </c:pt>
                <c:pt idx="1">
                  <c:v>74965</c:v>
                </c:pt>
                <c:pt idx="2">
                  <c:v>66251</c:v>
                </c:pt>
                <c:pt idx="3">
                  <c:v>30836</c:v>
                </c:pt>
                <c:pt idx="12">
                  <c:v>231935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E6-4BD3-8EA4-479B784B6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E6-4BD3-8EA4-479B784B6E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E6-4BD3-8EA4-479B784B6E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E6-4BD3-8EA4-479B784B6E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E6-4BD3-8EA4-479B784B6E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E6-4BD3-8EA4-479B784B6E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E6-4BD3-8EA4-479B784B6E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E6-4BD3-8EA4-479B784B6E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E6-4BD3-8EA4-479B784B6E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E6-4BD3-8EA4-479B784B6E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E6-4BD3-8EA4-479B784B6E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E6-4BD3-8EA4-479B784B6E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E6-4BD3-8EA4-479B784B6E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E6-4BD3-8EA4-479B784B6EF1}"/>
              </c:ext>
            </c:extLst>
          </c:dPt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TF'!$L$396:$L$408</c:f>
              <c:numCache>
                <c:formatCode>0.0%</c:formatCode>
                <c:ptCount val="13"/>
                <c:pt idx="0">
                  <c:v>0.78239128493615495</c:v>
                </c:pt>
                <c:pt idx="1">
                  <c:v>1.1503972921029231</c:v>
                </c:pt>
                <c:pt idx="2">
                  <c:v>0.58844825932674794</c:v>
                </c:pt>
                <c:pt idx="3">
                  <c:v>0.34496445239237583</c:v>
                </c:pt>
                <c:pt idx="12">
                  <c:v>0.74265363317379585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E6-4BD3-8EA4-479B784B6EF1}"/>
            </c:ext>
          </c:extLst>
        </c:ser>
        <c:ser>
          <c:idx val="4"/>
          <c:order val="5"/>
          <c:tx>
            <c:strRef>
              <c:f>'Pernoctaciones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TF'!$M$396:$M$408</c:f>
              <c:numCache>
                <c:formatCode>0.0%</c:formatCode>
                <c:ptCount val="13"/>
                <c:pt idx="0">
                  <c:v>-0.25959767059434469</c:v>
                </c:pt>
                <c:pt idx="1">
                  <c:v>-0.12286757306999274</c:v>
                </c:pt>
                <c:pt idx="2">
                  <c:v>-0.24452933462569126</c:v>
                </c:pt>
                <c:pt idx="3">
                  <c:v>-0.27735464366900242</c:v>
                </c:pt>
                <c:pt idx="12">
                  <c:v>-0.21831344304727496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E6-4BD3-8EA4-479B784B6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E4-4EB2-B0BE-1BDC8ECA00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TF'!$C$422:$C$434</c:f>
              <c:numCache>
                <c:formatCode>#,##0</c:formatCode>
                <c:ptCount val="13"/>
                <c:pt idx="0">
                  <c:v>143404</c:v>
                </c:pt>
                <c:pt idx="1">
                  <c:v>119019</c:v>
                </c:pt>
                <c:pt idx="2">
                  <c:v>134100</c:v>
                </c:pt>
                <c:pt idx="3">
                  <c:v>64990</c:v>
                </c:pt>
                <c:pt idx="4">
                  <c:v>9158</c:v>
                </c:pt>
                <c:pt idx="5">
                  <c:v>12491</c:v>
                </c:pt>
                <c:pt idx="6">
                  <c:v>13557</c:v>
                </c:pt>
                <c:pt idx="7">
                  <c:v>10385</c:v>
                </c:pt>
                <c:pt idx="8">
                  <c:v>9801</c:v>
                </c:pt>
                <c:pt idx="9">
                  <c:v>59957</c:v>
                </c:pt>
                <c:pt idx="10">
                  <c:v>132175</c:v>
                </c:pt>
                <c:pt idx="11">
                  <c:v>138359</c:v>
                </c:pt>
                <c:pt idx="12">
                  <c:v>847396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E4-4EB2-B0BE-1BDC8ECA00F9}"/>
            </c:ext>
          </c:extLst>
        </c:ser>
        <c:ser>
          <c:idx val="5"/>
          <c:order val="1"/>
          <c:tx>
            <c:strRef>
              <c:f>'Pernoctaciones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E4-4EB2-B0BE-1BDC8ECA00F9}"/>
              </c:ext>
            </c:extLst>
          </c:dPt>
          <c:val>
            <c:numRef>
              <c:f>'Pernoctaciones evol mensu TF'!$G$422:$G$434</c:f>
              <c:numCache>
                <c:formatCode>#,##0</c:formatCode>
                <c:ptCount val="13"/>
                <c:pt idx="0">
                  <c:v>5617</c:v>
                </c:pt>
                <c:pt idx="1">
                  <c:v>4068</c:v>
                </c:pt>
                <c:pt idx="2">
                  <c:v>6583</c:v>
                </c:pt>
                <c:pt idx="3">
                  <c:v>2012</c:v>
                </c:pt>
                <c:pt idx="4">
                  <c:v>1556</c:v>
                </c:pt>
                <c:pt idx="5">
                  <c:v>1508</c:v>
                </c:pt>
                <c:pt idx="6">
                  <c:v>1440</c:v>
                </c:pt>
                <c:pt idx="7">
                  <c:v>1279</c:v>
                </c:pt>
                <c:pt idx="8">
                  <c:v>2204</c:v>
                </c:pt>
                <c:pt idx="9">
                  <c:v>14191</c:v>
                </c:pt>
                <c:pt idx="10">
                  <c:v>67172</c:v>
                </c:pt>
                <c:pt idx="11">
                  <c:v>63983</c:v>
                </c:pt>
                <c:pt idx="12">
                  <c:v>171613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E4-4EB2-B0BE-1BDC8ECA00F9}"/>
            </c:ext>
          </c:extLst>
        </c:ser>
        <c:ser>
          <c:idx val="0"/>
          <c:order val="2"/>
          <c:tx>
            <c:strRef>
              <c:f>'Pernoctaciones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E4-4EB2-B0BE-1BDC8ECA00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TF'!$I$422:$I$434</c:f>
              <c:numCache>
                <c:formatCode>#,##0</c:formatCode>
                <c:ptCount val="13"/>
                <c:pt idx="0">
                  <c:v>60986</c:v>
                </c:pt>
                <c:pt idx="1">
                  <c:v>43013</c:v>
                </c:pt>
                <c:pt idx="2">
                  <c:v>59834</c:v>
                </c:pt>
                <c:pt idx="3">
                  <c:v>35071</c:v>
                </c:pt>
                <c:pt idx="4">
                  <c:v>3340</c:v>
                </c:pt>
                <c:pt idx="5">
                  <c:v>4948</c:v>
                </c:pt>
                <c:pt idx="6">
                  <c:v>4797</c:v>
                </c:pt>
                <c:pt idx="7">
                  <c:v>4669</c:v>
                </c:pt>
                <c:pt idx="8">
                  <c:v>4668</c:v>
                </c:pt>
                <c:pt idx="9">
                  <c:v>31890</c:v>
                </c:pt>
                <c:pt idx="10">
                  <c:v>91214</c:v>
                </c:pt>
                <c:pt idx="11">
                  <c:v>88432</c:v>
                </c:pt>
                <c:pt idx="12">
                  <c:v>432862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E4-4EB2-B0BE-1BDC8ECA00F9}"/>
            </c:ext>
          </c:extLst>
        </c:ser>
        <c:ser>
          <c:idx val="1"/>
          <c:order val="3"/>
          <c:tx>
            <c:strRef>
              <c:f>'Pernoctaciones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E4-4EB2-B0BE-1BDC8ECA00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E4-4EB2-B0BE-1BDC8ECA00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TF'!$K$422:$K$434</c:f>
              <c:numCache>
                <c:formatCode>#,##0</c:formatCode>
                <c:ptCount val="13"/>
                <c:pt idx="0">
                  <c:v>94135</c:v>
                </c:pt>
                <c:pt idx="1">
                  <c:v>76936</c:v>
                </c:pt>
                <c:pt idx="2">
                  <c:v>78356</c:v>
                </c:pt>
                <c:pt idx="3">
                  <c:v>42285</c:v>
                </c:pt>
                <c:pt idx="12">
                  <c:v>291712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E4-4EB2-B0BE-1BDC8ECA0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E4-4EB2-B0BE-1BDC8ECA00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E4-4EB2-B0BE-1BDC8ECA00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E4-4EB2-B0BE-1BDC8ECA00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E4-4EB2-B0BE-1BDC8ECA00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E4-4EB2-B0BE-1BDC8ECA00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E4-4EB2-B0BE-1BDC8ECA00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E4-4EB2-B0BE-1BDC8ECA00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E4-4EB2-B0BE-1BDC8ECA00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E4-4EB2-B0BE-1BDC8ECA00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E4-4EB2-B0BE-1BDC8ECA00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E4-4EB2-B0BE-1BDC8ECA00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E4-4EB2-B0BE-1BDC8ECA00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E4-4EB2-B0BE-1BDC8ECA00F9}"/>
              </c:ext>
            </c:extLst>
          </c:dPt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TF'!$L$422:$L$434</c:f>
              <c:numCache>
                <c:formatCode>0.0%</c:formatCode>
                <c:ptCount val="13"/>
                <c:pt idx="0">
                  <c:v>0.54355097891319315</c:v>
                </c:pt>
                <c:pt idx="1">
                  <c:v>0.78866854206867698</c:v>
                </c:pt>
                <c:pt idx="2">
                  <c:v>0.3095564394825685</c:v>
                </c:pt>
                <c:pt idx="3">
                  <c:v>0.20569701462746992</c:v>
                </c:pt>
                <c:pt idx="12">
                  <c:v>0.46659695129308609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E4-4EB2-B0BE-1BDC8ECA00F9}"/>
            </c:ext>
          </c:extLst>
        </c:ser>
        <c:ser>
          <c:idx val="4"/>
          <c:order val="5"/>
          <c:tx>
            <c:strRef>
              <c:f>'Pernoctaciones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TF'!$M$422:$M$434</c:f>
              <c:numCache>
                <c:formatCode>0.0%</c:formatCode>
                <c:ptCount val="13"/>
                <c:pt idx="0">
                  <c:v>-0.34356782237594485</c:v>
                </c:pt>
                <c:pt idx="1">
                  <c:v>-0.35358220116115913</c:v>
                </c:pt>
                <c:pt idx="2">
                  <c:v>-0.41568978374347498</c:v>
                </c:pt>
                <c:pt idx="3">
                  <c:v>-0.34936144022157256</c:v>
                </c:pt>
                <c:pt idx="12">
                  <c:v>-0.36792246372258208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E4-4EB2-B0BE-1BDC8ECA0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75-41FD-8D71-B61E2158E3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TF'!$C$448:$C$460</c:f>
              <c:numCache>
                <c:formatCode>#,##0</c:formatCode>
                <c:ptCount val="13"/>
                <c:pt idx="0">
                  <c:v>1983</c:v>
                </c:pt>
                <c:pt idx="1">
                  <c:v>1879</c:v>
                </c:pt>
                <c:pt idx="2">
                  <c:v>2561</c:v>
                </c:pt>
                <c:pt idx="3">
                  <c:v>5152</c:v>
                </c:pt>
                <c:pt idx="4">
                  <c:v>5371</c:v>
                </c:pt>
                <c:pt idx="5">
                  <c:v>9135</c:v>
                </c:pt>
                <c:pt idx="6">
                  <c:v>11879</c:v>
                </c:pt>
                <c:pt idx="7">
                  <c:v>14934</c:v>
                </c:pt>
                <c:pt idx="8">
                  <c:v>12356</c:v>
                </c:pt>
                <c:pt idx="9">
                  <c:v>6020</c:v>
                </c:pt>
                <c:pt idx="10">
                  <c:v>3441</c:v>
                </c:pt>
                <c:pt idx="11">
                  <c:v>3477</c:v>
                </c:pt>
                <c:pt idx="12">
                  <c:v>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5-41FD-8D71-B61E2158E308}"/>
            </c:ext>
          </c:extLst>
        </c:ser>
        <c:ser>
          <c:idx val="5"/>
          <c:order val="1"/>
          <c:tx>
            <c:strRef>
              <c:f>'Pernoctaciones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75-41FD-8D71-B61E2158E308}"/>
              </c:ext>
            </c:extLst>
          </c:dPt>
          <c:val>
            <c:numRef>
              <c:f>'Pernoctaciones evol mensu TF'!$G$448:$G$460</c:f>
              <c:numCache>
                <c:formatCode>#,##0</c:formatCode>
                <c:ptCount val="13"/>
                <c:pt idx="0">
                  <c:v>670</c:v>
                </c:pt>
                <c:pt idx="1">
                  <c:v>580</c:v>
                </c:pt>
                <c:pt idx="2">
                  <c:v>815</c:v>
                </c:pt>
                <c:pt idx="3">
                  <c:v>1278</c:v>
                </c:pt>
                <c:pt idx="4">
                  <c:v>1619</c:v>
                </c:pt>
                <c:pt idx="5">
                  <c:v>3488</c:v>
                </c:pt>
                <c:pt idx="6">
                  <c:v>7522</c:v>
                </c:pt>
                <c:pt idx="7">
                  <c:v>13085</c:v>
                </c:pt>
                <c:pt idx="8">
                  <c:v>10958</c:v>
                </c:pt>
                <c:pt idx="9">
                  <c:v>5128</c:v>
                </c:pt>
                <c:pt idx="10">
                  <c:v>4470</c:v>
                </c:pt>
                <c:pt idx="11">
                  <c:v>3416</c:v>
                </c:pt>
                <c:pt idx="12">
                  <c:v>53029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75-41FD-8D71-B61E2158E308}"/>
            </c:ext>
          </c:extLst>
        </c:ser>
        <c:ser>
          <c:idx val="0"/>
          <c:order val="2"/>
          <c:tx>
            <c:strRef>
              <c:f>'Pernoctaciones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75-41FD-8D71-B61E2158E3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TF'!$I$448:$I$460</c:f>
              <c:numCache>
                <c:formatCode>#,##0</c:formatCode>
                <c:ptCount val="13"/>
                <c:pt idx="0">
                  <c:v>2157</c:v>
                </c:pt>
                <c:pt idx="1">
                  <c:v>2723</c:v>
                </c:pt>
                <c:pt idx="2">
                  <c:v>3864</c:v>
                </c:pt>
                <c:pt idx="3">
                  <c:v>7040</c:v>
                </c:pt>
                <c:pt idx="4">
                  <c:v>8644</c:v>
                </c:pt>
                <c:pt idx="5">
                  <c:v>13299</c:v>
                </c:pt>
                <c:pt idx="6">
                  <c:v>17670</c:v>
                </c:pt>
                <c:pt idx="7">
                  <c:v>23894</c:v>
                </c:pt>
                <c:pt idx="8">
                  <c:v>17551</c:v>
                </c:pt>
                <c:pt idx="9">
                  <c:v>8601</c:v>
                </c:pt>
                <c:pt idx="10">
                  <c:v>5930</c:v>
                </c:pt>
                <c:pt idx="11">
                  <c:v>4755</c:v>
                </c:pt>
                <c:pt idx="12">
                  <c:v>116128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75-41FD-8D71-B61E2158E308}"/>
            </c:ext>
          </c:extLst>
        </c:ser>
        <c:ser>
          <c:idx val="1"/>
          <c:order val="3"/>
          <c:tx>
            <c:strRef>
              <c:f>'Pernoctaciones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75-41FD-8D71-B61E2158E3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75-41FD-8D71-B61E2158E3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TF'!$K$448:$K$460</c:f>
              <c:numCache>
                <c:formatCode>#,##0</c:formatCode>
                <c:ptCount val="13"/>
                <c:pt idx="0">
                  <c:v>4591</c:v>
                </c:pt>
                <c:pt idx="1">
                  <c:v>4179</c:v>
                </c:pt>
                <c:pt idx="2">
                  <c:v>4973</c:v>
                </c:pt>
                <c:pt idx="3">
                  <c:v>9879</c:v>
                </c:pt>
                <c:pt idx="12">
                  <c:v>23622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75-41FD-8D71-B61E2158E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75-41FD-8D71-B61E2158E3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75-41FD-8D71-B61E2158E3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75-41FD-8D71-B61E2158E3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75-41FD-8D71-B61E2158E3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75-41FD-8D71-B61E2158E3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75-41FD-8D71-B61E2158E3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75-41FD-8D71-B61E2158E3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75-41FD-8D71-B61E2158E3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75-41FD-8D71-B61E2158E3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75-41FD-8D71-B61E2158E3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75-41FD-8D71-B61E2158E3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75-41FD-8D71-B61E2158E3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75-41FD-8D71-B61E2158E308}"/>
              </c:ext>
            </c:extLst>
          </c:dPt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TF'!$L$448:$L$460</c:f>
              <c:numCache>
                <c:formatCode>0.0%</c:formatCode>
                <c:ptCount val="13"/>
                <c:pt idx="0">
                  <c:v>1.1284191006026889</c:v>
                </c:pt>
                <c:pt idx="1">
                  <c:v>0.53470437017994854</c:v>
                </c:pt>
                <c:pt idx="2">
                  <c:v>0.28700828157349889</c:v>
                </c:pt>
                <c:pt idx="3">
                  <c:v>0.4032670454545455</c:v>
                </c:pt>
                <c:pt idx="12">
                  <c:v>0.4965788139888494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75-41FD-8D71-B61E2158E308}"/>
            </c:ext>
          </c:extLst>
        </c:ser>
        <c:ser>
          <c:idx val="4"/>
          <c:order val="5"/>
          <c:tx>
            <c:strRef>
              <c:f>'Pernoctaciones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TF'!$M$448:$M$460</c:f>
              <c:numCache>
                <c:formatCode>0.0%</c:formatCode>
                <c:ptCount val="13"/>
                <c:pt idx="0">
                  <c:v>1.3151790216843167</c:v>
                </c:pt>
                <c:pt idx="1">
                  <c:v>1.2240553485896752</c:v>
                </c:pt>
                <c:pt idx="2">
                  <c:v>0.94181960171807888</c:v>
                </c:pt>
                <c:pt idx="3">
                  <c:v>0.91750776397515521</c:v>
                </c:pt>
                <c:pt idx="12">
                  <c:v>1.0407775377969761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75-41FD-8D71-B61E2158E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C5-40C1-AD2E-C3752B42B4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12040</c:v>
                </c:pt>
                <c:pt idx="1">
                  <c:v>9796</c:v>
                </c:pt>
                <c:pt idx="2">
                  <c:v>12981</c:v>
                </c:pt>
                <c:pt idx="3">
                  <c:v>12555</c:v>
                </c:pt>
                <c:pt idx="4">
                  <c:v>8698</c:v>
                </c:pt>
                <c:pt idx="5">
                  <c:v>10084</c:v>
                </c:pt>
                <c:pt idx="6">
                  <c:v>12140</c:v>
                </c:pt>
                <c:pt idx="7">
                  <c:v>10486</c:v>
                </c:pt>
                <c:pt idx="8">
                  <c:v>9794</c:v>
                </c:pt>
                <c:pt idx="9">
                  <c:v>10952</c:v>
                </c:pt>
                <c:pt idx="10">
                  <c:v>11776</c:v>
                </c:pt>
                <c:pt idx="11">
                  <c:v>12560</c:v>
                </c:pt>
                <c:pt idx="12">
                  <c:v>133862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5-40C1-AD2E-C3752B42B49D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C5-40C1-AD2E-C3752B42B49D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1367</c:v>
                </c:pt>
                <c:pt idx="1">
                  <c:v>495</c:v>
                </c:pt>
                <c:pt idx="2">
                  <c:v>546</c:v>
                </c:pt>
                <c:pt idx="3">
                  <c:v>1296</c:v>
                </c:pt>
                <c:pt idx="4">
                  <c:v>3849</c:v>
                </c:pt>
                <c:pt idx="5">
                  <c:v>5753</c:v>
                </c:pt>
                <c:pt idx="6">
                  <c:v>8901</c:v>
                </c:pt>
                <c:pt idx="7">
                  <c:v>11063</c:v>
                </c:pt>
                <c:pt idx="8">
                  <c:v>12066</c:v>
                </c:pt>
                <c:pt idx="9">
                  <c:v>16131</c:v>
                </c:pt>
                <c:pt idx="10">
                  <c:v>16640</c:v>
                </c:pt>
                <c:pt idx="11">
                  <c:v>15230</c:v>
                </c:pt>
                <c:pt idx="12">
                  <c:v>93337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C5-40C1-AD2E-C3752B42B49D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C5-40C1-AD2E-C3752B42B4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11804</c:v>
                </c:pt>
                <c:pt idx="1">
                  <c:v>13448</c:v>
                </c:pt>
                <c:pt idx="2">
                  <c:v>12723</c:v>
                </c:pt>
                <c:pt idx="3">
                  <c:v>15015</c:v>
                </c:pt>
                <c:pt idx="4">
                  <c:v>9508</c:v>
                </c:pt>
                <c:pt idx="5">
                  <c:v>8661</c:v>
                </c:pt>
                <c:pt idx="6">
                  <c:v>14155</c:v>
                </c:pt>
                <c:pt idx="7">
                  <c:v>10204</c:v>
                </c:pt>
                <c:pt idx="8">
                  <c:v>10921</c:v>
                </c:pt>
                <c:pt idx="9">
                  <c:v>13398</c:v>
                </c:pt>
                <c:pt idx="10">
                  <c:v>12499</c:v>
                </c:pt>
                <c:pt idx="11">
                  <c:v>13797</c:v>
                </c:pt>
                <c:pt idx="12">
                  <c:v>146133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C5-40C1-AD2E-C3752B42B49D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C5-40C1-AD2E-C3752B42B4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C5-40C1-AD2E-C3752B42B4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12734</c:v>
                </c:pt>
                <c:pt idx="1">
                  <c:v>12998</c:v>
                </c:pt>
                <c:pt idx="2">
                  <c:v>11046</c:v>
                </c:pt>
                <c:pt idx="3">
                  <c:v>12403</c:v>
                </c:pt>
                <c:pt idx="12">
                  <c:v>49181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C5-40C1-AD2E-C3752B42B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C5-40C1-AD2E-C3752B42B4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C5-40C1-AD2E-C3752B42B4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C5-40C1-AD2E-C3752B42B4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C5-40C1-AD2E-C3752B42B4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C5-40C1-AD2E-C3752B42B4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C5-40C1-AD2E-C3752B42B4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C5-40C1-AD2E-C3752B42B4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C5-40C1-AD2E-C3752B42B4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C5-40C1-AD2E-C3752B42B4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C5-40C1-AD2E-C3752B42B4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C5-40C1-AD2E-C3752B42B4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C5-40C1-AD2E-C3752B42B4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C5-40C1-AD2E-C3752B42B49D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7.8786851914605327E-2</c:v>
                </c:pt>
                <c:pt idx="1">
                  <c:v>-3.3462224866151136E-2</c:v>
                </c:pt>
                <c:pt idx="2">
                  <c:v>-0.1318085357227069</c:v>
                </c:pt>
                <c:pt idx="3">
                  <c:v>-0.173959373959374</c:v>
                </c:pt>
                <c:pt idx="12">
                  <c:v>-7.1881487073032657E-2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C5-40C1-AD2E-C3752B42B49D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5.7641196013288987E-2</c:v>
                </c:pt>
                <c:pt idx="1">
                  <c:v>0.32686810943242151</c:v>
                </c:pt>
                <c:pt idx="2">
                  <c:v>-0.14906401663970414</c:v>
                </c:pt>
                <c:pt idx="3">
                  <c:v>-1.210673038630028E-2</c:v>
                </c:pt>
                <c:pt idx="12">
                  <c:v>3.8187114751329965E-2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C5-40C1-AD2E-C3752B42B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DE-4973-8B81-2BE00B24A05A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E-4973-8B81-2BE00B24A05A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DE-4973-8B81-2BE00B24A05A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DE-4973-8B81-2BE00B24A05A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DE-4973-8B81-2BE00B24A05A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DE-4973-8B81-2BE00B24A05A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DE-4973-8B81-2BE00B24A0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DE-4973-8B81-2BE00B24A05A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2">
                  <c:v>2882541</c:v>
                </c:pt>
                <c:pt idx="3">
                  <c:v>2706253</c:v>
                </c:pt>
                <c:pt idx="12">
                  <c:v>11318734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DE-4973-8B81-2BE00B24A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DE-4973-8B81-2BE00B24A0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DE-4973-8B81-2BE00B24A0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DE-4973-8B81-2BE00B24A0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DE-4973-8B81-2BE00B24A0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DE-4973-8B81-2BE00B24A0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DE-4973-8B81-2BE00B24A0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DE-4973-8B81-2BE00B24A0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DE-4973-8B81-2BE00B24A0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DE-4973-8B81-2BE00B24A0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DE-4973-8B81-2BE00B24A0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DE-4973-8B81-2BE00B24A0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DE-4973-8B81-2BE00B24A0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DE-4973-8B81-2BE00B24A05A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2">
                  <c:v>9.6250363668516803E-2</c:v>
                </c:pt>
                <c:pt idx="3">
                  <c:v>2.0913182959511278E-2</c:v>
                </c:pt>
                <c:pt idx="12">
                  <c:v>0.18721744053861222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DE-4973-8B81-2BE00B24A05A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2">
                  <c:v>-1.3031226460316403E-2</c:v>
                </c:pt>
                <c:pt idx="3">
                  <c:v>1.7619414333179373E-2</c:v>
                </c:pt>
                <c:pt idx="12">
                  <c:v>8.1367157787479716E-3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DE-4973-8B81-2BE00B24A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2B-410C-8505-F48D87371F4A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2055040</c:v>
                </c:pt>
                <c:pt idx="1">
                  <c:v>1876383</c:v>
                </c:pt>
                <c:pt idx="2">
                  <c:v>2055942</c:v>
                </c:pt>
                <c:pt idx="3">
                  <c:v>1898856</c:v>
                </c:pt>
                <c:pt idx="4">
                  <c:v>1804334</c:v>
                </c:pt>
                <c:pt idx="5">
                  <c:v>1939840</c:v>
                </c:pt>
                <c:pt idx="6">
                  <c:v>2146553</c:v>
                </c:pt>
                <c:pt idx="7">
                  <c:v>2267171</c:v>
                </c:pt>
                <c:pt idx="8">
                  <c:v>1989413</c:v>
                </c:pt>
                <c:pt idx="9">
                  <c:v>2072902</c:v>
                </c:pt>
                <c:pt idx="10">
                  <c:v>1968742</c:v>
                </c:pt>
                <c:pt idx="11">
                  <c:v>2021610</c:v>
                </c:pt>
                <c:pt idx="12">
                  <c:v>24096786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2B-410C-8505-F48D87371F4A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2B-410C-8505-F48D87371F4A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187243</c:v>
                </c:pt>
                <c:pt idx="1">
                  <c:v>183147</c:v>
                </c:pt>
                <c:pt idx="2">
                  <c:v>251326</c:v>
                </c:pt>
                <c:pt idx="3">
                  <c:v>281332</c:v>
                </c:pt>
                <c:pt idx="4">
                  <c:v>365577</c:v>
                </c:pt>
                <c:pt idx="5">
                  <c:v>495857</c:v>
                </c:pt>
                <c:pt idx="6">
                  <c:v>955577</c:v>
                </c:pt>
                <c:pt idx="7">
                  <c:v>1392778</c:v>
                </c:pt>
                <c:pt idx="8">
                  <c:v>1425178</c:v>
                </c:pt>
                <c:pt idx="9">
                  <c:v>1817237</c:v>
                </c:pt>
                <c:pt idx="10">
                  <c:v>1809646</c:v>
                </c:pt>
                <c:pt idx="11">
                  <c:v>1588770</c:v>
                </c:pt>
                <c:pt idx="12">
                  <c:v>10753668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2B-410C-8505-F48D87371F4A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2B-410C-8505-F48D87371F4A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1482132</c:v>
                </c:pt>
                <c:pt idx="1">
                  <c:v>1695833</c:v>
                </c:pt>
                <c:pt idx="2">
                  <c:v>2034159</c:v>
                </c:pt>
                <c:pt idx="3">
                  <c:v>2056839</c:v>
                </c:pt>
                <c:pt idx="4">
                  <c:v>1862037</c:v>
                </c:pt>
                <c:pt idx="5">
                  <c:v>1928652</c:v>
                </c:pt>
                <c:pt idx="6">
                  <c:v>2257807</c:v>
                </c:pt>
                <c:pt idx="7">
                  <c:v>2397833</c:v>
                </c:pt>
                <c:pt idx="8">
                  <c:v>2015044</c:v>
                </c:pt>
                <c:pt idx="9">
                  <c:v>2190346</c:v>
                </c:pt>
                <c:pt idx="10">
                  <c:v>2115905</c:v>
                </c:pt>
                <c:pt idx="11">
                  <c:v>2150387</c:v>
                </c:pt>
                <c:pt idx="12">
                  <c:v>24186974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2B-410C-8505-F48D87371F4A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2B-410C-8505-F48D87371F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2B-410C-8505-F48D87371F4A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2233177</c:v>
                </c:pt>
                <c:pt idx="1">
                  <c:v>2103434</c:v>
                </c:pt>
                <c:pt idx="2">
                  <c:v>2166832</c:v>
                </c:pt>
                <c:pt idx="3">
                  <c:v>2068643</c:v>
                </c:pt>
                <c:pt idx="12">
                  <c:v>8572086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2B-410C-8505-F48D87371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2B-410C-8505-F48D87371F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2B-410C-8505-F48D87371F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2B-410C-8505-F48D87371F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2B-410C-8505-F48D87371F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2B-410C-8505-F48D87371F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2B-410C-8505-F48D87371F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2B-410C-8505-F48D87371F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2B-410C-8505-F48D87371F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2B-410C-8505-F48D87371F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2B-410C-8505-F48D87371F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2B-410C-8505-F48D87371F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2B-410C-8505-F48D87371F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2B-410C-8505-F48D87371F4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0.50673286859739886</c:v>
                </c:pt>
                <c:pt idx="1">
                  <c:v>0.24035444527851513</c:v>
                </c:pt>
                <c:pt idx="2">
                  <c:v>6.5222531768657221E-2</c:v>
                </c:pt>
                <c:pt idx="3">
                  <c:v>5.7389032393881934E-3</c:v>
                </c:pt>
                <c:pt idx="12">
                  <c:v>0.17927220155062007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2B-410C-8505-F48D87371F4A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8.6682984272812291E-2</c:v>
                </c:pt>
                <c:pt idx="1">
                  <c:v>0.12100461366362847</c:v>
                </c:pt>
                <c:pt idx="2">
                  <c:v>5.3936346453353323E-2</c:v>
                </c:pt>
                <c:pt idx="3">
                  <c:v>8.9415416440214557E-2</c:v>
                </c:pt>
                <c:pt idx="12">
                  <c:v>8.6970045602323243E-2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2B-410C-8505-F48D87371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05-4156-AEFC-30C04B24F42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310608</c:v>
                </c:pt>
                <c:pt idx="1">
                  <c:v>307074</c:v>
                </c:pt>
                <c:pt idx="2">
                  <c:v>335891</c:v>
                </c:pt>
                <c:pt idx="3">
                  <c:v>317922</c:v>
                </c:pt>
                <c:pt idx="4">
                  <c:v>280435</c:v>
                </c:pt>
                <c:pt idx="5">
                  <c:v>279242</c:v>
                </c:pt>
                <c:pt idx="6">
                  <c:v>349847</c:v>
                </c:pt>
                <c:pt idx="7">
                  <c:v>369812</c:v>
                </c:pt>
                <c:pt idx="8">
                  <c:v>298206</c:v>
                </c:pt>
                <c:pt idx="9">
                  <c:v>346540</c:v>
                </c:pt>
                <c:pt idx="10">
                  <c:v>306153</c:v>
                </c:pt>
                <c:pt idx="11">
                  <c:v>298326</c:v>
                </c:pt>
                <c:pt idx="12">
                  <c:v>3800056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5-4156-AEFC-30C04B24F42E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05-4156-AEFC-30C04B24F42E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48763</c:v>
                </c:pt>
                <c:pt idx="1">
                  <c:v>49322</c:v>
                </c:pt>
                <c:pt idx="2">
                  <c:v>76697</c:v>
                </c:pt>
                <c:pt idx="3">
                  <c:v>95947</c:v>
                </c:pt>
                <c:pt idx="4">
                  <c:v>119953</c:v>
                </c:pt>
                <c:pt idx="5">
                  <c:v>141585</c:v>
                </c:pt>
                <c:pt idx="6">
                  <c:v>224627</c:v>
                </c:pt>
                <c:pt idx="7">
                  <c:v>327170</c:v>
                </c:pt>
                <c:pt idx="8">
                  <c:v>325523</c:v>
                </c:pt>
                <c:pt idx="9">
                  <c:v>421006</c:v>
                </c:pt>
                <c:pt idx="10">
                  <c:v>383495</c:v>
                </c:pt>
                <c:pt idx="11">
                  <c:v>331599</c:v>
                </c:pt>
                <c:pt idx="12">
                  <c:v>2545687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05-4156-AEFC-30C04B24F42E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05-4156-AEFC-30C04B24F42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334603</c:v>
                </c:pt>
                <c:pt idx="1">
                  <c:v>365141</c:v>
                </c:pt>
                <c:pt idx="2">
                  <c:v>418215</c:v>
                </c:pt>
                <c:pt idx="3">
                  <c:v>444303</c:v>
                </c:pt>
                <c:pt idx="4">
                  <c:v>386695</c:v>
                </c:pt>
                <c:pt idx="5">
                  <c:v>358323</c:v>
                </c:pt>
                <c:pt idx="6">
                  <c:v>488792</c:v>
                </c:pt>
                <c:pt idx="7">
                  <c:v>507458</c:v>
                </c:pt>
                <c:pt idx="8">
                  <c:v>391495</c:v>
                </c:pt>
                <c:pt idx="9">
                  <c:v>462111</c:v>
                </c:pt>
                <c:pt idx="10">
                  <c:v>420140</c:v>
                </c:pt>
                <c:pt idx="11">
                  <c:v>426063</c:v>
                </c:pt>
                <c:pt idx="12">
                  <c:v>5003339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05-4156-AEFC-30C04B24F42E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05-4156-AEFC-30C04B24F4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05-4156-AEFC-30C04B24F42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411312</c:v>
                </c:pt>
                <c:pt idx="1">
                  <c:v>414643</c:v>
                </c:pt>
                <c:pt idx="2">
                  <c:v>411884</c:v>
                </c:pt>
                <c:pt idx="3">
                  <c:v>393462</c:v>
                </c:pt>
                <c:pt idx="12">
                  <c:v>1631301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05-4156-AEFC-30C04B24F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05-4156-AEFC-30C04B24F4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05-4156-AEFC-30C04B24F4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05-4156-AEFC-30C04B24F4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05-4156-AEFC-30C04B24F4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05-4156-AEFC-30C04B24F4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05-4156-AEFC-30C04B24F4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05-4156-AEFC-30C04B24F4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05-4156-AEFC-30C04B24F4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05-4156-AEFC-30C04B24F4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05-4156-AEFC-30C04B24F4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05-4156-AEFC-30C04B24F4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05-4156-AEFC-30C04B24F4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05-4156-AEFC-30C04B24F42E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0.22925377238100086</c:v>
                </c:pt>
                <c:pt idx="1">
                  <c:v>0.13556954710646019</c:v>
                </c:pt>
                <c:pt idx="2">
                  <c:v>-1.5138146647059481E-2</c:v>
                </c:pt>
                <c:pt idx="3">
                  <c:v>-0.11442866692324838</c:v>
                </c:pt>
                <c:pt idx="12">
                  <c:v>4.419169127841549E-2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05-4156-AEFC-30C04B24F42E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0.32421573172616291</c:v>
                </c:pt>
                <c:pt idx="1">
                  <c:v>0.35030318424874785</c:v>
                </c:pt>
                <c:pt idx="2">
                  <c:v>0.22624303717575045</c:v>
                </c:pt>
                <c:pt idx="3">
                  <c:v>0.23760545039349279</c:v>
                </c:pt>
                <c:pt idx="12">
                  <c:v>0.28297869830396505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05-4156-AEFC-30C04B24F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E4-4540-988D-30324831E4D4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1324384</c:v>
                </c:pt>
                <c:pt idx="1">
                  <c:v>1188128</c:v>
                </c:pt>
                <c:pt idx="2">
                  <c:v>1307318</c:v>
                </c:pt>
                <c:pt idx="3">
                  <c:v>1218671</c:v>
                </c:pt>
                <c:pt idx="4">
                  <c:v>1175240</c:v>
                </c:pt>
                <c:pt idx="5">
                  <c:v>1266397</c:v>
                </c:pt>
                <c:pt idx="6">
                  <c:v>1385024</c:v>
                </c:pt>
                <c:pt idx="7">
                  <c:v>1492768</c:v>
                </c:pt>
                <c:pt idx="8">
                  <c:v>1328116</c:v>
                </c:pt>
                <c:pt idx="9">
                  <c:v>1353434</c:v>
                </c:pt>
                <c:pt idx="10">
                  <c:v>1269736</c:v>
                </c:pt>
                <c:pt idx="11">
                  <c:v>1325580</c:v>
                </c:pt>
                <c:pt idx="12">
                  <c:v>15634796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4-4540-988D-30324831E4D4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E4-4540-988D-30324831E4D4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88374</c:v>
                </c:pt>
                <c:pt idx="1">
                  <c:v>93319</c:v>
                </c:pt>
                <c:pt idx="2">
                  <c:v>118171</c:v>
                </c:pt>
                <c:pt idx="3">
                  <c:v>132375</c:v>
                </c:pt>
                <c:pt idx="4">
                  <c:v>179011</c:v>
                </c:pt>
                <c:pt idx="5">
                  <c:v>276420</c:v>
                </c:pt>
                <c:pt idx="6">
                  <c:v>599804</c:v>
                </c:pt>
                <c:pt idx="7">
                  <c:v>860551</c:v>
                </c:pt>
                <c:pt idx="8">
                  <c:v>884952</c:v>
                </c:pt>
                <c:pt idx="9">
                  <c:v>1099800</c:v>
                </c:pt>
                <c:pt idx="10">
                  <c:v>1098968</c:v>
                </c:pt>
                <c:pt idx="11">
                  <c:v>976636</c:v>
                </c:pt>
                <c:pt idx="12">
                  <c:v>6408381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E4-4540-988D-30324831E4D4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E4-4540-988D-30324831E4D4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884995</c:v>
                </c:pt>
                <c:pt idx="1">
                  <c:v>1026910</c:v>
                </c:pt>
                <c:pt idx="2">
                  <c:v>1257429</c:v>
                </c:pt>
                <c:pt idx="3">
                  <c:v>1277874</c:v>
                </c:pt>
                <c:pt idx="4">
                  <c:v>1193073</c:v>
                </c:pt>
                <c:pt idx="5">
                  <c:v>1267134</c:v>
                </c:pt>
                <c:pt idx="6">
                  <c:v>1424044</c:v>
                </c:pt>
                <c:pt idx="7">
                  <c:v>1499345</c:v>
                </c:pt>
                <c:pt idx="8">
                  <c:v>1299340</c:v>
                </c:pt>
                <c:pt idx="9">
                  <c:v>1372251</c:v>
                </c:pt>
                <c:pt idx="10">
                  <c:v>1338733</c:v>
                </c:pt>
                <c:pt idx="11">
                  <c:v>1362833</c:v>
                </c:pt>
                <c:pt idx="12">
                  <c:v>15203961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E4-4540-988D-30324831E4D4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E4-4540-988D-30324831E4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E4-4540-988D-30324831E4D4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1450169</c:v>
                </c:pt>
                <c:pt idx="1">
                  <c:v>1336474</c:v>
                </c:pt>
                <c:pt idx="2">
                  <c:v>1395535</c:v>
                </c:pt>
                <c:pt idx="3">
                  <c:v>1334351</c:v>
                </c:pt>
                <c:pt idx="12">
                  <c:v>5516529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E4-4540-988D-30324831E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E4-4540-988D-30324831E4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E4-4540-988D-30324831E4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E4-4540-988D-30324831E4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E4-4540-988D-30324831E4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E4-4540-988D-30324831E4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E4-4540-988D-30324831E4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E4-4540-988D-30324831E4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E4-4540-988D-30324831E4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E4-4540-988D-30324831E4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E4-4540-988D-30324831E4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E4-4540-988D-30324831E4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E4-4540-988D-30324831E4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E4-4540-988D-30324831E4D4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0.63861829727851571</c:v>
                </c:pt>
                <c:pt idx="1">
                  <c:v>0.30145192860133796</c:v>
                </c:pt>
                <c:pt idx="2">
                  <c:v>0.10983204618312437</c:v>
                </c:pt>
                <c:pt idx="3">
                  <c:v>4.4196063148636E-2</c:v>
                </c:pt>
                <c:pt idx="12">
                  <c:v>0.24044771461105485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E4-4540-988D-30324831E4D4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9.4976230458839739E-2</c:v>
                </c:pt>
                <c:pt idx="1">
                  <c:v>0.12485691777316932</c:v>
                </c:pt>
                <c:pt idx="2">
                  <c:v>6.7479373801936582E-2</c:v>
                </c:pt>
                <c:pt idx="3">
                  <c:v>9.492307603939043E-2</c:v>
                </c:pt>
                <c:pt idx="12">
                  <c:v>9.4875043192409914E-2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E4-4540-988D-30324831E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50-40B2-A922-269DFCE2553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349783</c:v>
                </c:pt>
                <c:pt idx="1">
                  <c:v>315241</c:v>
                </c:pt>
                <c:pt idx="2">
                  <c:v>343656</c:v>
                </c:pt>
                <c:pt idx="3">
                  <c:v>301356</c:v>
                </c:pt>
                <c:pt idx="4">
                  <c:v>285339</c:v>
                </c:pt>
                <c:pt idx="5">
                  <c:v>333201</c:v>
                </c:pt>
                <c:pt idx="6">
                  <c:v>358206</c:v>
                </c:pt>
                <c:pt idx="7">
                  <c:v>350589</c:v>
                </c:pt>
                <c:pt idx="8">
                  <c:v>313414</c:v>
                </c:pt>
                <c:pt idx="9">
                  <c:v>316424</c:v>
                </c:pt>
                <c:pt idx="10">
                  <c:v>336638</c:v>
                </c:pt>
                <c:pt idx="11">
                  <c:v>338253</c:v>
                </c:pt>
                <c:pt idx="12">
                  <c:v>3942100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50-40B2-A922-269DFCE25538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50-40B2-A922-269DFCE25538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45034</c:v>
                </c:pt>
                <c:pt idx="1">
                  <c:v>35817</c:v>
                </c:pt>
                <c:pt idx="2">
                  <c:v>50352</c:v>
                </c:pt>
                <c:pt idx="3">
                  <c:v>49484</c:v>
                </c:pt>
                <c:pt idx="4">
                  <c:v>60129</c:v>
                </c:pt>
                <c:pt idx="5">
                  <c:v>73232</c:v>
                </c:pt>
                <c:pt idx="6">
                  <c:v>116721</c:v>
                </c:pt>
                <c:pt idx="7">
                  <c:v>179811</c:v>
                </c:pt>
                <c:pt idx="8">
                  <c:v>191266</c:v>
                </c:pt>
                <c:pt idx="9">
                  <c:v>267716</c:v>
                </c:pt>
                <c:pt idx="10">
                  <c:v>295615</c:v>
                </c:pt>
                <c:pt idx="11">
                  <c:v>249783</c:v>
                </c:pt>
                <c:pt idx="12">
                  <c:v>1614960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50-40B2-A922-269DFCE25538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50-40B2-A922-269DFCE2553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230012</c:v>
                </c:pt>
                <c:pt idx="1">
                  <c:v>267099</c:v>
                </c:pt>
                <c:pt idx="2">
                  <c:v>314383</c:v>
                </c:pt>
                <c:pt idx="3">
                  <c:v>294027</c:v>
                </c:pt>
                <c:pt idx="4">
                  <c:v>247135</c:v>
                </c:pt>
                <c:pt idx="5">
                  <c:v>267374</c:v>
                </c:pt>
                <c:pt idx="6">
                  <c:v>303708</c:v>
                </c:pt>
                <c:pt idx="7">
                  <c:v>345691</c:v>
                </c:pt>
                <c:pt idx="8">
                  <c:v>281605</c:v>
                </c:pt>
                <c:pt idx="9">
                  <c:v>305976</c:v>
                </c:pt>
                <c:pt idx="10">
                  <c:v>304073</c:v>
                </c:pt>
                <c:pt idx="11">
                  <c:v>307147</c:v>
                </c:pt>
                <c:pt idx="12">
                  <c:v>3468230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50-40B2-A922-269DFCE25538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50-40B2-A922-269DFCE255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50-40B2-A922-269DFCE2553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315071</c:v>
                </c:pt>
                <c:pt idx="1">
                  <c:v>302554</c:v>
                </c:pt>
                <c:pt idx="2">
                  <c:v>305531</c:v>
                </c:pt>
                <c:pt idx="3">
                  <c:v>297151</c:v>
                </c:pt>
                <c:pt idx="12">
                  <c:v>1220307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50-40B2-A922-269DFCE2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50-40B2-A922-269DFCE255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50-40B2-A922-269DFCE255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50-40B2-A922-269DFCE255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50-40B2-A922-269DFCE255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50-40B2-A922-269DFCE255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50-40B2-A922-269DFCE255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50-40B2-A922-269DFCE255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50-40B2-A922-269DFCE255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50-40B2-A922-269DFCE255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50-40B2-A922-269DFCE255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50-40B2-A922-269DFCE255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50-40B2-A922-269DFCE255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50-40B2-A922-269DFCE25538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0.36980244508982141</c:v>
                </c:pt>
                <c:pt idx="1">
                  <c:v>0.13274104358309091</c:v>
                </c:pt>
                <c:pt idx="2">
                  <c:v>-2.8156738754958166E-2</c:v>
                </c:pt>
                <c:pt idx="3">
                  <c:v>1.0624874586347532E-2</c:v>
                </c:pt>
                <c:pt idx="12">
                  <c:v>0.10382977799607596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50-40B2-A922-269DFCE25538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-9.9238670833059373E-2</c:v>
                </c:pt>
                <c:pt idx="1">
                  <c:v>-4.0245399551454231E-2</c:v>
                </c:pt>
                <c:pt idx="2">
                  <c:v>-0.11093942779989296</c:v>
                </c:pt>
                <c:pt idx="3">
                  <c:v>-1.3953596410889446E-2</c:v>
                </c:pt>
                <c:pt idx="12">
                  <c:v>-6.8493537582173358E-2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50-40B2-A922-269DFCE2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2D-49CB-A425-D6694DB9AAB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cat'!$C$119:$C$131</c:f>
              <c:numCache>
                <c:formatCode>#,##0</c:formatCode>
                <c:ptCount val="13"/>
                <c:pt idx="0">
                  <c:v>50112</c:v>
                </c:pt>
                <c:pt idx="1">
                  <c:v>46307</c:v>
                </c:pt>
                <c:pt idx="2">
                  <c:v>48065</c:v>
                </c:pt>
                <c:pt idx="3">
                  <c:v>42298</c:v>
                </c:pt>
                <c:pt idx="4">
                  <c:v>46010</c:v>
                </c:pt>
                <c:pt idx="5">
                  <c:v>43716</c:v>
                </c:pt>
                <c:pt idx="6">
                  <c:v>34569</c:v>
                </c:pt>
                <c:pt idx="7">
                  <c:v>33664</c:v>
                </c:pt>
                <c:pt idx="8">
                  <c:v>31237</c:v>
                </c:pt>
                <c:pt idx="9">
                  <c:v>38233</c:v>
                </c:pt>
                <c:pt idx="10">
                  <c:v>36396</c:v>
                </c:pt>
                <c:pt idx="11">
                  <c:v>38726</c:v>
                </c:pt>
                <c:pt idx="12">
                  <c:v>489333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D-49CB-A425-D6694DB9AABE}"/>
            </c:ext>
          </c:extLst>
        </c:ser>
        <c:ser>
          <c:idx val="5"/>
          <c:order val="1"/>
          <c:tx>
            <c:strRef>
              <c:f>'Pernocta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2D-49CB-A425-D6694DB9AABE}"/>
              </c:ext>
            </c:extLst>
          </c:dPt>
          <c:val>
            <c:numRef>
              <c:f>'Pernocta evol mensu TF cat'!$G$119:$G$131</c:f>
              <c:numCache>
                <c:formatCode>#,##0</c:formatCode>
                <c:ptCount val="13"/>
                <c:pt idx="0">
                  <c:v>1625</c:v>
                </c:pt>
                <c:pt idx="1">
                  <c:v>1727</c:v>
                </c:pt>
                <c:pt idx="2">
                  <c:v>1653</c:v>
                </c:pt>
                <c:pt idx="3">
                  <c:v>1279</c:v>
                </c:pt>
                <c:pt idx="4">
                  <c:v>1780</c:v>
                </c:pt>
                <c:pt idx="5">
                  <c:v>929</c:v>
                </c:pt>
                <c:pt idx="6">
                  <c:v>11899</c:v>
                </c:pt>
                <c:pt idx="7">
                  <c:v>22700</c:v>
                </c:pt>
                <c:pt idx="8">
                  <c:v>19696</c:v>
                </c:pt>
                <c:pt idx="9">
                  <c:v>24086</c:v>
                </c:pt>
                <c:pt idx="10">
                  <c:v>26776</c:v>
                </c:pt>
                <c:pt idx="11">
                  <c:v>25616</c:v>
                </c:pt>
                <c:pt idx="12">
                  <c:v>139766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2D-49CB-A425-D6694DB9AABE}"/>
            </c:ext>
          </c:extLst>
        </c:ser>
        <c:ser>
          <c:idx val="0"/>
          <c:order val="2"/>
          <c:tx>
            <c:strRef>
              <c:f>'Pernocta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2D-49CB-A425-D6694DB9AAB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cat'!$I$119:$I$131</c:f>
              <c:numCache>
                <c:formatCode>#,##0</c:formatCode>
                <c:ptCount val="13"/>
                <c:pt idx="0">
                  <c:v>27799</c:v>
                </c:pt>
                <c:pt idx="1">
                  <c:v>29168</c:v>
                </c:pt>
                <c:pt idx="2">
                  <c:v>32483</c:v>
                </c:pt>
                <c:pt idx="3">
                  <c:v>30308</c:v>
                </c:pt>
                <c:pt idx="4">
                  <c:v>26462</c:v>
                </c:pt>
                <c:pt idx="5">
                  <c:v>26632</c:v>
                </c:pt>
                <c:pt idx="6">
                  <c:v>28868</c:v>
                </c:pt>
                <c:pt idx="7">
                  <c:v>33779</c:v>
                </c:pt>
                <c:pt idx="8">
                  <c:v>31871</c:v>
                </c:pt>
                <c:pt idx="9">
                  <c:v>37849</c:v>
                </c:pt>
                <c:pt idx="10">
                  <c:v>40409</c:v>
                </c:pt>
                <c:pt idx="11">
                  <c:v>42097</c:v>
                </c:pt>
                <c:pt idx="12">
                  <c:v>387725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2D-49CB-A425-D6694DB9AABE}"/>
            </c:ext>
          </c:extLst>
        </c:ser>
        <c:ser>
          <c:idx val="1"/>
          <c:order val="3"/>
          <c:tx>
            <c:strRef>
              <c:f>'Pernocta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2D-49CB-A425-D6694DB9AA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2D-49CB-A425-D6694DB9AAB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cat'!$K$119:$K$131</c:f>
              <c:numCache>
                <c:formatCode>#,##0</c:formatCode>
                <c:ptCount val="13"/>
                <c:pt idx="0">
                  <c:v>43001</c:v>
                </c:pt>
                <c:pt idx="1">
                  <c:v>37383</c:v>
                </c:pt>
                <c:pt idx="2">
                  <c:v>40476</c:v>
                </c:pt>
                <c:pt idx="3">
                  <c:v>33163</c:v>
                </c:pt>
                <c:pt idx="12">
                  <c:v>154023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2D-49CB-A425-D6694DB9A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2D-49CB-A425-D6694DB9AA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2D-49CB-A425-D6694DB9AA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2D-49CB-A425-D6694DB9AA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2D-49CB-A425-D6694DB9AA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2D-49CB-A425-D6694DB9AA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2D-49CB-A425-D6694DB9AA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2D-49CB-A425-D6694DB9AA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2D-49CB-A425-D6694DB9AA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2D-49CB-A425-D6694DB9AA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2D-49CB-A425-D6694DB9AA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2D-49CB-A425-D6694DB9AA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2D-49CB-A425-D6694DB9AA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2D-49CB-A425-D6694DB9AABE}"/>
              </c:ext>
            </c:extLst>
          </c:dPt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cat'!$L$119:$L$131</c:f>
              <c:numCache>
                <c:formatCode>0.0%</c:formatCode>
                <c:ptCount val="13"/>
                <c:pt idx="0">
                  <c:v>0.54685420338861102</c:v>
                </c:pt>
                <c:pt idx="1">
                  <c:v>0.2816442676906199</c:v>
                </c:pt>
                <c:pt idx="2">
                  <c:v>0.24606717359849761</c:v>
                </c:pt>
                <c:pt idx="3">
                  <c:v>9.4199551273591142E-2</c:v>
                </c:pt>
                <c:pt idx="12">
                  <c:v>0.28611867265652391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2D-49CB-A425-D6694DB9AABE}"/>
            </c:ext>
          </c:extLst>
        </c:ser>
        <c:ser>
          <c:idx val="4"/>
          <c:order val="5"/>
          <c:tx>
            <c:strRef>
              <c:f>'Pernocta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cat'!$M$119:$M$131</c:f>
              <c:numCache>
                <c:formatCode>0.0%</c:formatCode>
                <c:ptCount val="13"/>
                <c:pt idx="0">
                  <c:v>-0.14190213920817374</c:v>
                </c:pt>
                <c:pt idx="1">
                  <c:v>-0.19271384455913798</c:v>
                </c:pt>
                <c:pt idx="2">
                  <c:v>-0.15789035680848851</c:v>
                </c:pt>
                <c:pt idx="3">
                  <c:v>-0.21596765804529761</c:v>
                </c:pt>
                <c:pt idx="12">
                  <c:v>-0.17538627919178507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2D-49CB-A425-D6694DB9A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CE-418B-9BBE-5ECC4E4DED9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cat'!$C$141:$C$153</c:f>
              <c:numCache>
                <c:formatCode>#,##0</c:formatCode>
                <c:ptCount val="13"/>
                <c:pt idx="0">
                  <c:v>20153</c:v>
                </c:pt>
                <c:pt idx="1">
                  <c:v>19633</c:v>
                </c:pt>
                <c:pt idx="2">
                  <c:v>21012</c:v>
                </c:pt>
                <c:pt idx="3">
                  <c:v>18609</c:v>
                </c:pt>
                <c:pt idx="4">
                  <c:v>17310</c:v>
                </c:pt>
                <c:pt idx="5">
                  <c:v>17284</c:v>
                </c:pt>
                <c:pt idx="6">
                  <c:v>18907</c:v>
                </c:pt>
                <c:pt idx="7">
                  <c:v>20338</c:v>
                </c:pt>
                <c:pt idx="8">
                  <c:v>18440</c:v>
                </c:pt>
                <c:pt idx="9">
                  <c:v>18271</c:v>
                </c:pt>
                <c:pt idx="10">
                  <c:v>19819</c:v>
                </c:pt>
                <c:pt idx="11">
                  <c:v>20725</c:v>
                </c:pt>
                <c:pt idx="12">
                  <c:v>230501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E-418B-9BBE-5ECC4E4DED97}"/>
            </c:ext>
          </c:extLst>
        </c:ser>
        <c:ser>
          <c:idx val="5"/>
          <c:order val="1"/>
          <c:tx>
            <c:strRef>
              <c:f>'Pernocta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CE-418B-9BBE-5ECC4E4DED97}"/>
              </c:ext>
            </c:extLst>
          </c:dPt>
          <c:val>
            <c:numRef>
              <c:f>'Pernocta evol mensu TF cat'!$G$141:$G$153</c:f>
              <c:numCache>
                <c:formatCode>#,##0</c:formatCode>
                <c:ptCount val="13"/>
                <c:pt idx="0">
                  <c:v>3447</c:v>
                </c:pt>
                <c:pt idx="1">
                  <c:v>2962</c:v>
                </c:pt>
                <c:pt idx="2">
                  <c:v>4453</c:v>
                </c:pt>
                <c:pt idx="3">
                  <c:v>2247</c:v>
                </c:pt>
                <c:pt idx="4">
                  <c:v>4704</c:v>
                </c:pt>
                <c:pt idx="5">
                  <c:v>3691</c:v>
                </c:pt>
                <c:pt idx="6">
                  <c:v>2526</c:v>
                </c:pt>
                <c:pt idx="7">
                  <c:v>2546</c:v>
                </c:pt>
                <c:pt idx="8">
                  <c:v>3741</c:v>
                </c:pt>
                <c:pt idx="9">
                  <c:v>4629</c:v>
                </c:pt>
                <c:pt idx="10">
                  <c:v>4792</c:v>
                </c:pt>
                <c:pt idx="11">
                  <c:v>5136</c:v>
                </c:pt>
                <c:pt idx="12">
                  <c:v>44874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CE-418B-9BBE-5ECC4E4DED97}"/>
            </c:ext>
          </c:extLst>
        </c:ser>
        <c:ser>
          <c:idx val="0"/>
          <c:order val="2"/>
          <c:tx>
            <c:strRef>
              <c:f>'Pernocta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CE-418B-9BBE-5ECC4E4DED9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cat'!$I$141:$I$153</c:f>
              <c:numCache>
                <c:formatCode>#,##0</c:formatCode>
                <c:ptCount val="13"/>
                <c:pt idx="0">
                  <c:v>4723</c:v>
                </c:pt>
                <c:pt idx="1">
                  <c:v>7515</c:v>
                </c:pt>
                <c:pt idx="2">
                  <c:v>11649</c:v>
                </c:pt>
                <c:pt idx="3">
                  <c:v>10327</c:v>
                </c:pt>
                <c:pt idx="4">
                  <c:v>8672</c:v>
                </c:pt>
                <c:pt idx="5">
                  <c:v>9189</c:v>
                </c:pt>
                <c:pt idx="6">
                  <c:v>12395</c:v>
                </c:pt>
                <c:pt idx="7">
                  <c:v>11560</c:v>
                </c:pt>
                <c:pt idx="8">
                  <c:v>10733</c:v>
                </c:pt>
                <c:pt idx="9">
                  <c:v>12159</c:v>
                </c:pt>
                <c:pt idx="10">
                  <c:v>12550</c:v>
                </c:pt>
                <c:pt idx="11">
                  <c:v>12247</c:v>
                </c:pt>
                <c:pt idx="12">
                  <c:v>123719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CE-418B-9BBE-5ECC4E4DED97}"/>
            </c:ext>
          </c:extLst>
        </c:ser>
        <c:ser>
          <c:idx val="1"/>
          <c:order val="3"/>
          <c:tx>
            <c:strRef>
              <c:f>'Pernocta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CE-418B-9BBE-5ECC4E4DED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CE-418B-9BBE-5ECC4E4DED9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cat'!$K$141:$K$153</c:f>
              <c:numCache>
                <c:formatCode>#,##0</c:formatCode>
                <c:ptCount val="13"/>
                <c:pt idx="0">
                  <c:v>13624</c:v>
                </c:pt>
                <c:pt idx="1">
                  <c:v>12380</c:v>
                </c:pt>
                <c:pt idx="2">
                  <c:v>13406</c:v>
                </c:pt>
                <c:pt idx="3">
                  <c:v>10516</c:v>
                </c:pt>
                <c:pt idx="12">
                  <c:v>49926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CE-418B-9BBE-5ECC4E4DE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CE-418B-9BBE-5ECC4E4DED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CE-418B-9BBE-5ECC4E4DED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CE-418B-9BBE-5ECC4E4DED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CE-418B-9BBE-5ECC4E4DED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CE-418B-9BBE-5ECC4E4DED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CE-418B-9BBE-5ECC4E4DED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CE-418B-9BBE-5ECC4E4DED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CE-418B-9BBE-5ECC4E4DED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CE-418B-9BBE-5ECC4E4DED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CE-418B-9BBE-5ECC4E4DED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CE-418B-9BBE-5ECC4E4DED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CE-418B-9BBE-5ECC4E4DED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CE-418B-9BBE-5ECC4E4DED97}"/>
              </c:ext>
            </c:extLst>
          </c:dPt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cat'!$L$141:$L$153</c:f>
              <c:numCache>
                <c:formatCode>0.0%</c:formatCode>
                <c:ptCount val="13"/>
                <c:pt idx="0">
                  <c:v>1.8846072411602797</c:v>
                </c:pt>
                <c:pt idx="1">
                  <c:v>0.64737192282102463</c:v>
                </c:pt>
                <c:pt idx="2">
                  <c:v>0.15082839728732078</c:v>
                </c:pt>
                <c:pt idx="3">
                  <c:v>1.8301539653335919E-2</c:v>
                </c:pt>
                <c:pt idx="12">
                  <c:v>0.45922721692874258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CE-418B-9BBE-5ECC4E4DED97}"/>
            </c:ext>
          </c:extLst>
        </c:ser>
        <c:ser>
          <c:idx val="4"/>
          <c:order val="5"/>
          <c:tx>
            <c:strRef>
              <c:f>'Pernocta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cat'!$M$141:$M$153</c:f>
              <c:numCache>
                <c:formatCode>0.0%</c:formatCode>
                <c:ptCount val="13"/>
                <c:pt idx="0">
                  <c:v>-0.32397161712896339</c:v>
                </c:pt>
                <c:pt idx="1">
                  <c:v>-0.3694290225640503</c:v>
                </c:pt>
                <c:pt idx="2">
                  <c:v>-0.36198362840281739</c:v>
                </c:pt>
                <c:pt idx="3">
                  <c:v>-0.43489709280455691</c:v>
                </c:pt>
                <c:pt idx="12">
                  <c:v>-0.37126449809210771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CE-418B-9BBE-5ECC4E4DE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D5-4A22-90D2-BA716D075EC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cat'!$C$163:$C$175</c:f>
              <c:numCache>
                <c:formatCode>#,##0</c:formatCode>
                <c:ptCount val="13"/>
                <c:pt idx="0">
                  <c:v>892954</c:v>
                </c:pt>
                <c:pt idx="1">
                  <c:v>823007</c:v>
                </c:pt>
                <c:pt idx="2">
                  <c:v>864658</c:v>
                </c:pt>
                <c:pt idx="3">
                  <c:v>760540</c:v>
                </c:pt>
                <c:pt idx="4">
                  <c:v>704833</c:v>
                </c:pt>
                <c:pt idx="5">
                  <c:v>801209</c:v>
                </c:pt>
                <c:pt idx="6">
                  <c:v>928203</c:v>
                </c:pt>
                <c:pt idx="7">
                  <c:v>998893</c:v>
                </c:pt>
                <c:pt idx="8">
                  <c:v>770970</c:v>
                </c:pt>
                <c:pt idx="9">
                  <c:v>775776</c:v>
                </c:pt>
                <c:pt idx="10">
                  <c:v>783745</c:v>
                </c:pt>
                <c:pt idx="11">
                  <c:v>833192</c:v>
                </c:pt>
                <c:pt idx="12">
                  <c:v>9937980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D5-4A22-90D2-BA716D075EC1}"/>
            </c:ext>
          </c:extLst>
        </c:ser>
        <c:ser>
          <c:idx val="5"/>
          <c:order val="1"/>
          <c:tx>
            <c:strRef>
              <c:f>'Pernocta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D5-4A22-90D2-BA716D075EC1}"/>
              </c:ext>
            </c:extLst>
          </c:dPt>
          <c:val>
            <c:numRef>
              <c:f>'Pernocta evol mensu TF cat'!$G$163:$G$175</c:f>
              <c:numCache>
                <c:formatCode>#,##0</c:formatCode>
                <c:ptCount val="13"/>
                <c:pt idx="0">
                  <c:v>72918</c:v>
                </c:pt>
                <c:pt idx="1">
                  <c:v>70720</c:v>
                </c:pt>
                <c:pt idx="2">
                  <c:v>91122</c:v>
                </c:pt>
                <c:pt idx="3">
                  <c:v>101665</c:v>
                </c:pt>
                <c:pt idx="4">
                  <c:v>110477</c:v>
                </c:pt>
                <c:pt idx="5">
                  <c:v>157164</c:v>
                </c:pt>
                <c:pt idx="6">
                  <c:v>287965</c:v>
                </c:pt>
                <c:pt idx="7">
                  <c:v>387034</c:v>
                </c:pt>
                <c:pt idx="8">
                  <c:v>361772</c:v>
                </c:pt>
                <c:pt idx="9">
                  <c:v>476961</c:v>
                </c:pt>
                <c:pt idx="10">
                  <c:v>527346</c:v>
                </c:pt>
                <c:pt idx="11">
                  <c:v>504568</c:v>
                </c:pt>
                <c:pt idx="12">
                  <c:v>3149712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D5-4A22-90D2-BA716D075EC1}"/>
            </c:ext>
          </c:extLst>
        </c:ser>
        <c:ser>
          <c:idx val="0"/>
          <c:order val="2"/>
          <c:tx>
            <c:strRef>
              <c:f>'Pernocta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D5-4A22-90D2-BA716D075EC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cat'!$I$163:$I$175</c:f>
              <c:numCache>
                <c:formatCode>#,##0</c:formatCode>
                <c:ptCount val="13"/>
                <c:pt idx="0">
                  <c:v>535470</c:v>
                </c:pt>
                <c:pt idx="1">
                  <c:v>540128</c:v>
                </c:pt>
                <c:pt idx="2">
                  <c:v>595296</c:v>
                </c:pt>
                <c:pt idx="3">
                  <c:v>593977</c:v>
                </c:pt>
                <c:pt idx="4">
                  <c:v>507901</c:v>
                </c:pt>
                <c:pt idx="5">
                  <c:v>526097</c:v>
                </c:pt>
                <c:pt idx="6">
                  <c:v>708215</c:v>
                </c:pt>
                <c:pt idx="7">
                  <c:v>722501</c:v>
                </c:pt>
                <c:pt idx="8">
                  <c:v>555744</c:v>
                </c:pt>
                <c:pt idx="9">
                  <c:v>619435</c:v>
                </c:pt>
                <c:pt idx="10">
                  <c:v>645666</c:v>
                </c:pt>
                <c:pt idx="11">
                  <c:v>668533</c:v>
                </c:pt>
                <c:pt idx="12">
                  <c:v>7218963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D5-4A22-90D2-BA716D075EC1}"/>
            </c:ext>
          </c:extLst>
        </c:ser>
        <c:ser>
          <c:idx val="1"/>
          <c:order val="3"/>
          <c:tx>
            <c:strRef>
              <c:f>'Pernocta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D5-4A22-90D2-BA716D075E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D5-4A22-90D2-BA716D075EC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cat'!$K$163:$K$175</c:f>
              <c:numCache>
                <c:formatCode>#,##0</c:formatCode>
                <c:ptCount val="13"/>
                <c:pt idx="0">
                  <c:v>697486</c:v>
                </c:pt>
                <c:pt idx="1">
                  <c:v>695843</c:v>
                </c:pt>
                <c:pt idx="2">
                  <c:v>715709</c:v>
                </c:pt>
                <c:pt idx="3">
                  <c:v>637610</c:v>
                </c:pt>
                <c:pt idx="12">
                  <c:v>2746648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D5-4A22-90D2-BA716D07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D5-4A22-90D2-BA716D075E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D5-4A22-90D2-BA716D075E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D5-4A22-90D2-BA716D075E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D5-4A22-90D2-BA716D075E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D5-4A22-90D2-BA716D075E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D5-4A22-90D2-BA716D075E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D5-4A22-90D2-BA716D075E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D5-4A22-90D2-BA716D075E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D5-4A22-90D2-BA716D075E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D5-4A22-90D2-BA716D075E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D5-4A22-90D2-BA716D075E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D5-4A22-90D2-BA716D075E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D5-4A22-90D2-BA716D075EC1}"/>
              </c:ext>
            </c:extLst>
          </c:dPt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cat'!$L$163:$L$175</c:f>
              <c:numCache>
                <c:formatCode>0.0%</c:formatCode>
                <c:ptCount val="13"/>
                <c:pt idx="0">
                  <c:v>0.30256783760061245</c:v>
                </c:pt>
                <c:pt idx="1">
                  <c:v>0.288292775045915</c:v>
                </c:pt>
                <c:pt idx="2">
                  <c:v>0.20227416276944576</c:v>
                </c:pt>
                <c:pt idx="3">
                  <c:v>7.3459073331122227E-2</c:v>
                </c:pt>
                <c:pt idx="12">
                  <c:v>0.21271719228159136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D5-4A22-90D2-BA716D075EC1}"/>
            </c:ext>
          </c:extLst>
        </c:ser>
        <c:ser>
          <c:idx val="4"/>
          <c:order val="5"/>
          <c:tx>
            <c:strRef>
              <c:f>'Pernocta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cat'!$M$163:$M$175</c:f>
              <c:numCache>
                <c:formatCode>0.0%</c:formatCode>
                <c:ptCount val="13"/>
                <c:pt idx="0">
                  <c:v>-0.21890041368312363</c:v>
                </c:pt>
                <c:pt idx="1">
                  <c:v>-0.15451144400958927</c:v>
                </c:pt>
                <c:pt idx="2">
                  <c:v>-0.17226348452220419</c:v>
                </c:pt>
                <c:pt idx="3">
                  <c:v>-0.16163515396954797</c:v>
                </c:pt>
                <c:pt idx="12">
                  <c:v>-0.1779355606841817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D5-4A22-90D2-BA716D07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EB-478A-96EE-197A786F93B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cat'!$C$185:$C$197</c:f>
              <c:numCache>
                <c:formatCode>#,##0</c:formatCode>
                <c:ptCount val="13"/>
                <c:pt idx="0">
                  <c:v>43319</c:v>
                </c:pt>
                <c:pt idx="1">
                  <c:v>40435</c:v>
                </c:pt>
                <c:pt idx="2">
                  <c:v>41632</c:v>
                </c:pt>
                <c:pt idx="3">
                  <c:v>39016</c:v>
                </c:pt>
                <c:pt idx="4">
                  <c:v>36269</c:v>
                </c:pt>
                <c:pt idx="5">
                  <c:v>43070</c:v>
                </c:pt>
                <c:pt idx="6">
                  <c:v>54258</c:v>
                </c:pt>
                <c:pt idx="7">
                  <c:v>56836</c:v>
                </c:pt>
                <c:pt idx="8">
                  <c:v>41164</c:v>
                </c:pt>
                <c:pt idx="9">
                  <c:v>47522</c:v>
                </c:pt>
                <c:pt idx="10">
                  <c:v>43011</c:v>
                </c:pt>
                <c:pt idx="11">
                  <c:v>46537</c:v>
                </c:pt>
                <c:pt idx="12">
                  <c:v>533069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B-478A-96EE-197A786F93B7}"/>
            </c:ext>
          </c:extLst>
        </c:ser>
        <c:ser>
          <c:idx val="5"/>
          <c:order val="1"/>
          <c:tx>
            <c:strRef>
              <c:f>'Pernocta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EB-478A-96EE-197A786F93B7}"/>
              </c:ext>
            </c:extLst>
          </c:dPt>
          <c:val>
            <c:numRef>
              <c:f>'Pernocta evol mensu TF cat'!$G$185:$G$197</c:f>
              <c:numCache>
                <c:formatCode>#,##0</c:formatCode>
                <c:ptCount val="13"/>
                <c:pt idx="0">
                  <c:v>7295</c:v>
                </c:pt>
                <c:pt idx="1">
                  <c:v>8720</c:v>
                </c:pt>
                <c:pt idx="2">
                  <c:v>9808</c:v>
                </c:pt>
                <c:pt idx="3">
                  <c:v>10894</c:v>
                </c:pt>
                <c:pt idx="4">
                  <c:v>10813</c:v>
                </c:pt>
                <c:pt idx="5">
                  <c:v>12755</c:v>
                </c:pt>
                <c:pt idx="6">
                  <c:v>22906</c:v>
                </c:pt>
                <c:pt idx="7">
                  <c:v>22746</c:v>
                </c:pt>
                <c:pt idx="8">
                  <c:v>27790</c:v>
                </c:pt>
                <c:pt idx="9">
                  <c:v>47456</c:v>
                </c:pt>
                <c:pt idx="10">
                  <c:v>51750</c:v>
                </c:pt>
                <c:pt idx="11">
                  <c:v>41156</c:v>
                </c:pt>
                <c:pt idx="12">
                  <c:v>274089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EB-478A-96EE-197A786F93B7}"/>
            </c:ext>
          </c:extLst>
        </c:ser>
        <c:ser>
          <c:idx val="0"/>
          <c:order val="2"/>
          <c:tx>
            <c:strRef>
              <c:f>'Pernocta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EB-478A-96EE-197A786F93B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cat'!$I$185:$I$197</c:f>
              <c:numCache>
                <c:formatCode>#,##0</c:formatCode>
                <c:ptCount val="13"/>
                <c:pt idx="0">
                  <c:v>52111</c:v>
                </c:pt>
                <c:pt idx="1">
                  <c:v>40023</c:v>
                </c:pt>
                <c:pt idx="2">
                  <c:v>43646</c:v>
                </c:pt>
                <c:pt idx="3">
                  <c:v>47129</c:v>
                </c:pt>
                <c:pt idx="4">
                  <c:v>37662</c:v>
                </c:pt>
                <c:pt idx="5">
                  <c:v>41023</c:v>
                </c:pt>
                <c:pt idx="6">
                  <c:v>50829</c:v>
                </c:pt>
                <c:pt idx="7">
                  <c:v>53174</c:v>
                </c:pt>
                <c:pt idx="8">
                  <c:v>38086</c:v>
                </c:pt>
                <c:pt idx="9">
                  <c:v>47037</c:v>
                </c:pt>
                <c:pt idx="10">
                  <c:v>41140</c:v>
                </c:pt>
                <c:pt idx="11">
                  <c:v>43037</c:v>
                </c:pt>
                <c:pt idx="12">
                  <c:v>534897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EB-478A-96EE-197A786F93B7}"/>
            </c:ext>
          </c:extLst>
        </c:ser>
        <c:ser>
          <c:idx val="1"/>
          <c:order val="3"/>
          <c:tx>
            <c:strRef>
              <c:f>'Pernocta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EB-478A-96EE-197A786F93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EB-478A-96EE-197A786F93B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cat'!$K$185:$K$197</c:f>
              <c:numCache>
                <c:formatCode>#,##0</c:formatCode>
                <c:ptCount val="13"/>
                <c:pt idx="0">
                  <c:v>43378</c:v>
                </c:pt>
                <c:pt idx="1">
                  <c:v>41665</c:v>
                </c:pt>
                <c:pt idx="2">
                  <c:v>42335</c:v>
                </c:pt>
                <c:pt idx="3">
                  <c:v>47696</c:v>
                </c:pt>
                <c:pt idx="12">
                  <c:v>175074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EB-478A-96EE-197A786F9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EB-478A-96EE-197A786F93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EB-478A-96EE-197A786F93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EB-478A-96EE-197A786F93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EB-478A-96EE-197A786F93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EB-478A-96EE-197A786F93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EB-478A-96EE-197A786F93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EB-478A-96EE-197A786F93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EB-478A-96EE-197A786F93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EB-478A-96EE-197A786F93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EB-478A-96EE-197A786F93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EB-478A-96EE-197A786F93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EB-478A-96EE-197A786F93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EB-478A-96EE-197A786F93B7}"/>
              </c:ext>
            </c:extLst>
          </c:dPt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cat'!$L$185:$L$197</c:f>
              <c:numCache>
                <c:formatCode>0.0%</c:formatCode>
                <c:ptCount val="13"/>
                <c:pt idx="0">
                  <c:v>-0.16758457907159718</c:v>
                </c:pt>
                <c:pt idx="1">
                  <c:v>4.1026409814356679E-2</c:v>
                </c:pt>
                <c:pt idx="2">
                  <c:v>-3.0037116803372621E-2</c:v>
                </c:pt>
                <c:pt idx="3">
                  <c:v>1.2030809055995295E-2</c:v>
                </c:pt>
                <c:pt idx="12">
                  <c:v>-4.2835508367548902E-2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EB-478A-96EE-197A786F93B7}"/>
            </c:ext>
          </c:extLst>
        </c:ser>
        <c:ser>
          <c:idx val="4"/>
          <c:order val="5"/>
          <c:tx>
            <c:strRef>
              <c:f>'Pernocta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cat'!$M$185:$M$197</c:f>
              <c:numCache>
                <c:formatCode>0.0%</c:formatCode>
                <c:ptCount val="13"/>
                <c:pt idx="0">
                  <c:v>1.3619889655809292E-3</c:v>
                </c:pt>
                <c:pt idx="1">
                  <c:v>3.0419191294670522E-2</c:v>
                </c:pt>
                <c:pt idx="2">
                  <c:v>1.6886049192928576E-2</c:v>
                </c:pt>
                <c:pt idx="3">
                  <c:v>0.22247283165880671</c:v>
                </c:pt>
                <c:pt idx="12">
                  <c:v>6.4914052140484957E-2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EB-478A-96EE-197A786F9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F3-49D4-B214-06A2E272DEBF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cat'!$C$207:$C$219</c:f>
              <c:numCache>
                <c:formatCode>#,##0</c:formatCode>
                <c:ptCount val="13"/>
                <c:pt idx="0">
                  <c:v>499387</c:v>
                </c:pt>
                <c:pt idx="1">
                  <c:v>453670</c:v>
                </c:pt>
                <c:pt idx="2">
                  <c:v>467828</c:v>
                </c:pt>
                <c:pt idx="3">
                  <c:v>413130</c:v>
                </c:pt>
                <c:pt idx="4">
                  <c:v>397562</c:v>
                </c:pt>
                <c:pt idx="5">
                  <c:v>450816</c:v>
                </c:pt>
                <c:pt idx="6">
                  <c:v>525007</c:v>
                </c:pt>
                <c:pt idx="7">
                  <c:v>575485</c:v>
                </c:pt>
                <c:pt idx="8">
                  <c:v>444654</c:v>
                </c:pt>
                <c:pt idx="9">
                  <c:v>426181</c:v>
                </c:pt>
                <c:pt idx="10">
                  <c:v>427215</c:v>
                </c:pt>
                <c:pt idx="11">
                  <c:v>458659</c:v>
                </c:pt>
                <c:pt idx="12">
                  <c:v>5539594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3-49D4-B214-06A2E272DEBF}"/>
            </c:ext>
          </c:extLst>
        </c:ser>
        <c:ser>
          <c:idx val="5"/>
          <c:order val="1"/>
          <c:tx>
            <c:strRef>
              <c:f>'Pernocta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F3-49D4-B214-06A2E272DEBF}"/>
              </c:ext>
            </c:extLst>
          </c:dPt>
          <c:val>
            <c:numRef>
              <c:f>'Pernocta evol mensu TF cat'!$G$207:$G$219</c:f>
              <c:numCache>
                <c:formatCode>#,##0</c:formatCode>
                <c:ptCount val="13"/>
                <c:pt idx="0">
                  <c:v>45365</c:v>
                </c:pt>
                <c:pt idx="1">
                  <c:v>45736</c:v>
                </c:pt>
                <c:pt idx="2">
                  <c:v>62701</c:v>
                </c:pt>
                <c:pt idx="3">
                  <c:v>66258</c:v>
                </c:pt>
                <c:pt idx="4">
                  <c:v>74886</c:v>
                </c:pt>
                <c:pt idx="5">
                  <c:v>106154</c:v>
                </c:pt>
                <c:pt idx="6">
                  <c:v>190138</c:v>
                </c:pt>
                <c:pt idx="7">
                  <c:v>250211</c:v>
                </c:pt>
                <c:pt idx="8">
                  <c:v>229153</c:v>
                </c:pt>
                <c:pt idx="9">
                  <c:v>284301</c:v>
                </c:pt>
                <c:pt idx="10">
                  <c:v>304726</c:v>
                </c:pt>
                <c:pt idx="11">
                  <c:v>298387</c:v>
                </c:pt>
                <c:pt idx="12">
                  <c:v>1958016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F3-49D4-B214-06A2E272DEBF}"/>
            </c:ext>
          </c:extLst>
        </c:ser>
        <c:ser>
          <c:idx val="0"/>
          <c:order val="2"/>
          <c:tx>
            <c:strRef>
              <c:f>'Pernocta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F3-49D4-B214-06A2E272DEBF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cat'!$I$207:$I$219</c:f>
              <c:numCache>
                <c:formatCode>#,##0</c:formatCode>
                <c:ptCount val="13"/>
                <c:pt idx="0">
                  <c:v>303243</c:v>
                </c:pt>
                <c:pt idx="1">
                  <c:v>313439</c:v>
                </c:pt>
                <c:pt idx="2">
                  <c:v>357250</c:v>
                </c:pt>
                <c:pt idx="3">
                  <c:v>360796</c:v>
                </c:pt>
                <c:pt idx="4">
                  <c:v>326525</c:v>
                </c:pt>
                <c:pt idx="5">
                  <c:v>332042</c:v>
                </c:pt>
                <c:pt idx="6">
                  <c:v>454205</c:v>
                </c:pt>
                <c:pt idx="7">
                  <c:v>440608</c:v>
                </c:pt>
                <c:pt idx="8">
                  <c:v>341178</c:v>
                </c:pt>
                <c:pt idx="9">
                  <c:v>369144</c:v>
                </c:pt>
                <c:pt idx="10">
                  <c:v>384412</c:v>
                </c:pt>
                <c:pt idx="11">
                  <c:v>395517</c:v>
                </c:pt>
                <c:pt idx="12">
                  <c:v>4378359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F3-49D4-B214-06A2E272DEBF}"/>
            </c:ext>
          </c:extLst>
        </c:ser>
        <c:ser>
          <c:idx val="1"/>
          <c:order val="3"/>
          <c:tx>
            <c:strRef>
              <c:f>'Pernocta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F3-49D4-B214-06A2E272DE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F3-49D4-B214-06A2E272DEBF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cat'!$K$207:$K$219</c:f>
              <c:numCache>
                <c:formatCode>#,##0</c:formatCode>
                <c:ptCount val="13"/>
                <c:pt idx="0">
                  <c:v>406502</c:v>
                </c:pt>
                <c:pt idx="1">
                  <c:v>419658</c:v>
                </c:pt>
                <c:pt idx="2">
                  <c:v>437346</c:v>
                </c:pt>
                <c:pt idx="3">
                  <c:v>380350</c:v>
                </c:pt>
                <c:pt idx="12">
                  <c:v>1643856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F3-49D4-B214-06A2E272D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F3-49D4-B214-06A2E272DE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F3-49D4-B214-06A2E272DE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F3-49D4-B214-06A2E272DE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F3-49D4-B214-06A2E272DE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F3-49D4-B214-06A2E272DE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F3-49D4-B214-06A2E272DE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F3-49D4-B214-06A2E272DE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F3-49D4-B214-06A2E272DE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F3-49D4-B214-06A2E272DE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F3-49D4-B214-06A2E272DE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F3-49D4-B214-06A2E272DE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F3-49D4-B214-06A2E272DE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F3-49D4-B214-06A2E272DEBF}"/>
              </c:ext>
            </c:extLst>
          </c:dPt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cat'!$L$207:$L$219</c:f>
              <c:numCache>
                <c:formatCode>0.0%</c:formatCode>
                <c:ptCount val="13"/>
                <c:pt idx="0">
                  <c:v>0.34051569203576015</c:v>
                </c:pt>
                <c:pt idx="1">
                  <c:v>0.33888252578651668</c:v>
                </c:pt>
                <c:pt idx="2">
                  <c:v>0.22420153953813848</c:v>
                </c:pt>
                <c:pt idx="3">
                  <c:v>5.4196831450459504E-2</c:v>
                </c:pt>
                <c:pt idx="12">
                  <c:v>0.23160374248536031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F3-49D4-B214-06A2E272DEBF}"/>
            </c:ext>
          </c:extLst>
        </c:ser>
        <c:ser>
          <c:idx val="4"/>
          <c:order val="5"/>
          <c:tx>
            <c:strRef>
              <c:f>'Pernocta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cat'!$M$207:$M$219</c:f>
              <c:numCache>
                <c:formatCode>0.0%</c:formatCode>
                <c:ptCount val="13"/>
                <c:pt idx="0">
                  <c:v>-0.18599803358918032</c:v>
                </c:pt>
                <c:pt idx="1">
                  <c:v>-7.4970793748760145E-2</c:v>
                </c:pt>
                <c:pt idx="2">
                  <c:v>-6.5156425010901464E-2</c:v>
                </c:pt>
                <c:pt idx="3">
                  <c:v>-7.9345484472200023E-2</c:v>
                </c:pt>
                <c:pt idx="12">
                  <c:v>-0.10368453911227549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F3-49D4-B214-06A2E272D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DC-4090-82AC-6D2AA096CA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TF'!$C$471:$C$483</c:f>
              <c:numCache>
                <c:formatCode>#,##0</c:formatCode>
                <c:ptCount val="13"/>
                <c:pt idx="0">
                  <c:v>4077</c:v>
                </c:pt>
                <c:pt idx="1">
                  <c:v>3794</c:v>
                </c:pt>
                <c:pt idx="2">
                  <c:v>4418</c:v>
                </c:pt>
                <c:pt idx="3">
                  <c:v>4145</c:v>
                </c:pt>
                <c:pt idx="4">
                  <c:v>4275</c:v>
                </c:pt>
                <c:pt idx="5">
                  <c:v>4620</c:v>
                </c:pt>
                <c:pt idx="6">
                  <c:v>4820</c:v>
                </c:pt>
                <c:pt idx="7">
                  <c:v>5518</c:v>
                </c:pt>
                <c:pt idx="8">
                  <c:v>5043</c:v>
                </c:pt>
                <c:pt idx="9">
                  <c:v>4270</c:v>
                </c:pt>
                <c:pt idx="10">
                  <c:v>3997</c:v>
                </c:pt>
                <c:pt idx="11">
                  <c:v>4130</c:v>
                </c:pt>
                <c:pt idx="12">
                  <c:v>53107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DC-4090-82AC-6D2AA096CAF1}"/>
            </c:ext>
          </c:extLst>
        </c:ser>
        <c:ser>
          <c:idx val="5"/>
          <c:order val="1"/>
          <c:tx>
            <c:strRef>
              <c:f>'Viajeros entr evol mensu TF'!$G$469:$H$469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DC-4090-82AC-6D2AA096CAF1}"/>
              </c:ext>
            </c:extLst>
          </c:dPt>
          <c:val>
            <c:numRef>
              <c:f>'Viajeros entr evol mensu TF'!$G$471:$G$483</c:f>
              <c:numCache>
                <c:formatCode>#,##0</c:formatCode>
                <c:ptCount val="13"/>
                <c:pt idx="0">
                  <c:v>2224</c:v>
                </c:pt>
                <c:pt idx="1">
                  <c:v>1915</c:v>
                </c:pt>
                <c:pt idx="2">
                  <c:v>2228</c:v>
                </c:pt>
                <c:pt idx="3">
                  <c:v>3165</c:v>
                </c:pt>
                <c:pt idx="4">
                  <c:v>3823</c:v>
                </c:pt>
                <c:pt idx="5">
                  <c:v>4349</c:v>
                </c:pt>
                <c:pt idx="6">
                  <c:v>8160</c:v>
                </c:pt>
                <c:pt idx="7">
                  <c:v>8147</c:v>
                </c:pt>
                <c:pt idx="8">
                  <c:v>8181</c:v>
                </c:pt>
                <c:pt idx="9">
                  <c:v>5206</c:v>
                </c:pt>
                <c:pt idx="10">
                  <c:v>6097</c:v>
                </c:pt>
                <c:pt idx="11">
                  <c:v>7456</c:v>
                </c:pt>
                <c:pt idx="12">
                  <c:v>60951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DC-4090-82AC-6D2AA096CAF1}"/>
            </c:ext>
          </c:extLst>
        </c:ser>
        <c:ser>
          <c:idx val="0"/>
          <c:order val="2"/>
          <c:tx>
            <c:strRef>
              <c:f>'Viajeros entr evol mensu TF'!$I$469:$J$469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DC-4090-82AC-6D2AA096CA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TF'!$I$471:$I$483</c:f>
              <c:numCache>
                <c:formatCode>#,##0</c:formatCode>
                <c:ptCount val="13"/>
                <c:pt idx="0">
                  <c:v>7725</c:v>
                </c:pt>
                <c:pt idx="1">
                  <c:v>7768</c:v>
                </c:pt>
                <c:pt idx="2">
                  <c:v>6642</c:v>
                </c:pt>
                <c:pt idx="3">
                  <c:v>6432</c:v>
                </c:pt>
                <c:pt idx="4">
                  <c:v>7440</c:v>
                </c:pt>
                <c:pt idx="5">
                  <c:v>7190</c:v>
                </c:pt>
                <c:pt idx="6">
                  <c:v>9038</c:v>
                </c:pt>
                <c:pt idx="7">
                  <c:v>8119</c:v>
                </c:pt>
                <c:pt idx="8">
                  <c:v>9035</c:v>
                </c:pt>
                <c:pt idx="9">
                  <c:v>6965</c:v>
                </c:pt>
                <c:pt idx="10">
                  <c:v>7112</c:v>
                </c:pt>
                <c:pt idx="11">
                  <c:v>7799</c:v>
                </c:pt>
                <c:pt idx="12">
                  <c:v>91265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DC-4090-82AC-6D2AA096CAF1}"/>
            </c:ext>
          </c:extLst>
        </c:ser>
        <c:ser>
          <c:idx val="1"/>
          <c:order val="3"/>
          <c:tx>
            <c:strRef>
              <c:f>'Viajeros entr evol mensu TF'!$K$469:$L$469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DC-4090-82AC-6D2AA096CA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DC-4090-82AC-6D2AA096CA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TF'!$K$471:$K$483</c:f>
              <c:numCache>
                <c:formatCode>#,##0</c:formatCode>
                <c:ptCount val="13"/>
                <c:pt idx="0">
                  <c:v>9856</c:v>
                </c:pt>
                <c:pt idx="1">
                  <c:v>9688</c:v>
                </c:pt>
                <c:pt idx="2">
                  <c:v>8109</c:v>
                </c:pt>
                <c:pt idx="3">
                  <c:v>8091</c:v>
                </c:pt>
                <c:pt idx="12">
                  <c:v>35744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DC-4090-82AC-6D2AA096C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DC-4090-82AC-6D2AA096CA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DC-4090-82AC-6D2AA096CA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DC-4090-82AC-6D2AA096CA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DC-4090-82AC-6D2AA096CA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DC-4090-82AC-6D2AA096CA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DC-4090-82AC-6D2AA096CA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DC-4090-82AC-6D2AA096CA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DC-4090-82AC-6D2AA096CA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DC-4090-82AC-6D2AA096CA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DC-4090-82AC-6D2AA096CA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DC-4090-82AC-6D2AA096CA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DC-4090-82AC-6D2AA096CA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DC-4090-82AC-6D2AA096CAF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TF'!$L$471:$L$483</c:f>
              <c:numCache>
                <c:formatCode>0.0%</c:formatCode>
                <c:ptCount val="13"/>
                <c:pt idx="0">
                  <c:v>0.27585760517799351</c:v>
                </c:pt>
                <c:pt idx="1">
                  <c:v>0.24716786817713698</c:v>
                </c:pt>
                <c:pt idx="2">
                  <c:v>0.22086720867208665</c:v>
                </c:pt>
                <c:pt idx="3">
                  <c:v>0.25792910447761197</c:v>
                </c:pt>
                <c:pt idx="12">
                  <c:v>0.25123394126089549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DC-4090-82AC-6D2AA096CAF1}"/>
            </c:ext>
          </c:extLst>
        </c:ser>
        <c:ser>
          <c:idx val="4"/>
          <c:order val="5"/>
          <c:tx>
            <c:strRef>
              <c:f>'Viajeros entr evol mensu TF'!$M$470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TF'!$M$471:$M$483</c:f>
              <c:numCache>
                <c:formatCode>0.0%</c:formatCode>
                <c:ptCount val="13"/>
                <c:pt idx="0">
                  <c:v>1.4174638214373312</c:v>
                </c:pt>
                <c:pt idx="1">
                  <c:v>1.5535055350553506</c:v>
                </c:pt>
                <c:pt idx="2">
                  <c:v>0.83544590312358524</c:v>
                </c:pt>
                <c:pt idx="3">
                  <c:v>0.95199034981905917</c:v>
                </c:pt>
                <c:pt idx="12">
                  <c:v>1.1750030424729219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DC-4090-82AC-6D2AA096C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A6-4BD9-A92C-A533D0A437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10065</c:v>
                </c:pt>
                <c:pt idx="1">
                  <c:v>10836</c:v>
                </c:pt>
                <c:pt idx="2">
                  <c:v>11990</c:v>
                </c:pt>
                <c:pt idx="3">
                  <c:v>13855</c:v>
                </c:pt>
                <c:pt idx="4">
                  <c:v>10445</c:v>
                </c:pt>
                <c:pt idx="5">
                  <c:v>9044</c:v>
                </c:pt>
                <c:pt idx="6">
                  <c:v>13797</c:v>
                </c:pt>
                <c:pt idx="7">
                  <c:v>14554</c:v>
                </c:pt>
                <c:pt idx="8">
                  <c:v>9890</c:v>
                </c:pt>
                <c:pt idx="9">
                  <c:v>12903</c:v>
                </c:pt>
                <c:pt idx="10">
                  <c:v>9991</c:v>
                </c:pt>
                <c:pt idx="11">
                  <c:v>10448</c:v>
                </c:pt>
                <c:pt idx="12">
                  <c:v>137818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6-4BD9-A92C-A533D0A43718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A6-4BD9-A92C-A533D0A43718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451</c:v>
                </c:pt>
                <c:pt idx="1">
                  <c:v>575</c:v>
                </c:pt>
                <c:pt idx="2">
                  <c:v>520</c:v>
                </c:pt>
                <c:pt idx="3">
                  <c:v>581</c:v>
                </c:pt>
                <c:pt idx="4">
                  <c:v>1666</c:v>
                </c:pt>
                <c:pt idx="5">
                  <c:v>5971</c:v>
                </c:pt>
                <c:pt idx="6">
                  <c:v>7761</c:v>
                </c:pt>
                <c:pt idx="7">
                  <c:v>12517</c:v>
                </c:pt>
                <c:pt idx="8">
                  <c:v>13430</c:v>
                </c:pt>
                <c:pt idx="9">
                  <c:v>19797</c:v>
                </c:pt>
                <c:pt idx="10">
                  <c:v>15583</c:v>
                </c:pt>
                <c:pt idx="11">
                  <c:v>14357</c:v>
                </c:pt>
                <c:pt idx="12">
                  <c:v>93209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A6-4BD9-A92C-A533D0A43718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A6-4BD9-A92C-A533D0A437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14324</c:v>
                </c:pt>
                <c:pt idx="1">
                  <c:v>14346</c:v>
                </c:pt>
                <c:pt idx="2">
                  <c:v>13613</c:v>
                </c:pt>
                <c:pt idx="3">
                  <c:v>17808</c:v>
                </c:pt>
                <c:pt idx="4">
                  <c:v>15470</c:v>
                </c:pt>
                <c:pt idx="5">
                  <c:v>11750</c:v>
                </c:pt>
                <c:pt idx="6">
                  <c:v>15218</c:v>
                </c:pt>
                <c:pt idx="7">
                  <c:v>16648</c:v>
                </c:pt>
                <c:pt idx="8">
                  <c:v>13656</c:v>
                </c:pt>
                <c:pt idx="9">
                  <c:v>12565</c:v>
                </c:pt>
                <c:pt idx="10">
                  <c:v>12634</c:v>
                </c:pt>
                <c:pt idx="11">
                  <c:v>11551</c:v>
                </c:pt>
                <c:pt idx="12">
                  <c:v>169583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A6-4BD9-A92C-A533D0A43718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A6-4BD9-A92C-A533D0A437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A6-4BD9-A92C-A533D0A437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12828</c:v>
                </c:pt>
                <c:pt idx="1">
                  <c:v>12830</c:v>
                </c:pt>
                <c:pt idx="2">
                  <c:v>11637</c:v>
                </c:pt>
                <c:pt idx="3">
                  <c:v>16612</c:v>
                </c:pt>
                <c:pt idx="12">
                  <c:v>53907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A6-4BD9-A92C-A533D0A43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A6-4BD9-A92C-A533D0A437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A6-4BD9-A92C-A533D0A437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A6-4BD9-A92C-A533D0A437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A6-4BD9-A92C-A533D0A437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A6-4BD9-A92C-A533D0A437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A6-4BD9-A92C-A533D0A437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A6-4BD9-A92C-A533D0A437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A6-4BD9-A92C-A533D0A437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A6-4BD9-A92C-A533D0A437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A6-4BD9-A92C-A533D0A437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A6-4BD9-A92C-A533D0A437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A6-4BD9-A92C-A533D0A437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A6-4BD9-A92C-A533D0A4371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-0.10444010053057806</c:v>
                </c:pt>
                <c:pt idx="1">
                  <c:v>-0.10567405548584974</c:v>
                </c:pt>
                <c:pt idx="2">
                  <c:v>-0.14515536619407921</c:v>
                </c:pt>
                <c:pt idx="3">
                  <c:v>-6.7160826594788836E-2</c:v>
                </c:pt>
                <c:pt idx="12">
                  <c:v>-0.10291058561182209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A6-4BD9-A92C-A533D0A43718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0.27451564828614017</c:v>
                </c:pt>
                <c:pt idx="1">
                  <c:v>0.18401624215577694</c:v>
                </c:pt>
                <c:pt idx="2">
                  <c:v>-2.9441201000834027E-2</c:v>
                </c:pt>
                <c:pt idx="3">
                  <c:v>0.1989895344640924</c:v>
                </c:pt>
                <c:pt idx="12">
                  <c:v>0.15318957771787955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A6-4BD9-A92C-A533D0A43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32-4342-AD18-9D044F1BAAC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cat'!$C$229:$C$241</c:f>
              <c:numCache>
                <c:formatCode>#,##0</c:formatCode>
                <c:ptCount val="13"/>
                <c:pt idx="0">
                  <c:v>241085</c:v>
                </c:pt>
                <c:pt idx="1">
                  <c:v>223745</c:v>
                </c:pt>
                <c:pt idx="2">
                  <c:v>238339</c:v>
                </c:pt>
                <c:pt idx="3">
                  <c:v>220431</c:v>
                </c:pt>
                <c:pt idx="4">
                  <c:v>198445</c:v>
                </c:pt>
                <c:pt idx="5">
                  <c:v>224925</c:v>
                </c:pt>
                <c:pt idx="6">
                  <c:v>248724</c:v>
                </c:pt>
                <c:pt idx="7">
                  <c:v>256276</c:v>
                </c:pt>
                <c:pt idx="8">
                  <c:v>195274</c:v>
                </c:pt>
                <c:pt idx="9">
                  <c:v>214269</c:v>
                </c:pt>
                <c:pt idx="10">
                  <c:v>214469</c:v>
                </c:pt>
                <c:pt idx="11">
                  <c:v>219057</c:v>
                </c:pt>
                <c:pt idx="12">
                  <c:v>2695039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2-4342-AD18-9D044F1BAAC2}"/>
            </c:ext>
          </c:extLst>
        </c:ser>
        <c:ser>
          <c:idx val="5"/>
          <c:order val="1"/>
          <c:tx>
            <c:strRef>
              <c:f>'Pernocta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32-4342-AD18-9D044F1BAAC2}"/>
              </c:ext>
            </c:extLst>
          </c:dPt>
          <c:val>
            <c:numRef>
              <c:f>'Pernocta evol mensu TF cat'!$G$229:$G$241</c:f>
              <c:numCache>
                <c:formatCode>#,##0</c:formatCode>
                <c:ptCount val="13"/>
                <c:pt idx="0">
                  <c:v>13286</c:v>
                </c:pt>
                <c:pt idx="1">
                  <c:v>10262</c:v>
                </c:pt>
                <c:pt idx="2">
                  <c:v>9900</c:v>
                </c:pt>
                <c:pt idx="3">
                  <c:v>14619</c:v>
                </c:pt>
                <c:pt idx="4">
                  <c:v>15425</c:v>
                </c:pt>
                <c:pt idx="5">
                  <c:v>25755</c:v>
                </c:pt>
                <c:pt idx="6">
                  <c:v>51365</c:v>
                </c:pt>
                <c:pt idx="7">
                  <c:v>75574</c:v>
                </c:pt>
                <c:pt idx="8">
                  <c:v>71340</c:v>
                </c:pt>
                <c:pt idx="9">
                  <c:v>99292</c:v>
                </c:pt>
                <c:pt idx="10">
                  <c:v>119176</c:v>
                </c:pt>
                <c:pt idx="11">
                  <c:v>116039</c:v>
                </c:pt>
                <c:pt idx="12">
                  <c:v>622033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32-4342-AD18-9D044F1BAAC2}"/>
            </c:ext>
          </c:extLst>
        </c:ser>
        <c:ser>
          <c:idx val="0"/>
          <c:order val="2"/>
          <c:tx>
            <c:strRef>
              <c:f>'Pernocta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32-4342-AD18-9D044F1BAAC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cat'!$I$229:$I$241</c:f>
              <c:numCache>
                <c:formatCode>#,##0</c:formatCode>
                <c:ptCount val="13"/>
                <c:pt idx="0">
                  <c:v>124314</c:v>
                </c:pt>
                <c:pt idx="1">
                  <c:v>131426</c:v>
                </c:pt>
                <c:pt idx="2">
                  <c:v>136423</c:v>
                </c:pt>
                <c:pt idx="3">
                  <c:v>136953</c:v>
                </c:pt>
                <c:pt idx="4">
                  <c:v>110252</c:v>
                </c:pt>
                <c:pt idx="5">
                  <c:v>115960</c:v>
                </c:pt>
                <c:pt idx="6">
                  <c:v>152536</c:v>
                </c:pt>
                <c:pt idx="7">
                  <c:v>169177</c:v>
                </c:pt>
                <c:pt idx="8">
                  <c:v>128767</c:v>
                </c:pt>
                <c:pt idx="9">
                  <c:v>149917</c:v>
                </c:pt>
                <c:pt idx="10">
                  <c:v>161948</c:v>
                </c:pt>
                <c:pt idx="11">
                  <c:v>169230</c:v>
                </c:pt>
                <c:pt idx="12">
                  <c:v>1686903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32-4342-AD18-9D044F1BAAC2}"/>
            </c:ext>
          </c:extLst>
        </c:ser>
        <c:ser>
          <c:idx val="1"/>
          <c:order val="3"/>
          <c:tx>
            <c:strRef>
              <c:f>'Pernocta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32-4342-AD18-9D044F1BAA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32-4342-AD18-9D044F1BAAC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cat'!$K$229:$K$241</c:f>
              <c:numCache>
                <c:formatCode>#,##0</c:formatCode>
                <c:ptCount val="13"/>
                <c:pt idx="0">
                  <c:v>176465</c:v>
                </c:pt>
                <c:pt idx="1">
                  <c:v>166798</c:v>
                </c:pt>
                <c:pt idx="2">
                  <c:v>165430</c:v>
                </c:pt>
                <c:pt idx="3">
                  <c:v>147093</c:v>
                </c:pt>
                <c:pt idx="12">
                  <c:v>655786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32-4342-AD18-9D044F1BA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32-4342-AD18-9D044F1BAA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32-4342-AD18-9D044F1BAA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32-4342-AD18-9D044F1BAA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32-4342-AD18-9D044F1BAA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32-4342-AD18-9D044F1BAA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32-4342-AD18-9D044F1BAA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32-4342-AD18-9D044F1BAA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32-4342-AD18-9D044F1BAA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32-4342-AD18-9D044F1BAA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32-4342-AD18-9D044F1BAA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32-4342-AD18-9D044F1BAA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32-4342-AD18-9D044F1BAA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32-4342-AD18-9D044F1BAAC2}"/>
              </c:ext>
            </c:extLst>
          </c:dPt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cat'!$L$229:$L$241</c:f>
              <c:numCache>
                <c:formatCode>0.0%</c:formatCode>
                <c:ptCount val="13"/>
                <c:pt idx="0">
                  <c:v>0.41951027237479277</c:v>
                </c:pt>
                <c:pt idx="1">
                  <c:v>0.26914004839225125</c:v>
                </c:pt>
                <c:pt idx="2">
                  <c:v>0.21262543705973336</c:v>
                </c:pt>
                <c:pt idx="3">
                  <c:v>7.4039999123787004E-2</c:v>
                </c:pt>
                <c:pt idx="12">
                  <c:v>0.23939929996446896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32-4342-AD18-9D044F1BAAC2}"/>
            </c:ext>
          </c:extLst>
        </c:ser>
        <c:ser>
          <c:idx val="4"/>
          <c:order val="5"/>
          <c:tx>
            <c:strRef>
              <c:f>'Pernocta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cat'!$M$229:$M$241</c:f>
              <c:numCache>
                <c:formatCode>0.0%</c:formatCode>
                <c:ptCount val="13"/>
                <c:pt idx="0">
                  <c:v>-0.26803824377294316</c:v>
                </c:pt>
                <c:pt idx="1">
                  <c:v>-0.25451741938367334</c:v>
                </c:pt>
                <c:pt idx="2">
                  <c:v>-0.30590461485531117</c:v>
                </c:pt>
                <c:pt idx="3">
                  <c:v>-0.33270275052057108</c:v>
                </c:pt>
                <c:pt idx="12">
                  <c:v>-0.28996751840623647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32-4342-AD18-9D044F1BA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FE-4F86-9E70-49501825B750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cat'!$C$251:$C$263</c:f>
              <c:numCache>
                <c:formatCode>#,##0</c:formatCode>
                <c:ptCount val="13"/>
                <c:pt idx="0">
                  <c:v>109163</c:v>
                </c:pt>
                <c:pt idx="1">
                  <c:v>105157</c:v>
                </c:pt>
                <c:pt idx="2">
                  <c:v>116859</c:v>
                </c:pt>
                <c:pt idx="3">
                  <c:v>87963</c:v>
                </c:pt>
                <c:pt idx="4">
                  <c:v>72557</c:v>
                </c:pt>
                <c:pt idx="5">
                  <c:v>82398</c:v>
                </c:pt>
                <c:pt idx="6">
                  <c:v>100214</c:v>
                </c:pt>
                <c:pt idx="7">
                  <c:v>110296</c:v>
                </c:pt>
                <c:pt idx="8">
                  <c:v>89878</c:v>
                </c:pt>
                <c:pt idx="9">
                  <c:v>87804</c:v>
                </c:pt>
                <c:pt idx="10">
                  <c:v>99050</c:v>
                </c:pt>
                <c:pt idx="11">
                  <c:v>108939</c:v>
                </c:pt>
                <c:pt idx="12">
                  <c:v>1170278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FE-4F86-9E70-49501825B750}"/>
            </c:ext>
          </c:extLst>
        </c:ser>
        <c:ser>
          <c:idx val="5"/>
          <c:order val="1"/>
          <c:tx>
            <c:strRef>
              <c:f>'Pernocta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FE-4F86-9E70-49501825B750}"/>
              </c:ext>
            </c:extLst>
          </c:dPt>
          <c:val>
            <c:numRef>
              <c:f>'Pernocta evol mensu TF cat'!$G$251:$G$263</c:f>
              <c:numCache>
                <c:formatCode>#,##0</c:formatCode>
                <c:ptCount val="13"/>
                <c:pt idx="0">
                  <c:v>6972</c:v>
                </c:pt>
                <c:pt idx="1">
                  <c:v>6002</c:v>
                </c:pt>
                <c:pt idx="2">
                  <c:v>8713</c:v>
                </c:pt>
                <c:pt idx="3">
                  <c:v>9894</c:v>
                </c:pt>
                <c:pt idx="4">
                  <c:v>9353</c:v>
                </c:pt>
                <c:pt idx="5">
                  <c:v>12500</c:v>
                </c:pt>
                <c:pt idx="6">
                  <c:v>23556</c:v>
                </c:pt>
                <c:pt idx="7">
                  <c:v>38503</c:v>
                </c:pt>
                <c:pt idx="8">
                  <c:v>33489</c:v>
                </c:pt>
                <c:pt idx="9">
                  <c:v>45912</c:v>
                </c:pt>
                <c:pt idx="10">
                  <c:v>51694</c:v>
                </c:pt>
                <c:pt idx="11">
                  <c:v>48986</c:v>
                </c:pt>
                <c:pt idx="12">
                  <c:v>295574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FE-4F86-9E70-49501825B750}"/>
            </c:ext>
          </c:extLst>
        </c:ser>
        <c:ser>
          <c:idx val="0"/>
          <c:order val="2"/>
          <c:tx>
            <c:strRef>
              <c:f>'Pernocta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FE-4F86-9E70-49501825B750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cat'!$I$251:$I$263</c:f>
              <c:numCache>
                <c:formatCode>#,##0</c:formatCode>
                <c:ptCount val="13"/>
                <c:pt idx="0">
                  <c:v>55802</c:v>
                </c:pt>
                <c:pt idx="1">
                  <c:v>55240</c:v>
                </c:pt>
                <c:pt idx="2">
                  <c:v>57977</c:v>
                </c:pt>
                <c:pt idx="3">
                  <c:v>49099</c:v>
                </c:pt>
                <c:pt idx="4">
                  <c:v>33462</c:v>
                </c:pt>
                <c:pt idx="5">
                  <c:v>37072</c:v>
                </c:pt>
                <c:pt idx="6">
                  <c:v>50645</c:v>
                </c:pt>
                <c:pt idx="7">
                  <c:v>59542</c:v>
                </c:pt>
                <c:pt idx="8">
                  <c:v>47713</c:v>
                </c:pt>
                <c:pt idx="9">
                  <c:v>53337</c:v>
                </c:pt>
                <c:pt idx="10">
                  <c:v>58166</c:v>
                </c:pt>
                <c:pt idx="11">
                  <c:v>60749</c:v>
                </c:pt>
                <c:pt idx="12">
                  <c:v>618804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FE-4F86-9E70-49501825B750}"/>
            </c:ext>
          </c:extLst>
        </c:ser>
        <c:ser>
          <c:idx val="1"/>
          <c:order val="3"/>
          <c:tx>
            <c:strRef>
              <c:f>'Pernocta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FE-4F86-9E70-49501825B7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FE-4F86-9E70-49501825B750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cat'!$K$251:$K$263</c:f>
              <c:numCache>
                <c:formatCode>#,##0</c:formatCode>
                <c:ptCount val="13"/>
                <c:pt idx="0">
                  <c:v>71141</c:v>
                </c:pt>
                <c:pt idx="1">
                  <c:v>67722</c:v>
                </c:pt>
                <c:pt idx="2">
                  <c:v>70598</c:v>
                </c:pt>
                <c:pt idx="3">
                  <c:v>62471</c:v>
                </c:pt>
                <c:pt idx="12">
                  <c:v>271932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FE-4F86-9E70-49501825B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FE-4F86-9E70-49501825B7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FE-4F86-9E70-49501825B7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FE-4F86-9E70-49501825B7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FE-4F86-9E70-49501825B7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FE-4F86-9E70-49501825B7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FE-4F86-9E70-49501825B7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FE-4F86-9E70-49501825B7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FE-4F86-9E70-49501825B7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FE-4F86-9E70-49501825B7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FE-4F86-9E70-49501825B7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FE-4F86-9E70-49501825B7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FE-4F86-9E70-49501825B7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FE-4F86-9E70-49501825B750}"/>
              </c:ext>
            </c:extLst>
          </c:dPt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cat'!$L$251:$L$263</c:f>
              <c:numCache>
                <c:formatCode>0.0%</c:formatCode>
                <c:ptCount val="13"/>
                <c:pt idx="0">
                  <c:v>0.27488262069459868</c:v>
                </c:pt>
                <c:pt idx="1">
                  <c:v>0.22595944967414927</c:v>
                </c:pt>
                <c:pt idx="2">
                  <c:v>0.21768977353088292</c:v>
                </c:pt>
                <c:pt idx="3">
                  <c:v>0.27234770565591959</c:v>
                </c:pt>
                <c:pt idx="12">
                  <c:v>0.24671966550215929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FE-4F86-9E70-49501825B750}"/>
            </c:ext>
          </c:extLst>
        </c:ser>
        <c:ser>
          <c:idx val="4"/>
          <c:order val="5"/>
          <c:tx>
            <c:strRef>
              <c:f>'Pernocta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cat'!$M$251:$M$263</c:f>
              <c:numCache>
                <c:formatCode>0.0%</c:formatCode>
                <c:ptCount val="13"/>
                <c:pt idx="0">
                  <c:v>-0.34830482855912714</c:v>
                </c:pt>
                <c:pt idx="1">
                  <c:v>-0.35599151744534363</c:v>
                </c:pt>
                <c:pt idx="2">
                  <c:v>-0.39587023678107802</c:v>
                </c:pt>
                <c:pt idx="3">
                  <c:v>-0.28980366745108743</c:v>
                </c:pt>
                <c:pt idx="12">
                  <c:v>-0.35121748715232548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FE-4F86-9E70-49501825B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lugar residen'!$AA$6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AB9-4D14-8B9B-EED228EB021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B9-4D14-8B9B-EED228EB02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B9-4D14-8B9B-EED228EB02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B9-4D14-8B9B-EED228EB021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B9-4D14-8B9B-EED228EB02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B9-4D14-8B9B-EED228EB021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B9-4D14-8B9B-EED228EB021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B9-4D14-8B9B-EED228EB021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B9-4D14-8B9B-EED228EB021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AB9-4D14-8B9B-EED228EB021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AB9-4D14-8B9B-EED228EB021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AB9-4D14-8B9B-EED228EB021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AB9-4D14-8B9B-EED228EB021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AB9-4D14-8B9B-EED228EB021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AB9-4D14-8B9B-EED228EB021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AB9-4D14-8B9B-EED228EB02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residen'!$AA$8,'Pernoctaciones lugar residen'!$AA$12:$AA$36)</c:f>
              <c:numCache>
                <c:formatCode>0.0%</c:formatCode>
                <c:ptCount val="26"/>
                <c:pt idx="0">
                  <c:v>0.16015723254428527</c:v>
                </c:pt>
                <c:pt idx="1">
                  <c:v>0.17318503377278871</c:v>
                </c:pt>
                <c:pt idx="2">
                  <c:v>0.23774561041710229</c:v>
                </c:pt>
                <c:pt idx="3">
                  <c:v>0.30087946197620274</c:v>
                </c:pt>
                <c:pt idx="4">
                  <c:v>-4.0699034805498635E-2</c:v>
                </c:pt>
                <c:pt idx="5">
                  <c:v>-5.5089098298423456E-2</c:v>
                </c:pt>
                <c:pt idx="6">
                  <c:v>0.25399167431224057</c:v>
                </c:pt>
                <c:pt idx="7">
                  <c:v>7.7013291634089098E-2</c:v>
                </c:pt>
                <c:pt idx="8">
                  <c:v>0.25640848034697172</c:v>
                </c:pt>
                <c:pt idx="9">
                  <c:v>0.27099293372809119</c:v>
                </c:pt>
                <c:pt idx="10">
                  <c:v>0.12161418795520063</c:v>
                </c:pt>
                <c:pt idx="11">
                  <c:v>0.2783404396997069</c:v>
                </c:pt>
                <c:pt idx="12">
                  <c:v>0.46659695129308609</c:v>
                </c:pt>
                <c:pt idx="13">
                  <c:v>0.26501009702999556</c:v>
                </c:pt>
                <c:pt idx="14">
                  <c:v>0.43181916514833207</c:v>
                </c:pt>
                <c:pt idx="15">
                  <c:v>0.29014427581038027</c:v>
                </c:pt>
                <c:pt idx="16">
                  <c:v>2.6537810566027886E-2</c:v>
                </c:pt>
                <c:pt idx="17">
                  <c:v>0.74265363317379585</c:v>
                </c:pt>
                <c:pt idx="18">
                  <c:v>0.2049636851922898</c:v>
                </c:pt>
                <c:pt idx="19">
                  <c:v>5.4089279895730424E-3</c:v>
                </c:pt>
                <c:pt idx="20">
                  <c:v>0.4965788139888494</c:v>
                </c:pt>
                <c:pt idx="21">
                  <c:v>0.13353271258555832</c:v>
                </c:pt>
                <c:pt idx="22">
                  <c:v>-3.1293505235760577E-2</c:v>
                </c:pt>
                <c:pt idx="23">
                  <c:v>0.21263498356721788</c:v>
                </c:pt>
                <c:pt idx="24">
                  <c:v>0.89191155077102113</c:v>
                </c:pt>
                <c:pt idx="25">
                  <c:v>0.14892680501708577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AB9-4D14-8B9B-EED228EB021B}"/>
            </c:ext>
          </c:extLst>
        </c:ser>
        <c:ser>
          <c:idx val="1"/>
          <c:order val="1"/>
          <c:tx>
            <c:strRef>
              <c:f>'Pernoctaciones lugar residen'!$AC$6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CAB9-4D14-8B9B-EED228EB021B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CAB9-4D14-8B9B-EED228EB021B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CAB9-4D14-8B9B-EED228EB021B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CAB9-4D14-8B9B-EED228EB021B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CAB9-4D14-8B9B-EED228EB021B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CAB9-4D14-8B9B-EED228EB021B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CAB9-4D14-8B9B-EED228EB021B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CAB9-4D14-8B9B-EED228EB021B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CAB9-4D14-8B9B-EED228EB021B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CAB9-4D14-8B9B-EED228EB021B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CAB9-4D14-8B9B-EED228EB021B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CAB9-4D14-8B9B-EED228EB021B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CAB9-4D14-8B9B-EED228EB021B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CAB9-4D14-8B9B-EED228EB021B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CAB9-4D14-8B9B-EED228EB021B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CAB9-4D14-8B9B-EED228EB021B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CAB9-4D14-8B9B-EED228EB021B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CAB9-4D14-8B9B-EED228EB021B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CAB9-4D14-8B9B-EED228EB021B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CAB9-4D14-8B9B-EED228EB021B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CAB9-4D14-8B9B-EED228EB021B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CAB9-4D14-8B9B-EED228EB021B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CAB9-4D14-8B9B-EED228EB021B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CAB9-4D14-8B9B-EED228EB021B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CAB9-4D14-8B9B-EED228EB021B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CAB9-4D14-8B9B-EED228EB021B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B9-4D14-8B9B-EED228EB021B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B9-4D14-8B9B-EED228EB021B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B9-4D14-8B9B-EED228EB021B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B9-4D14-8B9B-EED228EB021B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B9-4D14-8B9B-EED228EB021B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B9-4D14-8B9B-EED228EB021B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B9-4D14-8B9B-EED228EB021B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B9-4D14-8B9B-EED228EB021B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B9-4D14-8B9B-EED228EB021B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B9-4D14-8B9B-EED228EB021B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B9-4D14-8B9B-EED228EB021B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B9-4D14-8B9B-EED228EB021B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B9-4D14-8B9B-EED228EB021B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AB9-4D14-8B9B-EED228EB021B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AB9-4D14-8B9B-EED228EB021B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AB9-4D14-8B9B-EED228EB021B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AB9-4D14-8B9B-EED228EB021B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AB9-4D14-8B9B-EED228EB021B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AB9-4D14-8B9B-EED228EB021B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AB9-4D14-8B9B-EED228EB021B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AB9-4D14-8B9B-EED228EB021B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AB9-4D14-8B9B-EED228EB021B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AB9-4D14-8B9B-EED228EB021B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AB9-4D14-8B9B-EED228EB021B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AB9-4D14-8B9B-EED228EB021B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AB9-4D14-8B9B-EED228EB021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residen'!$AC$8,'Pernoctaciones lugar residen'!$AC$12:$AC$36)</c:f>
              <c:numCache>
                <c:formatCode>#,##0</c:formatCode>
                <c:ptCount val="26"/>
                <c:pt idx="0">
                  <c:v>157272</c:v>
                </c:pt>
                <c:pt idx="1">
                  <c:v>606636</c:v>
                </c:pt>
                <c:pt idx="2">
                  <c:v>252473</c:v>
                </c:pt>
                <c:pt idx="3">
                  <c:v>125044</c:v>
                </c:pt>
                <c:pt idx="4">
                  <c:v>-16698</c:v>
                </c:pt>
                <c:pt idx="5">
                  <c:v>-22203</c:v>
                </c:pt>
                <c:pt idx="6">
                  <c:v>74193</c:v>
                </c:pt>
                <c:pt idx="7">
                  <c:v>24428</c:v>
                </c:pt>
                <c:pt idx="8">
                  <c:v>48123</c:v>
                </c:pt>
                <c:pt idx="9">
                  <c:v>67458</c:v>
                </c:pt>
                <c:pt idx="10">
                  <c:v>22108</c:v>
                </c:pt>
                <c:pt idx="11">
                  <c:v>25916</c:v>
                </c:pt>
                <c:pt idx="12">
                  <c:v>92808</c:v>
                </c:pt>
                <c:pt idx="13">
                  <c:v>10761</c:v>
                </c:pt>
                <c:pt idx="14">
                  <c:v>89824</c:v>
                </c:pt>
                <c:pt idx="15">
                  <c:v>12388</c:v>
                </c:pt>
                <c:pt idx="16">
                  <c:v>2054</c:v>
                </c:pt>
                <c:pt idx="17">
                  <c:v>98842</c:v>
                </c:pt>
                <c:pt idx="18">
                  <c:v>15493</c:v>
                </c:pt>
                <c:pt idx="19">
                  <c:v>332</c:v>
                </c:pt>
                <c:pt idx="20">
                  <c:v>7838</c:v>
                </c:pt>
                <c:pt idx="21">
                  <c:v>4331</c:v>
                </c:pt>
                <c:pt idx="22">
                  <c:v>-517</c:v>
                </c:pt>
                <c:pt idx="23">
                  <c:v>4076</c:v>
                </c:pt>
                <c:pt idx="24">
                  <c:v>6131</c:v>
                </c:pt>
                <c:pt idx="25">
                  <c:v>75789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CAB9-4D14-8B9B-EED228EB021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AB9-4D14-8B9B-EED228EB021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AB9-4D14-8B9B-EED228EB021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AB9-4D14-8B9B-EED228EB021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AB9-4D14-8B9B-EED228EB021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AB9-4D14-8B9B-EED228EB021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AB9-4D14-8B9B-EED228EB021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AB9-4D14-8B9B-EED228EB021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AB9-4D14-8B9B-EED228EB021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AB9-4D14-8B9B-EED228EB021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AB9-4D14-8B9B-EED228EB021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AB9-4D14-8B9B-EED228EB021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AB9-4D14-8B9B-EED228EB021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AB9-4D14-8B9B-EED228EB021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AB9-4D14-8B9B-EED228EB021B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AB9-4D14-8B9B-EED228EB021B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AB9-4D14-8B9B-EED228EB021B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AB9-4D14-8B9B-EED228EB021B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AB9-4D14-8B9B-EED228EB021B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AB9-4D14-8B9B-EED228EB021B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AB9-4D14-8B9B-EED228EB021B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AB9-4D14-8B9B-EED228EB021B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AB9-4D14-8B9B-EED228EB021B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AB9-4D14-8B9B-EED228EB021B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AB9-4D14-8B9B-EED228EB021B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AB9-4D14-8B9B-EED228EB021B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AB9-4D14-8B9B-EED228EB021B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AB9-4D14-8B9B-EED228EB021B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AB9-4D14-8B9B-EED228EB021B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AB9-4D14-8B9B-EED228EB021B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AB9-4D14-8B9B-EED228EB021B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AB9-4D14-8B9B-EED228EB021B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AB9-4D14-8B9B-EED228EB021B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AB9-4D14-8B9B-EED228EB021B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AB9-4D14-8B9B-EED228EB021B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AB9-4D14-8B9B-EED228EB021B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AB9-4D14-8B9B-EED228EB021B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AB9-4D14-8B9B-EED228EB021B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AB9-4D14-8B9B-EED228EB021B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AB9-4D14-8B9B-EED228EB021B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AB9-4D14-8B9B-EED228EB021B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AB9-4D14-8B9B-EED228EB021B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AB9-4D14-8B9B-EED228EB021B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AB9-4D14-8B9B-EED228EB021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residen'!$AF$8,'Pernoctaciones lugar residen'!$AF$12:$AF$36)</c:f>
              <c:numCache>
                <c:formatCode>0.0%</c:formatCode>
                <c:ptCount val="26"/>
                <c:pt idx="0">
                  <c:v>0.44932204183739005</c:v>
                </c:pt>
                <c:pt idx="1">
                  <c:v>0.42560105979040802</c:v>
                </c:pt>
                <c:pt idx="2">
                  <c:v>0.23826327924893509</c:v>
                </c:pt>
                <c:pt idx="3">
                  <c:v>0.35405704449409303</c:v>
                </c:pt>
                <c:pt idx="4">
                  <c:v>0.26162208092824285</c:v>
                </c:pt>
                <c:pt idx="5">
                  <c:v>0.53260826727321864</c:v>
                </c:pt>
                <c:pt idx="6">
                  <c:v>0.45417930383819632</c:v>
                </c:pt>
                <c:pt idx="7">
                  <c:v>0.24968859100900823</c:v>
                </c:pt>
                <c:pt idx="8">
                  <c:v>0.29608236259052967</c:v>
                </c:pt>
                <c:pt idx="9">
                  <c:v>0.30559949790687169</c:v>
                </c:pt>
                <c:pt idx="10">
                  <c:v>0.63996857426397613</c:v>
                </c:pt>
                <c:pt idx="11">
                  <c:v>0.25428124380864325</c:v>
                </c:pt>
                <c:pt idx="12">
                  <c:v>0.20775108025267941</c:v>
                </c:pt>
                <c:pt idx="13">
                  <c:v>0.48747951433555958</c:v>
                </c:pt>
                <c:pt idx="14">
                  <c:v>0.38741431592126174</c:v>
                </c:pt>
                <c:pt idx="15">
                  <c:v>0.53571039442144253</c:v>
                </c:pt>
                <c:pt idx="16">
                  <c:v>0.46459541614605671</c:v>
                </c:pt>
                <c:pt idx="17">
                  <c:v>0.17882386833458291</c:v>
                </c:pt>
                <c:pt idx="18">
                  <c:v>0.36413651253690232</c:v>
                </c:pt>
                <c:pt idx="19">
                  <c:v>0.28160450935904707</c:v>
                </c:pt>
                <c:pt idx="20">
                  <c:v>0.3547457782953814</c:v>
                </c:pt>
                <c:pt idx="21">
                  <c:v>0.50836601956208727</c:v>
                </c:pt>
                <c:pt idx="22">
                  <c:v>0.2469427780341486</c:v>
                </c:pt>
                <c:pt idx="23">
                  <c:v>0.86051146261584555</c:v>
                </c:pt>
                <c:pt idx="24">
                  <c:v>0.52348152786474644</c:v>
                </c:pt>
                <c:pt idx="25">
                  <c:v>0.48383025221327741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CAB9-4D14-8B9B-EED228EB0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lugar reside año'!$AA$6</c:f>
              <c:strCache>
                <c:ptCount val="1"/>
                <c:pt idx="0">
                  <c:v>var. 22/21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15C-4E6D-933B-571A8FAB1E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15C-4E6D-933B-571A8FAB1E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15C-4E6D-933B-571A8FAB1E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15C-4E6D-933B-571A8FAB1E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5C-4E6D-933B-571A8FAB1E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5C-4E6D-933B-571A8FAB1E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5C-4E6D-933B-571A8FAB1EC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15C-4E6D-933B-571A8FAB1E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15C-4E6D-933B-571A8FAB1E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5C-4E6D-933B-571A8FAB1EC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15C-4E6D-933B-571A8FAB1EC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15C-4E6D-933B-571A8FAB1EC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15C-4E6D-933B-571A8FAB1EC0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15C-4E6D-933B-571A8FAB1EC0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15C-4E6D-933B-571A8FAB1EC0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15C-4E6D-933B-571A8FAB1E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año'!$AA$8,'Pernoctaciones lugar reside año'!$AA$12:$AA$36)</c:f>
              <c:numCache>
                <c:formatCode>0.0%</c:formatCode>
                <c:ptCount val="26"/>
                <c:pt idx="0">
                  <c:v>0.45687929513193826</c:v>
                </c:pt>
                <c:pt idx="1">
                  <c:v>2.7774933015956198</c:v>
                </c:pt>
                <c:pt idx="2">
                  <c:v>0.75393829447291183</c:v>
                </c:pt>
                <c:pt idx="3">
                  <c:v>0.57905238619343979</c:v>
                </c:pt>
                <c:pt idx="4">
                  <c:v>0.86095282962971531</c:v>
                </c:pt>
                <c:pt idx="5">
                  <c:v>0.54811161415453147</c:v>
                </c:pt>
                <c:pt idx="6">
                  <c:v>0.99353118718639344</c:v>
                </c:pt>
                <c:pt idx="7">
                  <c:v>2.1719995379461707</c:v>
                </c:pt>
                <c:pt idx="8">
                  <c:v>0.53926676326149803</c:v>
                </c:pt>
                <c:pt idx="9">
                  <c:v>1.5657563442230744</c:v>
                </c:pt>
                <c:pt idx="10">
                  <c:v>1.5011828696214815</c:v>
                </c:pt>
                <c:pt idx="11">
                  <c:v>0.40607645003115445</c:v>
                </c:pt>
                <c:pt idx="12">
                  <c:v>1.5223147430555959</c:v>
                </c:pt>
                <c:pt idx="13">
                  <c:v>2.2943129293393603</c:v>
                </c:pt>
                <c:pt idx="14">
                  <c:v>1.8633591550209556</c:v>
                </c:pt>
                <c:pt idx="15">
                  <c:v>1.0734750074827897</c:v>
                </c:pt>
                <c:pt idx="16">
                  <c:v>0.65123985700505016</c:v>
                </c:pt>
                <c:pt idx="17">
                  <c:v>3.273054211250721</c:v>
                </c:pt>
                <c:pt idx="18">
                  <c:v>0.96962653332291593</c:v>
                </c:pt>
                <c:pt idx="19">
                  <c:v>0.33768111987338667</c:v>
                </c:pt>
                <c:pt idx="20">
                  <c:v>1.189896094589753</c:v>
                </c:pt>
                <c:pt idx="21">
                  <c:v>0.9866245838224823</c:v>
                </c:pt>
                <c:pt idx="22">
                  <c:v>0.14847342966501498</c:v>
                </c:pt>
                <c:pt idx="23">
                  <c:v>0.33987541376703945</c:v>
                </c:pt>
                <c:pt idx="24">
                  <c:v>2.7991824220746038</c:v>
                </c:pt>
                <c:pt idx="25">
                  <c:v>0.84970416556775819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15C-4E6D-933B-571A8FAB1EC0}"/>
            </c:ext>
          </c:extLst>
        </c:ser>
        <c:ser>
          <c:idx val="1"/>
          <c:order val="1"/>
          <c:tx>
            <c:strRef>
              <c:f>'Pernoctaciones lugar reside año'!$AC$6</c:f>
              <c:strCache>
                <c:ptCount val="1"/>
                <c:pt idx="0">
                  <c:v>dif. 22/21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915C-4E6D-933B-571A8FAB1EC0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915C-4E6D-933B-571A8FAB1EC0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915C-4E6D-933B-571A8FAB1EC0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915C-4E6D-933B-571A8FAB1EC0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915C-4E6D-933B-571A8FAB1EC0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915C-4E6D-933B-571A8FAB1EC0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915C-4E6D-933B-571A8FAB1EC0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915C-4E6D-933B-571A8FAB1EC0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915C-4E6D-933B-571A8FAB1EC0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915C-4E6D-933B-571A8FAB1EC0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915C-4E6D-933B-571A8FAB1EC0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915C-4E6D-933B-571A8FAB1EC0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915C-4E6D-933B-571A8FAB1EC0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915C-4E6D-933B-571A8FAB1EC0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915C-4E6D-933B-571A8FAB1EC0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915C-4E6D-933B-571A8FAB1EC0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915C-4E6D-933B-571A8FAB1EC0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915C-4E6D-933B-571A8FAB1EC0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915C-4E6D-933B-571A8FAB1EC0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915C-4E6D-933B-571A8FAB1EC0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915C-4E6D-933B-571A8FAB1EC0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915C-4E6D-933B-571A8FAB1EC0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915C-4E6D-933B-571A8FAB1EC0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915C-4E6D-933B-571A8FAB1EC0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915C-4E6D-933B-571A8FAB1EC0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915C-4E6D-933B-571A8FAB1EC0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5C-4E6D-933B-571A8FAB1EC0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5C-4E6D-933B-571A8FAB1EC0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5C-4E6D-933B-571A8FAB1EC0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5C-4E6D-933B-571A8FAB1EC0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5C-4E6D-933B-571A8FAB1EC0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5C-4E6D-933B-571A8FAB1EC0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5C-4E6D-933B-571A8FAB1EC0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5C-4E6D-933B-571A8FAB1EC0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5C-4E6D-933B-571A8FAB1EC0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15C-4E6D-933B-571A8FAB1EC0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15C-4E6D-933B-571A8FAB1EC0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15C-4E6D-933B-571A8FAB1EC0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15C-4E6D-933B-571A8FAB1EC0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15C-4E6D-933B-571A8FAB1EC0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15C-4E6D-933B-571A8FAB1EC0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15C-4E6D-933B-571A8FAB1EC0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15C-4E6D-933B-571A8FAB1EC0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15C-4E6D-933B-571A8FAB1EC0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15C-4E6D-933B-571A8FAB1EC0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15C-4E6D-933B-571A8FAB1EC0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15C-4E6D-933B-571A8FAB1EC0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15C-4E6D-933B-571A8FAB1EC0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15C-4E6D-933B-571A8FAB1EC0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15C-4E6D-933B-571A8FAB1EC0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15C-4E6D-933B-571A8FAB1EC0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15C-4E6D-933B-571A8FAB1EC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año'!$AC$8,'Pernoctaciones lugar reside año'!$AC$12:$AC$36)</c:f>
              <c:numCache>
                <c:formatCode>#,##0</c:formatCode>
                <c:ptCount val="26"/>
                <c:pt idx="0">
                  <c:v>1302784</c:v>
                </c:pt>
                <c:pt idx="1">
                  <c:v>9306819</c:v>
                </c:pt>
                <c:pt idx="2">
                  <c:v>1362319</c:v>
                </c:pt>
                <c:pt idx="3">
                  <c:v>472450</c:v>
                </c:pt>
                <c:pt idx="4">
                  <c:v>595763</c:v>
                </c:pt>
                <c:pt idx="5">
                  <c:v>398185</c:v>
                </c:pt>
                <c:pt idx="6">
                  <c:v>471054</c:v>
                </c:pt>
                <c:pt idx="7">
                  <c:v>695711</c:v>
                </c:pt>
                <c:pt idx="8">
                  <c:v>223683</c:v>
                </c:pt>
                <c:pt idx="9">
                  <c:v>299739</c:v>
                </c:pt>
                <c:pt idx="10">
                  <c:v>296970</c:v>
                </c:pt>
                <c:pt idx="11">
                  <c:v>89937</c:v>
                </c:pt>
                <c:pt idx="12">
                  <c:v>261249</c:v>
                </c:pt>
                <c:pt idx="13">
                  <c:v>89843</c:v>
                </c:pt>
                <c:pt idx="14">
                  <c:v>287207</c:v>
                </c:pt>
                <c:pt idx="15">
                  <c:v>89662</c:v>
                </c:pt>
                <c:pt idx="16">
                  <c:v>57384</c:v>
                </c:pt>
                <c:pt idx="17">
                  <c:v>221157</c:v>
                </c:pt>
                <c:pt idx="18">
                  <c:v>99282</c:v>
                </c:pt>
                <c:pt idx="19">
                  <c:v>49500</c:v>
                </c:pt>
                <c:pt idx="20">
                  <c:v>63099</c:v>
                </c:pt>
                <c:pt idx="21">
                  <c:v>51266</c:v>
                </c:pt>
                <c:pt idx="22">
                  <c:v>5004</c:v>
                </c:pt>
                <c:pt idx="23">
                  <c:v>13040</c:v>
                </c:pt>
                <c:pt idx="24">
                  <c:v>16434</c:v>
                </c:pt>
                <c:pt idx="25">
                  <c:v>683016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915C-4E6D-933B-571A8FAB1EC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915C-4E6D-933B-571A8FAB1EC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15C-4E6D-933B-571A8FAB1EC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15C-4E6D-933B-571A8FAB1E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15C-4E6D-933B-571A8FAB1E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15C-4E6D-933B-571A8FAB1E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15C-4E6D-933B-571A8FAB1E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15C-4E6D-933B-571A8FAB1E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15C-4E6D-933B-571A8FAB1E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15C-4E6D-933B-571A8FAB1EC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15C-4E6D-933B-571A8FAB1EC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15C-4E6D-933B-571A8FAB1EC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15C-4E6D-933B-571A8FAB1EC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15C-4E6D-933B-571A8FAB1EC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15C-4E6D-933B-571A8FAB1EC0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15C-4E6D-933B-571A8FAB1EC0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15C-4E6D-933B-571A8FAB1EC0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15C-4E6D-933B-571A8FAB1EC0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15C-4E6D-933B-571A8FAB1EC0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15C-4E6D-933B-571A8FAB1EC0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15C-4E6D-933B-571A8FAB1EC0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15C-4E6D-933B-571A8FAB1EC0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15C-4E6D-933B-571A8FAB1EC0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15C-4E6D-933B-571A8FAB1EC0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15C-4E6D-933B-571A8FAB1EC0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15C-4E6D-933B-571A8FAB1EC0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15C-4E6D-933B-571A8FAB1EC0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15C-4E6D-933B-571A8FAB1EC0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15C-4E6D-933B-571A8FAB1EC0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15C-4E6D-933B-571A8FAB1EC0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15C-4E6D-933B-571A8FAB1EC0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15C-4E6D-933B-571A8FAB1EC0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15C-4E6D-933B-571A8FAB1EC0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15C-4E6D-933B-571A8FAB1EC0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15C-4E6D-933B-571A8FAB1EC0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15C-4E6D-933B-571A8FAB1EC0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15C-4E6D-933B-571A8FAB1EC0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15C-4E6D-933B-571A8FAB1EC0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15C-4E6D-933B-571A8FAB1EC0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15C-4E6D-933B-571A8FAB1EC0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15C-4E6D-933B-571A8FAB1EC0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15C-4E6D-933B-571A8FAB1EC0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15C-4E6D-933B-571A8FAB1EC0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15C-4E6D-933B-571A8FAB1EC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año'!$AF$8,'Pernoctaciones lugar reside año'!$AF$12:$AF$36)</c:f>
              <c:numCache>
                <c:formatCode>0.0%</c:formatCode>
                <c:ptCount val="26"/>
                <c:pt idx="0">
                  <c:v>0.39805495481225578</c:v>
                </c:pt>
                <c:pt idx="1">
                  <c:v>0.42572195858181211</c:v>
                </c:pt>
                <c:pt idx="2">
                  <c:v>0.2267325029773323</c:v>
                </c:pt>
                <c:pt idx="3">
                  <c:v>0.33491076161565336</c:v>
                </c:pt>
                <c:pt idx="4">
                  <c:v>0.26824385691650132</c:v>
                </c:pt>
                <c:pt idx="5">
                  <c:v>0.49862177408494029</c:v>
                </c:pt>
                <c:pt idx="6">
                  <c:v>0.40401529332488767</c:v>
                </c:pt>
                <c:pt idx="7">
                  <c:v>0.25260680074113528</c:v>
                </c:pt>
                <c:pt idx="8">
                  <c:v>0.290119649685457</c:v>
                </c:pt>
                <c:pt idx="9">
                  <c:v>0.27272652246793311</c:v>
                </c:pt>
                <c:pt idx="10">
                  <c:v>0.72435220300044445</c:v>
                </c:pt>
                <c:pt idx="11">
                  <c:v>0.25478212242717579</c:v>
                </c:pt>
                <c:pt idx="12">
                  <c:v>0.20115342115539139</c:v>
                </c:pt>
                <c:pt idx="13">
                  <c:v>0.47552989784079008</c:v>
                </c:pt>
                <c:pt idx="14">
                  <c:v>0.39449084787844851</c:v>
                </c:pt>
                <c:pt idx="15">
                  <c:v>0.59766600473327713</c:v>
                </c:pt>
                <c:pt idx="16">
                  <c:v>0.56558754669621958</c:v>
                </c:pt>
                <c:pt idx="17">
                  <c:v>0.17157693217804584</c:v>
                </c:pt>
                <c:pt idx="18">
                  <c:v>0.36001167195020722</c:v>
                </c:pt>
                <c:pt idx="19">
                  <c:v>0.33257619482042783</c:v>
                </c:pt>
                <c:pt idx="20">
                  <c:v>0.29083037002871553</c:v>
                </c:pt>
                <c:pt idx="21">
                  <c:v>0.56615884134655137</c:v>
                </c:pt>
                <c:pt idx="22">
                  <c:v>0.23918869974646867</c:v>
                </c:pt>
                <c:pt idx="23">
                  <c:v>0.89277452011335479</c:v>
                </c:pt>
                <c:pt idx="24">
                  <c:v>0.43429260583880896</c:v>
                </c:pt>
                <c:pt idx="25">
                  <c:v>0.47650890948046576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915C-4E6D-933B-571A8FAB1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9F-471E-85C0-089B700C6F3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7.8967579831617636</c:v>
                </c:pt>
                <c:pt idx="1">
                  <c:v>7.4075019277577914</c:v>
                </c:pt>
                <c:pt idx="2">
                  <c:v>6.7839680382797347</c:v>
                </c:pt>
                <c:pt idx="3">
                  <c:v>6.5999310076114988</c:v>
                </c:pt>
                <c:pt idx="4">
                  <c:v>6.4758545933181058</c:v>
                </c:pt>
                <c:pt idx="5">
                  <c:v>6.7444582508027509</c:v>
                </c:pt>
                <c:pt idx="6">
                  <c:v>7.2050690218371924</c:v>
                </c:pt>
                <c:pt idx="7">
                  <c:v>7.3071049352195105</c:v>
                </c:pt>
                <c:pt idx="8">
                  <c:v>7.2253580113129221</c:v>
                </c:pt>
                <c:pt idx="9">
                  <c:v>6.7786769972468175</c:v>
                </c:pt>
                <c:pt idx="10">
                  <c:v>6.9993312142403052</c:v>
                </c:pt>
                <c:pt idx="11">
                  <c:v>7.1863573088183097</c:v>
                </c:pt>
                <c:pt idx="12">
                  <c:v>7.0442412853950467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F-471E-85C0-089B700C6F33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9F-471E-85C0-089B700C6F33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5.6115137397006167</c:v>
                </c:pt>
                <c:pt idx="1">
                  <c:v>4.4701977426000603</c:v>
                </c:pt>
                <c:pt idx="2">
                  <c:v>4.6153887623488821</c:v>
                </c:pt>
                <c:pt idx="3">
                  <c:v>4.4451833797585882</c:v>
                </c:pt>
                <c:pt idx="4">
                  <c:v>4.1470647164896812</c:v>
                </c:pt>
                <c:pt idx="5">
                  <c:v>4.5831502705585931</c:v>
                </c:pt>
                <c:pt idx="6">
                  <c:v>5.5277377713767537</c:v>
                </c:pt>
                <c:pt idx="7">
                  <c:v>6.2191177703854859</c:v>
                </c:pt>
                <c:pt idx="8">
                  <c:v>6.3811666398843006</c:v>
                </c:pt>
                <c:pt idx="9">
                  <c:v>6.2514251147176472</c:v>
                </c:pt>
                <c:pt idx="10">
                  <c:v>6.8219997839838626</c:v>
                </c:pt>
                <c:pt idx="11">
                  <c:v>6.6685079352943797</c:v>
                </c:pt>
                <c:pt idx="12">
                  <c:v>5.9532216226677823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F-471E-85C0-089B700C6F33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9F-471E-85C0-089B700C6F3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7.3711241903133526</c:v>
                </c:pt>
                <c:pt idx="1">
                  <c:v>6.4053151292400861</c:v>
                </c:pt>
                <c:pt idx="2">
                  <c:v>6.6793889251575571</c:v>
                </c:pt>
                <c:pt idx="3">
                  <c:v>6.2271481158691717</c:v>
                </c:pt>
                <c:pt idx="4">
                  <c:v>6.2468712109230848</c:v>
                </c:pt>
                <c:pt idx="5">
                  <c:v>6.4282152873614384</c:v>
                </c:pt>
                <c:pt idx="6">
                  <c:v>6.5127608323799944</c:v>
                </c:pt>
                <c:pt idx="7">
                  <c:v>7.0548068162035182</c:v>
                </c:pt>
                <c:pt idx="8">
                  <c:v>6.575443514558736</c:v>
                </c:pt>
                <c:pt idx="9">
                  <c:v>6.4930304248760216</c:v>
                </c:pt>
                <c:pt idx="10">
                  <c:v>6.7453774041162475</c:v>
                </c:pt>
                <c:pt idx="11">
                  <c:v>6.6569057616103606</c:v>
                </c:pt>
                <c:pt idx="12">
                  <c:v>6.6010991064347921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9F-471E-85C0-089B700C6F33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9F-471E-85C0-089B700C6F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9F-471E-85C0-089B700C6F3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7.2606401296214171</c:v>
                </c:pt>
                <c:pt idx="1">
                  <c:v>6.8088718190707382</c:v>
                </c:pt>
                <c:pt idx="2">
                  <c:v>6.545621138251998</c:v>
                </c:pt>
                <c:pt idx="3">
                  <c:v>6.072093195448824</c:v>
                </c:pt>
                <c:pt idx="12">
                  <c:v>6.6548570897735981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9F-471E-85C0-089B700C6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F-471E-85C0-089B700C6F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F-471E-85C0-089B700C6F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F-471E-85C0-089B700C6F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F-471E-85C0-089B700C6F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F-471E-85C0-089B700C6F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F-471E-85C0-089B700C6F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9F-471E-85C0-089B700C6F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9F-471E-85C0-089B700C6F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9F-471E-85C0-089B700C6F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9F-471E-85C0-089B700C6F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9F-471E-85C0-089B700C6F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9F-471E-85C0-089B700C6F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9F-471E-85C0-089B700C6F3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-0.1104840606919355</c:v>
                </c:pt>
                <c:pt idx="1">
                  <c:v>0.40355668983065218</c:v>
                </c:pt>
                <c:pt idx="2">
                  <c:v>-0.13376778690555913</c:v>
                </c:pt>
                <c:pt idx="3">
                  <c:v>-0.15505492042034774</c:v>
                </c:pt>
                <c:pt idx="12">
                  <c:v>4.4009397092531266E-2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9F-471E-85C0-089B700C6F33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-0.63611785354034645</c:v>
                </c:pt>
                <c:pt idx="1">
                  <c:v>-0.59863010868705313</c:v>
                </c:pt>
                <c:pt idx="2">
                  <c:v>-0.23834690002773673</c:v>
                </c:pt>
                <c:pt idx="3">
                  <c:v>-0.52783781216267478</c:v>
                </c:pt>
                <c:pt idx="12">
                  <c:v>-0.49093322939890083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9F-471E-85C0-089B700C6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B6-4B63-AF5A-F3188488698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7.443477756930811</c:v>
                </c:pt>
                <c:pt idx="1">
                  <c:v>6.9417507695039662</c:v>
                </c:pt>
                <c:pt idx="2">
                  <c:v>6.5507987994111758</c:v>
                </c:pt>
                <c:pt idx="3">
                  <c:v>6.4702258447028038</c:v>
                </c:pt>
                <c:pt idx="4">
                  <c:v>6.3595363050320559</c:v>
                </c:pt>
                <c:pt idx="5">
                  <c:v>6.6053071550911024</c:v>
                </c:pt>
                <c:pt idx="6">
                  <c:v>6.9353492144008735</c:v>
                </c:pt>
                <c:pt idx="7">
                  <c:v>6.9581621034346233</c:v>
                </c:pt>
                <c:pt idx="8">
                  <c:v>6.9417661714110253</c:v>
                </c:pt>
                <c:pt idx="9">
                  <c:v>6.468439512706575</c:v>
                </c:pt>
                <c:pt idx="10">
                  <c:v>6.6368503023887699</c:v>
                </c:pt>
                <c:pt idx="11">
                  <c:v>6.7827881227981885</c:v>
                </c:pt>
                <c:pt idx="12">
                  <c:v>6.7532276886755964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6-4B63-AF5A-F3188488698A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B6-4B63-AF5A-F3188488698A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5.2491659891788851</c:v>
                </c:pt>
                <c:pt idx="1">
                  <c:v>4.2176446204863671</c:v>
                </c:pt>
                <c:pt idx="2">
                  <c:v>4.4253768136357232</c:v>
                </c:pt>
                <c:pt idx="3">
                  <c:v>4.3635630418935056</c:v>
                </c:pt>
                <c:pt idx="4">
                  <c:v>4.1317939850133927</c:v>
                </c:pt>
                <c:pt idx="5">
                  <c:v>4.4354923832440312</c:v>
                </c:pt>
                <c:pt idx="6">
                  <c:v>5.3749325023624177</c:v>
                </c:pt>
                <c:pt idx="7">
                  <c:v>6.0469330693619536</c:v>
                </c:pt>
                <c:pt idx="8">
                  <c:v>6.2053834230280227</c:v>
                </c:pt>
                <c:pt idx="9">
                  <c:v>6.1074563761998224</c:v>
                </c:pt>
                <c:pt idx="10">
                  <c:v>6.5884610203554095</c:v>
                </c:pt>
                <c:pt idx="11">
                  <c:v>6.421711680395787</c:v>
                </c:pt>
                <c:pt idx="12">
                  <c:v>5.787668774094727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B6-4B63-AF5A-F3188488698A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B6-4B63-AF5A-F3188488698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7.0003684076288719</c:v>
                </c:pt>
                <c:pt idx="1">
                  <c:v>6.0577363410669953</c:v>
                </c:pt>
                <c:pt idx="2">
                  <c:v>6.455270440091903</c:v>
                </c:pt>
                <c:pt idx="3">
                  <c:v>6.0965957762134124</c:v>
                </c:pt>
                <c:pt idx="4">
                  <c:v>6.0946883653336297</c:v>
                </c:pt>
                <c:pt idx="5">
                  <c:v>6.3123353309091863</c:v>
                </c:pt>
                <c:pt idx="6">
                  <c:v>6.3441860595808768</c:v>
                </c:pt>
                <c:pt idx="7">
                  <c:v>6.90413297860088</c:v>
                </c:pt>
                <c:pt idx="8">
                  <c:v>6.4614565696988358</c:v>
                </c:pt>
                <c:pt idx="9">
                  <c:v>6.3348189366704943</c:v>
                </c:pt>
                <c:pt idx="10">
                  <c:v>6.518680431681716</c:v>
                </c:pt>
                <c:pt idx="11">
                  <c:v>6.3950127877237852</c:v>
                </c:pt>
                <c:pt idx="12">
                  <c:v>6.4039680444642961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B6-4B63-AF5A-F3188488698A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B6-4B63-AF5A-F318848869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B6-4B63-AF5A-F3188488698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6.9104589381697554</c:v>
                </c:pt>
                <c:pt idx="1">
                  <c:v>6.4266827988035331</c:v>
                </c:pt>
                <c:pt idx="2">
                  <c:v>6.3163737064567851</c:v>
                </c:pt>
                <c:pt idx="3">
                  <c:v>5.9232535698844062</c:v>
                </c:pt>
                <c:pt idx="12">
                  <c:v>6.3839919210394811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B6-4B63-AF5A-F3188488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B6-4B63-AF5A-F318848869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B6-4B63-AF5A-F318848869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B6-4B63-AF5A-F318848869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B6-4B63-AF5A-F318848869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B6-4B63-AF5A-F318848869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B6-4B63-AF5A-F318848869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B6-4B63-AF5A-F318848869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B6-4B63-AF5A-F318848869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B6-4B63-AF5A-F318848869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B6-4B63-AF5A-F318848869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B6-4B63-AF5A-F318848869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B6-4B63-AF5A-F318848869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B6-4B63-AF5A-F3188488698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-8.9909469459116487E-2</c:v>
                </c:pt>
                <c:pt idx="1">
                  <c:v>0.36894645773653778</c:v>
                </c:pt>
                <c:pt idx="2">
                  <c:v>-0.1388967336351179</c:v>
                </c:pt>
                <c:pt idx="3">
                  <c:v>-0.17334220632900621</c:v>
                </c:pt>
                <c:pt idx="12">
                  <c:v>3.0880724858533881E-2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B6-4B63-AF5A-F3188488698A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-0.53301881876105561</c:v>
                </c:pt>
                <c:pt idx="1">
                  <c:v>-0.51506797070043309</c:v>
                </c:pt>
                <c:pt idx="2">
                  <c:v>-0.23442509295439073</c:v>
                </c:pt>
                <c:pt idx="3">
                  <c:v>-0.54697227481839761</c:v>
                </c:pt>
                <c:pt idx="12">
                  <c:v>-0.4515276887071451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B6-4B63-AF5A-F3188488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90-4276-8FC9-953CE1CF4D8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6.9884354047608337</c:v>
                </c:pt>
                <c:pt idx="1">
                  <c:v>6.655987861710198</c:v>
                </c:pt>
                <c:pt idx="2">
                  <c:v>6.3555534531693469</c:v>
                </c:pt>
                <c:pt idx="3">
                  <c:v>6.2648432419650426</c:v>
                </c:pt>
                <c:pt idx="4">
                  <c:v>5.9613749415416013</c:v>
                </c:pt>
                <c:pt idx="5">
                  <c:v>5.9519566885497488</c:v>
                </c:pt>
                <c:pt idx="6">
                  <c:v>6.4918723325292262</c:v>
                </c:pt>
                <c:pt idx="7">
                  <c:v>6.9014089763926476</c:v>
                </c:pt>
                <c:pt idx="8">
                  <c:v>6.2995056825383413</c:v>
                </c:pt>
                <c:pt idx="9">
                  <c:v>6.1734421206398977</c:v>
                </c:pt>
                <c:pt idx="10">
                  <c:v>6.4458691258211216</c:v>
                </c:pt>
                <c:pt idx="11">
                  <c:v>6.1468691405847569</c:v>
                </c:pt>
                <c:pt idx="12">
                  <c:v>6.3854467730444018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0-4276-8FC9-953CE1CF4D89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90-4276-8FC9-953CE1CF4D89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7.7426167037154654</c:v>
                </c:pt>
                <c:pt idx="1">
                  <c:v>6.112529433634899</c:v>
                </c:pt>
                <c:pt idx="2">
                  <c:v>5.8298114928549714</c:v>
                </c:pt>
                <c:pt idx="3">
                  <c:v>5.3256549733570155</c:v>
                </c:pt>
                <c:pt idx="4">
                  <c:v>5.2694166227376558</c:v>
                </c:pt>
                <c:pt idx="5">
                  <c:v>4.5350736707238948</c:v>
                </c:pt>
                <c:pt idx="6">
                  <c:v>5.4389104116222757</c:v>
                </c:pt>
                <c:pt idx="7">
                  <c:v>6.4659380620170355</c:v>
                </c:pt>
                <c:pt idx="8">
                  <c:v>6.3521640713421537</c:v>
                </c:pt>
                <c:pt idx="9">
                  <c:v>5.9882796387170183</c:v>
                </c:pt>
                <c:pt idx="10">
                  <c:v>7.0206319566490922</c:v>
                </c:pt>
                <c:pt idx="11">
                  <c:v>6.2735115500312162</c:v>
                </c:pt>
                <c:pt idx="12">
                  <c:v>6.0546147735543006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90-4276-8FC9-953CE1CF4D89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90-4276-8FC9-953CE1CF4D8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6.8691465993307466</c:v>
                </c:pt>
                <c:pt idx="1">
                  <c:v>5.9726997628199889</c:v>
                </c:pt>
                <c:pt idx="2">
                  <c:v>6.6954036789779545</c:v>
                </c:pt>
                <c:pt idx="3">
                  <c:v>6.1548041225688479</c:v>
                </c:pt>
                <c:pt idx="4">
                  <c:v>6.1956452078059412</c:v>
                </c:pt>
                <c:pt idx="5">
                  <c:v>6.2887956755238861</c:v>
                </c:pt>
                <c:pt idx="6">
                  <c:v>6.1747347145022742</c:v>
                </c:pt>
                <c:pt idx="7">
                  <c:v>7.0292830230496453</c:v>
                </c:pt>
                <c:pt idx="8">
                  <c:v>6.3864374153765846</c:v>
                </c:pt>
                <c:pt idx="9">
                  <c:v>6.1550787181331419</c:v>
                </c:pt>
                <c:pt idx="10">
                  <c:v>6.563149261891744</c:v>
                </c:pt>
                <c:pt idx="11">
                  <c:v>6.137732832015212</c:v>
                </c:pt>
                <c:pt idx="12">
                  <c:v>6.3732580771719585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90-4276-8FC9-953CE1CF4D89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90-4276-8FC9-953CE1CF4D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90-4276-8FC9-953CE1CF4D8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6.7806132542037583</c:v>
                </c:pt>
                <c:pt idx="1">
                  <c:v>6.2722060870091365</c:v>
                </c:pt>
                <c:pt idx="2">
                  <c:v>6.4364920615076882</c:v>
                </c:pt>
                <c:pt idx="3">
                  <c:v>6.0259131633356304</c:v>
                </c:pt>
                <c:pt idx="12">
                  <c:v>6.3709007830348945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90-4276-8FC9-953CE1CF4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90-4276-8FC9-953CE1CF4D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90-4276-8FC9-953CE1CF4D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90-4276-8FC9-953CE1CF4D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90-4276-8FC9-953CE1CF4D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90-4276-8FC9-953CE1CF4D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90-4276-8FC9-953CE1CF4D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90-4276-8FC9-953CE1CF4D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90-4276-8FC9-953CE1CF4D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90-4276-8FC9-953CE1CF4D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90-4276-8FC9-953CE1CF4D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90-4276-8FC9-953CE1CF4D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90-4276-8FC9-953CE1CF4D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90-4276-8FC9-953CE1CF4D8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-8.8533345126988294E-2</c:v>
                </c:pt>
                <c:pt idx="1">
                  <c:v>0.29950632418914758</c:v>
                </c:pt>
                <c:pt idx="2">
                  <c:v>-0.25891161747026636</c:v>
                </c:pt>
                <c:pt idx="3">
                  <c:v>-0.12889095923321747</c:v>
                </c:pt>
                <c:pt idx="12">
                  <c:v>-1.8797250069805926E-2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90-4276-8FC9-953CE1CF4D89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-0.20782215055707542</c:v>
                </c:pt>
                <c:pt idx="1">
                  <c:v>-0.38378177470106145</c:v>
                </c:pt>
                <c:pt idx="2">
                  <c:v>8.0938608338341211E-2</c:v>
                </c:pt>
                <c:pt idx="3">
                  <c:v>-0.23893007862941218</c:v>
                </c:pt>
                <c:pt idx="12">
                  <c:v>-0.17718911386382707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90-4276-8FC9-953CE1CF4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5-43AA-8D4C-33EF826A815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7.8058302783115066</c:v>
                </c:pt>
                <c:pt idx="1">
                  <c:v>7.2292106528101439</c:v>
                </c:pt>
                <c:pt idx="2">
                  <c:v>6.86962964519926</c:v>
                </c:pt>
                <c:pt idx="3">
                  <c:v>6.6828124742952086</c:v>
                </c:pt>
                <c:pt idx="4">
                  <c:v>6.6814101434362154</c:v>
                </c:pt>
                <c:pt idx="5">
                  <c:v>6.807927189841843</c:v>
                </c:pt>
                <c:pt idx="6">
                  <c:v>7.0683603219237856</c:v>
                </c:pt>
                <c:pt idx="7">
                  <c:v>7.1200484601038836</c:v>
                </c:pt>
                <c:pt idx="8">
                  <c:v>7.2558388557754823</c:v>
                </c:pt>
                <c:pt idx="9">
                  <c:v>6.6791719100846345</c:v>
                </c:pt>
                <c:pt idx="10">
                  <c:v>6.8747346991813574</c:v>
                </c:pt>
                <c:pt idx="11">
                  <c:v>7.109306703422237</c:v>
                </c:pt>
                <c:pt idx="12">
                  <c:v>7.007888740078565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F5-43AA-8D4C-33EF826A815D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F5-43AA-8D4C-33EF826A815D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4.436223081170624</c:v>
                </c:pt>
                <c:pt idx="1">
                  <c:v>3.769703090284791</c:v>
                </c:pt>
                <c:pt idx="2">
                  <c:v>3.9629430899761897</c:v>
                </c:pt>
                <c:pt idx="3">
                  <c:v>3.7010372689909694</c:v>
                </c:pt>
                <c:pt idx="4">
                  <c:v>3.7326619125067766</c:v>
                </c:pt>
                <c:pt idx="5">
                  <c:v>4.5988753202675277</c:v>
                </c:pt>
                <c:pt idx="6">
                  <c:v>5.3795045651043072</c:v>
                </c:pt>
                <c:pt idx="7">
                  <c:v>6.0021412529468385</c:v>
                </c:pt>
                <c:pt idx="8">
                  <c:v>6.2980528353450236</c:v>
                </c:pt>
                <c:pt idx="9">
                  <c:v>6.2808029468033464</c:v>
                </c:pt>
                <c:pt idx="10">
                  <c:v>6.5983872807728563</c:v>
                </c:pt>
                <c:pt idx="11">
                  <c:v>6.5389806904309165</c:v>
                </c:pt>
                <c:pt idx="12">
                  <c:v>5.8008992307566976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F5-43AA-8D4C-33EF826A815D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F5-43AA-8D4C-33EF826A815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7.0399169523748917</c:v>
                </c:pt>
                <c:pt idx="1">
                  <c:v>6.1119410535838634</c:v>
                </c:pt>
                <c:pt idx="2">
                  <c:v>6.6455037919826649</c:v>
                </c:pt>
                <c:pt idx="3">
                  <c:v>6.2086969196385189</c:v>
                </c:pt>
                <c:pt idx="4">
                  <c:v>6.2230944569339179</c:v>
                </c:pt>
                <c:pt idx="5">
                  <c:v>6.4567008575752478</c:v>
                </c:pt>
                <c:pt idx="6">
                  <c:v>6.5296760940537766</c:v>
                </c:pt>
                <c:pt idx="7">
                  <c:v>7.0179269348685906</c:v>
                </c:pt>
                <c:pt idx="8">
                  <c:v>6.6713561027705328</c:v>
                </c:pt>
                <c:pt idx="9">
                  <c:v>6.510687055496776</c:v>
                </c:pt>
                <c:pt idx="10">
                  <c:v>6.6784048449293367</c:v>
                </c:pt>
                <c:pt idx="11">
                  <c:v>6.651729759278421</c:v>
                </c:pt>
                <c:pt idx="12">
                  <c:v>6.5553019870325064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F5-43AA-8D4C-33EF826A815D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F5-43AA-8D4C-33EF826A81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F5-43AA-8D4C-33EF826A815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7.1603029689575317</c:v>
                </c:pt>
                <c:pt idx="1">
                  <c:v>6.7134870123020196</c:v>
                </c:pt>
                <c:pt idx="2">
                  <c:v>6.6168263737097393</c:v>
                </c:pt>
                <c:pt idx="3">
                  <c:v>6.1742351329841378</c:v>
                </c:pt>
                <c:pt idx="12">
                  <c:v>6.6574493890481214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F5-43AA-8D4C-33EF826A8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F5-43AA-8D4C-33EF826A81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F5-43AA-8D4C-33EF826A81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F5-43AA-8D4C-33EF826A81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F5-43AA-8D4C-33EF826A81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F5-43AA-8D4C-33EF826A81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F5-43AA-8D4C-33EF826A81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F5-43AA-8D4C-33EF826A81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F5-43AA-8D4C-33EF826A81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F5-43AA-8D4C-33EF826A81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F5-43AA-8D4C-33EF826A81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F5-43AA-8D4C-33EF826A81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F5-43AA-8D4C-33EF826A81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F5-43AA-8D4C-33EF826A815D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0.12038601658264003</c:v>
                </c:pt>
                <c:pt idx="1">
                  <c:v>0.60154595871815619</c:v>
                </c:pt>
                <c:pt idx="2">
                  <c:v>-2.8677418272925692E-2</c:v>
                </c:pt>
                <c:pt idx="3">
                  <c:v>-3.4461786654381044E-2</c:v>
                </c:pt>
                <c:pt idx="12">
                  <c:v>0.20064494397775601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F5-43AA-8D4C-33EF826A815D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-0.64552730935397484</c:v>
                </c:pt>
                <c:pt idx="1">
                  <c:v>-0.51572364050812425</c:v>
                </c:pt>
                <c:pt idx="2">
                  <c:v>-0.25280327148952075</c:v>
                </c:pt>
                <c:pt idx="3">
                  <c:v>-0.5085773413110708</c:v>
                </c:pt>
                <c:pt idx="12">
                  <c:v>-0.47237033133451245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F5-43AA-8D4C-33EF826A8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A-4247-B6D9-EAF8EF2EB0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7.6139094471049198</c:v>
                </c:pt>
                <c:pt idx="1">
                  <c:v>7.2424242424242422</c:v>
                </c:pt>
                <c:pt idx="2">
                  <c:v>6.5175238962221211</c:v>
                </c:pt>
                <c:pt idx="3">
                  <c:v>6.5850013110742065</c:v>
                </c:pt>
                <c:pt idx="4">
                  <c:v>6.2395093044105749</c:v>
                </c:pt>
                <c:pt idx="5">
                  <c:v>6.8541542385781584</c:v>
                </c:pt>
                <c:pt idx="6">
                  <c:v>7.5883063234826817</c:v>
                </c:pt>
                <c:pt idx="7">
                  <c:v>7.1563380281690137</c:v>
                </c:pt>
                <c:pt idx="8">
                  <c:v>7.1567145434201809</c:v>
                </c:pt>
                <c:pt idx="9">
                  <c:v>6.6196104684002428</c:v>
                </c:pt>
                <c:pt idx="10">
                  <c:v>6.8819609125848391</c:v>
                </c:pt>
                <c:pt idx="11">
                  <c:v>7.1815923566878981</c:v>
                </c:pt>
                <c:pt idx="12">
                  <c:v>6.963512262677793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A-4247-B6D9-EAF8EF2EB061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AA-4247-B6D9-EAF8EF2EB061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5.7149746192893405</c:v>
                </c:pt>
                <c:pt idx="1">
                  <c:v>4.0234778701415408</c:v>
                </c:pt>
                <c:pt idx="2">
                  <c:v>4.2537805187125119</c:v>
                </c:pt>
                <c:pt idx="3">
                  <c:v>5.1177991519288444</c:v>
                </c:pt>
                <c:pt idx="4">
                  <c:v>3.8978996499416572</c:v>
                </c:pt>
                <c:pt idx="5">
                  <c:v>3.9171971115271464</c:v>
                </c:pt>
                <c:pt idx="6">
                  <c:v>5.3867915820564889</c:v>
                </c:pt>
                <c:pt idx="7">
                  <c:v>5.6430768265126785</c:v>
                </c:pt>
                <c:pt idx="8">
                  <c:v>5.8947206213209231</c:v>
                </c:pt>
                <c:pt idx="9">
                  <c:v>5.9712718026497749</c:v>
                </c:pt>
                <c:pt idx="10">
                  <c:v>6.3119742067728577</c:v>
                </c:pt>
                <c:pt idx="11">
                  <c:v>6.625192297490849</c:v>
                </c:pt>
                <c:pt idx="12">
                  <c:v>5.6122158202378385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A-4247-B6D9-EAF8EF2EB061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A-4247-B6D9-EAF8EF2EB0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7.5691720415953663</c:v>
                </c:pt>
                <c:pt idx="1">
                  <c:v>6.2444241829148552</c:v>
                </c:pt>
                <c:pt idx="2">
                  <c:v>5.833574556520448</c:v>
                </c:pt>
                <c:pt idx="3">
                  <c:v>6.011346908734053</c:v>
                </c:pt>
                <c:pt idx="4">
                  <c:v>5.9001814448741827</c:v>
                </c:pt>
                <c:pt idx="5">
                  <c:v>6.3596879311165022</c:v>
                </c:pt>
                <c:pt idx="6">
                  <c:v>6.3388712639839708</c:v>
                </c:pt>
                <c:pt idx="7">
                  <c:v>6.8531015205281207</c:v>
                </c:pt>
                <c:pt idx="8">
                  <c:v>6.4406605219221005</c:v>
                </c:pt>
                <c:pt idx="9">
                  <c:v>6.4737643872714958</c:v>
                </c:pt>
                <c:pt idx="10">
                  <c:v>6.5484989447387694</c:v>
                </c:pt>
                <c:pt idx="11">
                  <c:v>6.3800216027585064</c:v>
                </c:pt>
                <c:pt idx="12">
                  <c:v>6.3776268269181262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AA-4247-B6D9-EAF8EF2EB061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AA-4247-B6D9-EAF8EF2EB0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AA-4247-B6D9-EAF8EF2EB0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6.7768863460380278</c:v>
                </c:pt>
                <c:pt idx="1">
                  <c:v>6.0636924803591468</c:v>
                </c:pt>
                <c:pt idx="2">
                  <c:v>5.641891642353289</c:v>
                </c:pt>
                <c:pt idx="3">
                  <c:v>5.2451987573254257</c:v>
                </c:pt>
                <c:pt idx="12">
                  <c:v>5.8896830989314362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AA-4247-B6D9-EAF8EF2EB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AA-4247-B6D9-EAF8EF2EB0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AA-4247-B6D9-EAF8EF2EB0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AA-4247-B6D9-EAF8EF2EB0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AA-4247-B6D9-EAF8EF2EB0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AA-4247-B6D9-EAF8EF2EB0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AA-4247-B6D9-EAF8EF2EB0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AA-4247-B6D9-EAF8EF2EB0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AA-4247-B6D9-EAF8EF2EB0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AA-4247-B6D9-EAF8EF2EB0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AA-4247-B6D9-EAF8EF2EB0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AA-4247-B6D9-EAF8EF2EB0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AA-4247-B6D9-EAF8EF2EB0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AA-4247-B6D9-EAF8EF2EB061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-0.79228569555733852</c:v>
                </c:pt>
                <c:pt idx="1">
                  <c:v>-0.18073170255570847</c:v>
                </c:pt>
                <c:pt idx="2">
                  <c:v>-0.19168291416715899</c:v>
                </c:pt>
                <c:pt idx="3">
                  <c:v>-0.76614815140862724</c:v>
                </c:pt>
                <c:pt idx="12">
                  <c:v>-0.39289990005700481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AA-4247-B6D9-EAF8EF2EB061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-0.83702310106689204</c:v>
                </c:pt>
                <c:pt idx="1">
                  <c:v>-1.1787317620650954</c:v>
                </c:pt>
                <c:pt idx="2">
                  <c:v>-0.87563225386883214</c:v>
                </c:pt>
                <c:pt idx="3">
                  <c:v>-1.3398025537487808</c:v>
                </c:pt>
                <c:pt idx="12">
                  <c:v>-1.0801135056472217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AA-4247-B6D9-EAF8EF2EB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B-40B5-9F69-C2BBA93ADE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'!$C$119:$C$131</c:f>
              <c:numCache>
                <c:formatCode>0.00</c:formatCode>
                <c:ptCount val="13"/>
                <c:pt idx="0">
                  <c:v>4.2139253279515643</c:v>
                </c:pt>
                <c:pt idx="1">
                  <c:v>3.950098097756547</c:v>
                </c:pt>
                <c:pt idx="2">
                  <c:v>3.7562519537355423</c:v>
                </c:pt>
                <c:pt idx="3">
                  <c:v>3.9601160939986895</c:v>
                </c:pt>
                <c:pt idx="4">
                  <c:v>4.1080357142857142</c:v>
                </c:pt>
                <c:pt idx="5">
                  <c:v>4.9514101257220524</c:v>
                </c:pt>
                <c:pt idx="6">
                  <c:v>3.9579803068468058</c:v>
                </c:pt>
                <c:pt idx="7">
                  <c:v>3.7350493731277044</c:v>
                </c:pt>
                <c:pt idx="8">
                  <c:v>3.6012220428867883</c:v>
                </c:pt>
                <c:pt idx="9">
                  <c:v>3.765685019206146</c:v>
                </c:pt>
                <c:pt idx="10">
                  <c:v>3.4206766917293234</c:v>
                </c:pt>
                <c:pt idx="11">
                  <c:v>3.4728723881266252</c:v>
                </c:pt>
                <c:pt idx="12">
                  <c:v>3.8995027333726471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5B-40B5-9F69-C2BBA93ADEC2}"/>
            </c:ext>
          </c:extLst>
        </c:ser>
        <c:ser>
          <c:idx val="5"/>
          <c:order val="1"/>
          <c:tx>
            <c:strRef>
              <c:f>'EM evol mensu TF cat 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5B-40B5-9F69-C2BBA93ADEC2}"/>
              </c:ext>
            </c:extLst>
          </c:dPt>
          <c:val>
            <c:numRef>
              <c:f>'EM evol mensu TF cat '!$G$119:$G$131</c:f>
              <c:numCache>
                <c:formatCode>0.00</c:formatCode>
                <c:ptCount val="13"/>
                <c:pt idx="0">
                  <c:v>3.5403050108932463</c:v>
                </c:pt>
                <c:pt idx="1">
                  <c:v>5.1706586826347305</c:v>
                </c:pt>
                <c:pt idx="2">
                  <c:v>3.3529411764705883</c:v>
                </c:pt>
                <c:pt idx="3">
                  <c:v>5.157258064516129</c:v>
                </c:pt>
                <c:pt idx="4">
                  <c:v>3.6032388663967612</c:v>
                </c:pt>
                <c:pt idx="5">
                  <c:v>2.4511873350923481</c:v>
                </c:pt>
                <c:pt idx="6">
                  <c:v>4.5977588871715609</c:v>
                </c:pt>
                <c:pt idx="7">
                  <c:v>6.0276155071694104</c:v>
                </c:pt>
                <c:pt idx="8">
                  <c:v>4.4753465121563281</c:v>
                </c:pt>
                <c:pt idx="9">
                  <c:v>4.1207869974337044</c:v>
                </c:pt>
                <c:pt idx="10">
                  <c:v>4.9148311306901613</c:v>
                </c:pt>
                <c:pt idx="11">
                  <c:v>4.2786036412226487</c:v>
                </c:pt>
                <c:pt idx="12">
                  <c:v>4.5912226529137374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5B-40B5-9F69-C2BBA93ADEC2}"/>
            </c:ext>
          </c:extLst>
        </c:ser>
        <c:ser>
          <c:idx val="0"/>
          <c:order val="2"/>
          <c:tx>
            <c:strRef>
              <c:f>'EM evol mensu TF cat 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5B-40B5-9F69-C2BBA93ADE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'!$I$119:$I$131</c:f>
              <c:numCache>
                <c:formatCode>0.00</c:formatCode>
                <c:ptCount val="13"/>
                <c:pt idx="0">
                  <c:v>5.0260350750316398</c:v>
                </c:pt>
                <c:pt idx="1">
                  <c:v>4.6841175525935439</c:v>
                </c:pt>
                <c:pt idx="2">
                  <c:v>4.5171742455847586</c:v>
                </c:pt>
                <c:pt idx="3">
                  <c:v>3.9325288698585701</c:v>
                </c:pt>
                <c:pt idx="4">
                  <c:v>3.7759703196347032</c:v>
                </c:pt>
                <c:pt idx="5">
                  <c:v>3.541960367070089</c:v>
                </c:pt>
                <c:pt idx="6">
                  <c:v>3.865042174320525</c:v>
                </c:pt>
                <c:pt idx="7">
                  <c:v>4.4259696016771493</c:v>
                </c:pt>
                <c:pt idx="8">
                  <c:v>3.7089491446526242</c:v>
                </c:pt>
                <c:pt idx="9">
                  <c:v>3.9450698353137379</c:v>
                </c:pt>
                <c:pt idx="10">
                  <c:v>3.8922172991716431</c:v>
                </c:pt>
                <c:pt idx="11">
                  <c:v>4.0092380952380955</c:v>
                </c:pt>
                <c:pt idx="12">
                  <c:v>4.0662066217109061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5B-40B5-9F69-C2BBA93ADEC2}"/>
            </c:ext>
          </c:extLst>
        </c:ser>
        <c:ser>
          <c:idx val="1"/>
          <c:order val="3"/>
          <c:tx>
            <c:strRef>
              <c:f>'EM evol mensu TF cat 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5B-40B5-9F69-C2BBA93ADE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5B-40B5-9F69-C2BBA93ADE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'!$K$119:$K$131</c:f>
              <c:numCache>
                <c:formatCode>0.00</c:formatCode>
                <c:ptCount val="13"/>
                <c:pt idx="0">
                  <c:v>4.2979510244877561</c:v>
                </c:pt>
                <c:pt idx="1">
                  <c:v>4.195622895622896</c:v>
                </c:pt>
                <c:pt idx="2">
                  <c:v>3.8814729574223246</c:v>
                </c:pt>
                <c:pt idx="3">
                  <c:v>4.0256130128672005</c:v>
                </c:pt>
                <c:pt idx="12">
                  <c:v>4.0984273968228626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5B-40B5-9F69-C2BBA93AD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'!$L$118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5B-40B5-9F69-C2BBA93ADE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5B-40B5-9F69-C2BBA93ADE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5B-40B5-9F69-C2BBA93ADE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5B-40B5-9F69-C2BBA93ADE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5B-40B5-9F69-C2BBA93ADE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5B-40B5-9F69-C2BBA93ADE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5B-40B5-9F69-C2BBA93ADE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5B-40B5-9F69-C2BBA93ADE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5B-40B5-9F69-C2BBA93ADE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5B-40B5-9F69-C2BBA93ADE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5B-40B5-9F69-C2BBA93ADE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5B-40B5-9F69-C2BBA93ADE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5B-40B5-9F69-C2BBA93ADEC2}"/>
              </c:ext>
            </c:extLst>
          </c:dPt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'!$L$119:$L$131</c:f>
              <c:numCache>
                <c:formatCode>0.00</c:formatCode>
                <c:ptCount val="13"/>
                <c:pt idx="0">
                  <c:v>-0.7280840505438837</c:v>
                </c:pt>
                <c:pt idx="1">
                  <c:v>-0.48849465697064787</c:v>
                </c:pt>
                <c:pt idx="2">
                  <c:v>-0.63570128816243399</c:v>
                </c:pt>
                <c:pt idx="3">
                  <c:v>9.3084143008630438E-2</c:v>
                </c:pt>
                <c:pt idx="12">
                  <c:v>-0.39429469201267153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5B-40B5-9F69-C2BBA93ADEC2}"/>
            </c:ext>
          </c:extLst>
        </c:ser>
        <c:ser>
          <c:idx val="4"/>
          <c:order val="5"/>
          <c:tx>
            <c:strRef>
              <c:f>'EM evol mensu TF cat '!$M$118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'!$M$119:$M$131</c:f>
              <c:numCache>
                <c:formatCode>0.00</c:formatCode>
                <c:ptCount val="13"/>
                <c:pt idx="0">
                  <c:v>8.4025696536191852E-2</c:v>
                </c:pt>
                <c:pt idx="1">
                  <c:v>0.24552479786634906</c:v>
                </c:pt>
                <c:pt idx="2">
                  <c:v>0.12522100368678224</c:v>
                </c:pt>
                <c:pt idx="3">
                  <c:v>6.5496918868511056E-2</c:v>
                </c:pt>
                <c:pt idx="12">
                  <c:v>0.13210615329954667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5B-40B5-9F69-C2BBA93AD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E3-44F0-95B1-F566A2FF12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13191</c:v>
                </c:pt>
                <c:pt idx="1">
                  <c:v>11280</c:v>
                </c:pt>
                <c:pt idx="2">
                  <c:v>11283</c:v>
                </c:pt>
                <c:pt idx="3">
                  <c:v>11072</c:v>
                </c:pt>
                <c:pt idx="4">
                  <c:v>8602</c:v>
                </c:pt>
                <c:pt idx="5">
                  <c:v>8180</c:v>
                </c:pt>
                <c:pt idx="6">
                  <c:v>9494</c:v>
                </c:pt>
                <c:pt idx="7">
                  <c:v>14626</c:v>
                </c:pt>
                <c:pt idx="8">
                  <c:v>9949</c:v>
                </c:pt>
                <c:pt idx="9">
                  <c:v>10618</c:v>
                </c:pt>
                <c:pt idx="10">
                  <c:v>11318</c:v>
                </c:pt>
                <c:pt idx="11">
                  <c:v>13094</c:v>
                </c:pt>
                <c:pt idx="12">
                  <c:v>132707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3-44F0-95B1-F566A2FF12D8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E3-44F0-95B1-F566A2FF12D8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1408</c:v>
                </c:pt>
                <c:pt idx="1">
                  <c:v>1488</c:v>
                </c:pt>
                <c:pt idx="2">
                  <c:v>2168</c:v>
                </c:pt>
                <c:pt idx="3">
                  <c:v>3683</c:v>
                </c:pt>
                <c:pt idx="4">
                  <c:v>4320</c:v>
                </c:pt>
                <c:pt idx="5">
                  <c:v>4248</c:v>
                </c:pt>
                <c:pt idx="6">
                  <c:v>5462</c:v>
                </c:pt>
                <c:pt idx="7">
                  <c:v>10530</c:v>
                </c:pt>
                <c:pt idx="8">
                  <c:v>7497</c:v>
                </c:pt>
                <c:pt idx="9">
                  <c:v>9212</c:v>
                </c:pt>
                <c:pt idx="10">
                  <c:v>11396</c:v>
                </c:pt>
                <c:pt idx="11">
                  <c:v>12656</c:v>
                </c:pt>
                <c:pt idx="12">
                  <c:v>74068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E3-44F0-95B1-F566A2FF12D8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E3-44F0-95B1-F566A2FF12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9352</c:v>
                </c:pt>
                <c:pt idx="1">
                  <c:v>11531</c:v>
                </c:pt>
                <c:pt idx="2">
                  <c:v>13549</c:v>
                </c:pt>
                <c:pt idx="3">
                  <c:v>12505</c:v>
                </c:pt>
                <c:pt idx="4">
                  <c:v>12696</c:v>
                </c:pt>
                <c:pt idx="5">
                  <c:v>11083</c:v>
                </c:pt>
                <c:pt idx="6">
                  <c:v>10483</c:v>
                </c:pt>
                <c:pt idx="7">
                  <c:v>16104</c:v>
                </c:pt>
                <c:pt idx="8">
                  <c:v>11934</c:v>
                </c:pt>
                <c:pt idx="9">
                  <c:v>12755</c:v>
                </c:pt>
                <c:pt idx="10">
                  <c:v>13438</c:v>
                </c:pt>
                <c:pt idx="11">
                  <c:v>14336</c:v>
                </c:pt>
                <c:pt idx="12">
                  <c:v>149766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E3-44F0-95B1-F566A2FF12D8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E3-44F0-95B1-F566A2FF12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E3-44F0-95B1-F566A2FF12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16063</c:v>
                </c:pt>
                <c:pt idx="1">
                  <c:v>13125</c:v>
                </c:pt>
                <c:pt idx="2">
                  <c:v>11883</c:v>
                </c:pt>
                <c:pt idx="3">
                  <c:v>13375</c:v>
                </c:pt>
                <c:pt idx="12">
                  <c:v>54446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E3-44F0-95B1-F566A2FF1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E3-44F0-95B1-F566A2FF12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E3-44F0-95B1-F566A2FF12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E3-44F0-95B1-F566A2FF12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E3-44F0-95B1-F566A2FF12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E3-44F0-95B1-F566A2FF12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E3-44F0-95B1-F566A2FF12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E3-44F0-95B1-F566A2FF12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E3-44F0-95B1-F566A2FF12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E3-44F0-95B1-F566A2FF12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E3-44F0-95B1-F566A2FF12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E3-44F0-95B1-F566A2FF12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E3-44F0-95B1-F566A2FF12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E3-44F0-95B1-F566A2FF12D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0.71760051325919583</c:v>
                </c:pt>
                <c:pt idx="1">
                  <c:v>0.13823605931835914</c:v>
                </c:pt>
                <c:pt idx="2">
                  <c:v>-0.12296110414052697</c:v>
                </c:pt>
                <c:pt idx="3">
                  <c:v>6.9572171131547345E-2</c:v>
                </c:pt>
                <c:pt idx="12">
                  <c:v>0.15998039925858065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E3-44F0-95B1-F566A2FF12D8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0.21772420589796071</c:v>
                </c:pt>
                <c:pt idx="1">
                  <c:v>0.16356382978723394</c:v>
                </c:pt>
                <c:pt idx="2">
                  <c:v>5.3177346450412166E-2</c:v>
                </c:pt>
                <c:pt idx="3">
                  <c:v>0.20800216763005785</c:v>
                </c:pt>
                <c:pt idx="12">
                  <c:v>0.1627301072053986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E3-44F0-95B1-F566A2FF1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CF-41E5-8ABD-81962C4158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'!$C$141:$C$153</c:f>
              <c:numCache>
                <c:formatCode>0.00</c:formatCode>
                <c:ptCount val="13"/>
                <c:pt idx="0">
                  <c:v>4.8655239014968616</c:v>
                </c:pt>
                <c:pt idx="1">
                  <c:v>4.2979422066549908</c:v>
                </c:pt>
                <c:pt idx="2">
                  <c:v>4.0657894736842106</c:v>
                </c:pt>
                <c:pt idx="3">
                  <c:v>4.7411464968152863</c:v>
                </c:pt>
                <c:pt idx="4">
                  <c:v>4.4949363801609969</c:v>
                </c:pt>
                <c:pt idx="5">
                  <c:v>5.2328186497123825</c:v>
                </c:pt>
                <c:pt idx="6">
                  <c:v>5.064827216715778</c:v>
                </c:pt>
                <c:pt idx="7">
                  <c:v>4.4367364746945901</c:v>
                </c:pt>
                <c:pt idx="8">
                  <c:v>4.9304812834224601</c:v>
                </c:pt>
                <c:pt idx="9">
                  <c:v>4.8839882384389197</c:v>
                </c:pt>
                <c:pt idx="10">
                  <c:v>4.0529652351738239</c:v>
                </c:pt>
                <c:pt idx="11">
                  <c:v>4.3096277812435018</c:v>
                </c:pt>
                <c:pt idx="12">
                  <c:v>4.5685376778848061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F-41E5-8ABD-81962C41589D}"/>
            </c:ext>
          </c:extLst>
        </c:ser>
        <c:ser>
          <c:idx val="5"/>
          <c:order val="1"/>
          <c:tx>
            <c:strRef>
              <c:f>'EM evol mensu TF cat 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CF-41E5-8ABD-81962C41589D}"/>
              </c:ext>
            </c:extLst>
          </c:dPt>
          <c:val>
            <c:numRef>
              <c:f>'EM evol mensu TF cat '!$G$141:$G$153</c:f>
              <c:numCache>
                <c:formatCode>0.00</c:formatCode>
                <c:ptCount val="13"/>
                <c:pt idx="0">
                  <c:v>3.0970350404312668</c:v>
                </c:pt>
                <c:pt idx="1">
                  <c:v>2.1715542521994133</c:v>
                </c:pt>
                <c:pt idx="2">
                  <c:v>2.9946200403496972</c:v>
                </c:pt>
                <c:pt idx="3">
                  <c:v>2.9068564036222511</c:v>
                </c:pt>
                <c:pt idx="4">
                  <c:v>2.5606967882416982</c:v>
                </c:pt>
                <c:pt idx="5">
                  <c:v>2.6496769562096194</c:v>
                </c:pt>
                <c:pt idx="6">
                  <c:v>3.4602739726027396</c:v>
                </c:pt>
                <c:pt idx="7">
                  <c:v>3.5117241379310347</c:v>
                </c:pt>
                <c:pt idx="8">
                  <c:v>3.522598870056497</c:v>
                </c:pt>
                <c:pt idx="9">
                  <c:v>3.181443298969072</c:v>
                </c:pt>
                <c:pt idx="10">
                  <c:v>3.9537953795379539</c:v>
                </c:pt>
                <c:pt idx="11">
                  <c:v>3.4148936170212765</c:v>
                </c:pt>
                <c:pt idx="12">
                  <c:v>3.0620266120777893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CF-41E5-8ABD-81962C41589D}"/>
            </c:ext>
          </c:extLst>
        </c:ser>
        <c:ser>
          <c:idx val="0"/>
          <c:order val="2"/>
          <c:tx>
            <c:strRef>
              <c:f>'EM evol mensu TF cat 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CF-41E5-8ABD-81962C4158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'!$I$141:$I$153</c:f>
              <c:numCache>
                <c:formatCode>0.00</c:formatCode>
                <c:ptCount val="13"/>
                <c:pt idx="0">
                  <c:v>3.4199855177407676</c:v>
                </c:pt>
                <c:pt idx="1">
                  <c:v>4.1936383928571432</c:v>
                </c:pt>
                <c:pt idx="2">
                  <c:v>4.9464968152866238</c:v>
                </c:pt>
                <c:pt idx="3">
                  <c:v>3.7580058224163029</c:v>
                </c:pt>
                <c:pt idx="4">
                  <c:v>3.4785399117529083</c:v>
                </c:pt>
                <c:pt idx="5">
                  <c:v>3.345103749544958</c:v>
                </c:pt>
                <c:pt idx="6">
                  <c:v>3.8056493705864294</c:v>
                </c:pt>
                <c:pt idx="7">
                  <c:v>3.4080188679245285</c:v>
                </c:pt>
                <c:pt idx="8">
                  <c:v>3.0886330935251798</c:v>
                </c:pt>
                <c:pt idx="9">
                  <c:v>3.9761281883584041</c:v>
                </c:pt>
                <c:pt idx="10">
                  <c:v>3.7995761429003934</c:v>
                </c:pt>
                <c:pt idx="11">
                  <c:v>3.6921917395236661</c:v>
                </c:pt>
                <c:pt idx="12">
                  <c:v>3.7132781079296477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CF-41E5-8ABD-81962C41589D}"/>
            </c:ext>
          </c:extLst>
        </c:ser>
        <c:ser>
          <c:idx val="1"/>
          <c:order val="3"/>
          <c:tx>
            <c:strRef>
              <c:f>'EM evol mensu TF cat 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CF-41E5-8ABD-81962C4158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CF-41E5-8ABD-81962C4158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'!$K$141:$K$153</c:f>
              <c:numCache>
                <c:formatCode>0.00</c:formatCode>
                <c:ptCount val="13"/>
                <c:pt idx="0">
                  <c:v>3.9228332853440828</c:v>
                </c:pt>
                <c:pt idx="1">
                  <c:v>3.7401812688821754</c:v>
                </c:pt>
                <c:pt idx="2">
                  <c:v>3.7562342392827124</c:v>
                </c:pt>
                <c:pt idx="3">
                  <c:v>3.5768707482993198</c:v>
                </c:pt>
                <c:pt idx="12">
                  <c:v>3.7560938910622932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CF-41E5-8ABD-81962C415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'!$L$140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CF-41E5-8ABD-81962C4158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CF-41E5-8ABD-81962C4158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CF-41E5-8ABD-81962C4158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CF-41E5-8ABD-81962C4158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CF-41E5-8ABD-81962C4158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CF-41E5-8ABD-81962C4158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CF-41E5-8ABD-81962C4158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CF-41E5-8ABD-81962C4158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CF-41E5-8ABD-81962C4158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CF-41E5-8ABD-81962C4158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CF-41E5-8ABD-81962C4158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CF-41E5-8ABD-81962C4158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CF-41E5-8ABD-81962C41589D}"/>
              </c:ext>
            </c:extLst>
          </c:dPt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'!$L$141:$L$153</c:f>
              <c:numCache>
                <c:formatCode>0.00</c:formatCode>
                <c:ptCount val="13"/>
                <c:pt idx="0">
                  <c:v>0.50284776760331518</c:v>
                </c:pt>
                <c:pt idx="1">
                  <c:v>-0.45345712397496785</c:v>
                </c:pt>
                <c:pt idx="2">
                  <c:v>-1.1902625760039114</c:v>
                </c:pt>
                <c:pt idx="3">
                  <c:v>-0.18113507411698304</c:v>
                </c:pt>
                <c:pt idx="12">
                  <c:v>-0.3780288735582964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CF-41E5-8ABD-81962C41589D}"/>
            </c:ext>
          </c:extLst>
        </c:ser>
        <c:ser>
          <c:idx val="4"/>
          <c:order val="5"/>
          <c:tx>
            <c:strRef>
              <c:f>'EM evol mensu TF cat '!$M$140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'!$M$141:$M$153</c:f>
              <c:numCache>
                <c:formatCode>0.00</c:formatCode>
                <c:ptCount val="13"/>
                <c:pt idx="0">
                  <c:v>-0.94269061615277883</c:v>
                </c:pt>
                <c:pt idx="1">
                  <c:v>-0.55776093777281543</c:v>
                </c:pt>
                <c:pt idx="2">
                  <c:v>-0.30955523440149824</c:v>
                </c:pt>
                <c:pt idx="3">
                  <c:v>-1.1642757485159665</c:v>
                </c:pt>
                <c:pt idx="12">
                  <c:v>-0.70422178607077424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CF-41E5-8ABD-81962C415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4-481D-A071-2776C8CD17B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'!$C$163:$C$175</c:f>
              <c:numCache>
                <c:formatCode>0.00</c:formatCode>
                <c:ptCount val="13"/>
                <c:pt idx="0">
                  <c:v>9.1838405446822513</c:v>
                </c:pt>
                <c:pt idx="1">
                  <c:v>8.7452528451051439</c:v>
                </c:pt>
                <c:pt idx="2">
                  <c:v>7.4112060615930542</c:v>
                </c:pt>
                <c:pt idx="3">
                  <c:v>6.9476645929823597</c:v>
                </c:pt>
                <c:pt idx="4">
                  <c:v>6.7939639882788398</c:v>
                </c:pt>
                <c:pt idx="5">
                  <c:v>7.1069489781436275</c:v>
                </c:pt>
                <c:pt idx="6">
                  <c:v>7.917118730808598</c:v>
                </c:pt>
                <c:pt idx="7">
                  <c:v>8.245637351207673</c:v>
                </c:pt>
                <c:pt idx="8">
                  <c:v>8.0767901105232838</c:v>
                </c:pt>
                <c:pt idx="9">
                  <c:v>7.7750984695871797</c:v>
                </c:pt>
                <c:pt idx="10">
                  <c:v>8.1122945389806649</c:v>
                </c:pt>
                <c:pt idx="11">
                  <c:v>8.3988589054766489</c:v>
                </c:pt>
                <c:pt idx="12">
                  <c:v>7.8661532312003075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4-481D-A071-2776C8CD17B8}"/>
            </c:ext>
          </c:extLst>
        </c:ser>
        <c:ser>
          <c:idx val="5"/>
          <c:order val="1"/>
          <c:tx>
            <c:strRef>
              <c:f>'EM evol mensu TF cat 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C4-481D-A071-2776C8CD17B8}"/>
              </c:ext>
            </c:extLst>
          </c:dPt>
          <c:val>
            <c:numRef>
              <c:f>'EM evol mensu TF cat '!$G$163:$G$175</c:f>
              <c:numCache>
                <c:formatCode>0.00</c:formatCode>
                <c:ptCount val="13"/>
                <c:pt idx="0">
                  <c:v>6.8205032270133756</c:v>
                </c:pt>
                <c:pt idx="1">
                  <c:v>5.2906411311438619</c:v>
                </c:pt>
                <c:pt idx="2">
                  <c:v>5.23539212869865</c:v>
                </c:pt>
                <c:pt idx="3">
                  <c:v>4.6878314197445476</c:v>
                </c:pt>
                <c:pt idx="4">
                  <c:v>4.1984114919814548</c:v>
                </c:pt>
                <c:pt idx="5">
                  <c:v>5.1210166177908114</c:v>
                </c:pt>
                <c:pt idx="6">
                  <c:v>6.1035396354387457</c:v>
                </c:pt>
                <c:pt idx="7">
                  <c:v>6.9291392151246063</c:v>
                </c:pt>
                <c:pt idx="8">
                  <c:v>7.1827188436873346</c:v>
                </c:pt>
                <c:pt idx="9">
                  <c:v>6.868282357007085</c:v>
                </c:pt>
                <c:pt idx="10">
                  <c:v>7.7667383428083303</c:v>
                </c:pt>
                <c:pt idx="11">
                  <c:v>7.5865760510013835</c:v>
                </c:pt>
                <c:pt idx="12">
                  <c:v>6.5975404633782073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C4-481D-A071-2776C8CD17B8}"/>
            </c:ext>
          </c:extLst>
        </c:ser>
        <c:ser>
          <c:idx val="0"/>
          <c:order val="2"/>
          <c:tx>
            <c:strRef>
              <c:f>'EM evol mensu TF cat 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C4-481D-A071-2776C8CD17B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'!$I$163:$I$175</c:f>
              <c:numCache>
                <c:formatCode>0.00</c:formatCode>
                <c:ptCount val="13"/>
                <c:pt idx="0">
                  <c:v>8.637309460440358</c:v>
                </c:pt>
                <c:pt idx="1">
                  <c:v>7.8127694043451843</c:v>
                </c:pt>
                <c:pt idx="2">
                  <c:v>7.5784649463405938</c:v>
                </c:pt>
                <c:pt idx="3">
                  <c:v>6.7258922909683845</c:v>
                </c:pt>
                <c:pt idx="4">
                  <c:v>6.8763504914570417</c:v>
                </c:pt>
                <c:pt idx="5">
                  <c:v>6.8920402441900075</c:v>
                </c:pt>
                <c:pt idx="6">
                  <c:v>7.1155217972290039</c:v>
                </c:pt>
                <c:pt idx="7">
                  <c:v>7.6056739828412026</c:v>
                </c:pt>
                <c:pt idx="8">
                  <c:v>7.0247750025280613</c:v>
                </c:pt>
                <c:pt idx="9">
                  <c:v>7.1219890773210697</c:v>
                </c:pt>
                <c:pt idx="10">
                  <c:v>7.6129983138979611</c:v>
                </c:pt>
                <c:pt idx="11">
                  <c:v>7.6668386889607563</c:v>
                </c:pt>
                <c:pt idx="12">
                  <c:v>7.3602053404838861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C4-481D-A071-2776C8CD17B8}"/>
            </c:ext>
          </c:extLst>
        </c:ser>
        <c:ser>
          <c:idx val="1"/>
          <c:order val="3"/>
          <c:tx>
            <c:strRef>
              <c:f>'EM evol mensu TF cat 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C4-481D-A071-2776C8CD17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C4-481D-A071-2776C8CD17B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'!$K$163:$K$175</c:f>
              <c:numCache>
                <c:formatCode>0.00</c:formatCode>
                <c:ptCount val="13"/>
                <c:pt idx="0">
                  <c:v>8.6667909242277386</c:v>
                </c:pt>
                <c:pt idx="1">
                  <c:v>8.301139278258276</c:v>
                </c:pt>
                <c:pt idx="2">
                  <c:v>7.3536531486637831</c:v>
                </c:pt>
                <c:pt idx="3">
                  <c:v>6.6110569645190056</c:v>
                </c:pt>
                <c:pt idx="12">
                  <c:v>7.6705727275773858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C4-481D-A071-2776C8CD1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'!$L$162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C4-481D-A071-2776C8CD17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C4-481D-A071-2776C8CD17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C4-481D-A071-2776C8CD17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C4-481D-A071-2776C8CD17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C4-481D-A071-2776C8CD17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C4-481D-A071-2776C8CD17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C4-481D-A071-2776C8CD17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C4-481D-A071-2776C8CD17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C4-481D-A071-2776C8CD17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C4-481D-A071-2776C8CD17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C4-481D-A071-2776C8CD17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C4-481D-A071-2776C8CD17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C4-481D-A071-2776C8CD17B8}"/>
              </c:ext>
            </c:extLst>
          </c:dPt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'!$L$163:$L$175</c:f>
              <c:numCache>
                <c:formatCode>0.00</c:formatCode>
                <c:ptCount val="13"/>
                <c:pt idx="0">
                  <c:v>2.9481463787380591E-2</c:v>
                </c:pt>
                <c:pt idx="1">
                  <c:v>0.48836987391309172</c:v>
                </c:pt>
                <c:pt idx="2">
                  <c:v>-0.2248117976768107</c:v>
                </c:pt>
                <c:pt idx="3">
                  <c:v>-0.11483532644937888</c:v>
                </c:pt>
                <c:pt idx="12">
                  <c:v>7.0130433824533434E-2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C4-481D-A071-2776C8CD17B8}"/>
            </c:ext>
          </c:extLst>
        </c:ser>
        <c:ser>
          <c:idx val="4"/>
          <c:order val="5"/>
          <c:tx>
            <c:strRef>
              <c:f>'EM evol mensu TF cat '!$M$162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'!$M$163:$M$175</c:f>
              <c:numCache>
                <c:formatCode>0.00</c:formatCode>
                <c:ptCount val="13"/>
                <c:pt idx="0">
                  <c:v>-0.51704962045451275</c:v>
                </c:pt>
                <c:pt idx="1">
                  <c:v>-0.44411356684686787</c:v>
                </c:pt>
                <c:pt idx="2">
                  <c:v>-5.7552912929271116E-2</c:v>
                </c:pt>
                <c:pt idx="3">
                  <c:v>-0.33660762846335412</c:v>
                </c:pt>
                <c:pt idx="12">
                  <c:v>-0.33266338659444639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C4-481D-A071-2776C8CD1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D8-4F72-A70C-F69779B4E64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'!$C$185:$C$197</c:f>
              <c:numCache>
                <c:formatCode>0.00</c:formatCode>
                <c:ptCount val="13"/>
                <c:pt idx="0">
                  <c:v>8.5340819542947202</c:v>
                </c:pt>
                <c:pt idx="1">
                  <c:v>7.9346546310832027</c:v>
                </c:pt>
                <c:pt idx="2">
                  <c:v>7.1068624103789686</c:v>
                </c:pt>
                <c:pt idx="3">
                  <c:v>7.0912395492548166</c:v>
                </c:pt>
                <c:pt idx="4">
                  <c:v>7.1129633261423812</c:v>
                </c:pt>
                <c:pt idx="5">
                  <c:v>7.1628139032097122</c:v>
                </c:pt>
                <c:pt idx="6">
                  <c:v>8.5445669291338575</c:v>
                </c:pt>
                <c:pt idx="7">
                  <c:v>8.7439999999999998</c:v>
                </c:pt>
                <c:pt idx="8">
                  <c:v>8.2130885873902635</c:v>
                </c:pt>
                <c:pt idx="9">
                  <c:v>7.1731320754716981</c:v>
                </c:pt>
                <c:pt idx="10">
                  <c:v>7.3210212765957445</c:v>
                </c:pt>
                <c:pt idx="11">
                  <c:v>7.487851971037812</c:v>
                </c:pt>
                <c:pt idx="12">
                  <c:v>7.70097224830615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8-4F72-A70C-F69779B4E64C}"/>
            </c:ext>
          </c:extLst>
        </c:ser>
        <c:ser>
          <c:idx val="5"/>
          <c:order val="1"/>
          <c:tx>
            <c:strRef>
              <c:f>'EM evol mensu TF cat 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D8-4F72-A70C-F69779B4E64C}"/>
              </c:ext>
            </c:extLst>
          </c:dPt>
          <c:val>
            <c:numRef>
              <c:f>'EM evol mensu TF cat '!$G$185:$G$197</c:f>
              <c:numCache>
                <c:formatCode>0.00</c:formatCode>
                <c:ptCount val="13"/>
                <c:pt idx="0">
                  <c:v>4.4212121212121209</c:v>
                </c:pt>
                <c:pt idx="1">
                  <c:v>4.2871189773844645</c:v>
                </c:pt>
                <c:pt idx="2">
                  <c:v>4.3922973578145994</c:v>
                </c:pt>
                <c:pt idx="3">
                  <c:v>3.8251404494382024</c:v>
                </c:pt>
                <c:pt idx="4">
                  <c:v>3.1728286384976525</c:v>
                </c:pt>
                <c:pt idx="5">
                  <c:v>4.2888365837256224</c:v>
                </c:pt>
                <c:pt idx="6">
                  <c:v>4.8560525757896968</c:v>
                </c:pt>
                <c:pt idx="7">
                  <c:v>7.1981012658227845</c:v>
                </c:pt>
                <c:pt idx="8">
                  <c:v>6.8196319018404905</c:v>
                </c:pt>
                <c:pt idx="9">
                  <c:v>6.5321403991741223</c:v>
                </c:pt>
                <c:pt idx="10">
                  <c:v>6.5647596092858045</c:v>
                </c:pt>
                <c:pt idx="11">
                  <c:v>6.7303352412101392</c:v>
                </c:pt>
                <c:pt idx="12">
                  <c:v>5.6674455150738181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D8-4F72-A70C-F69779B4E64C}"/>
            </c:ext>
          </c:extLst>
        </c:ser>
        <c:ser>
          <c:idx val="0"/>
          <c:order val="2"/>
          <c:tx>
            <c:strRef>
              <c:f>'EM evol mensu TF cat 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D8-4F72-A70C-F69779B4E64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'!$I$185:$I$197</c:f>
              <c:numCache>
                <c:formatCode>0.00</c:formatCode>
                <c:ptCount val="13"/>
                <c:pt idx="0">
                  <c:v>7.3655123674911662</c:v>
                </c:pt>
                <c:pt idx="1">
                  <c:v>6.9375975039001556</c:v>
                </c:pt>
                <c:pt idx="2">
                  <c:v>6.8250195465207195</c:v>
                </c:pt>
                <c:pt idx="3">
                  <c:v>6.8213923867419304</c:v>
                </c:pt>
                <c:pt idx="4">
                  <c:v>6.1248983574564972</c:v>
                </c:pt>
                <c:pt idx="5">
                  <c:v>6.6080863402061851</c:v>
                </c:pt>
                <c:pt idx="6">
                  <c:v>7.5785000745489786</c:v>
                </c:pt>
                <c:pt idx="7">
                  <c:v>8.0057211683227951</c:v>
                </c:pt>
                <c:pt idx="8">
                  <c:v>6.2703325650312811</c:v>
                </c:pt>
                <c:pt idx="9">
                  <c:v>6.5184312638580932</c:v>
                </c:pt>
                <c:pt idx="10">
                  <c:v>6.5353455123113582</c:v>
                </c:pt>
                <c:pt idx="11">
                  <c:v>6.7456112852664578</c:v>
                </c:pt>
                <c:pt idx="12">
                  <c:v>6.8736041326668298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D8-4F72-A70C-F69779B4E64C}"/>
            </c:ext>
          </c:extLst>
        </c:ser>
        <c:ser>
          <c:idx val="1"/>
          <c:order val="3"/>
          <c:tx>
            <c:strRef>
              <c:f>'EM evol mensu TF cat 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D8-4F72-A70C-F69779B4E6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D8-4F72-A70C-F69779B4E64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'!$K$185:$K$197</c:f>
              <c:numCache>
                <c:formatCode>0.00</c:formatCode>
                <c:ptCount val="13"/>
                <c:pt idx="0">
                  <c:v>7.0671228413163893</c:v>
                </c:pt>
                <c:pt idx="1">
                  <c:v>6.1227038941954444</c:v>
                </c:pt>
                <c:pt idx="2">
                  <c:v>6.34612501873782</c:v>
                </c:pt>
                <c:pt idx="3">
                  <c:v>6.4480194673516289</c:v>
                </c:pt>
                <c:pt idx="12">
                  <c:v>6.48158157787568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D8-4F72-A70C-F69779B4E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'!$L$184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D8-4F72-A70C-F69779B4E6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D8-4F72-A70C-F69779B4E6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D8-4F72-A70C-F69779B4E6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D8-4F72-A70C-F69779B4E6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D8-4F72-A70C-F69779B4E6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D8-4F72-A70C-F69779B4E6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D8-4F72-A70C-F69779B4E6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D8-4F72-A70C-F69779B4E6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D8-4F72-A70C-F69779B4E6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D8-4F72-A70C-F69779B4E6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D8-4F72-A70C-F69779B4E6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D8-4F72-A70C-F69779B4E6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D8-4F72-A70C-F69779B4E64C}"/>
              </c:ext>
            </c:extLst>
          </c:dPt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'!$L$185:$L$197</c:f>
              <c:numCache>
                <c:formatCode>0.00</c:formatCode>
                <c:ptCount val="13"/>
                <c:pt idx="0">
                  <c:v>-0.29838952617477688</c:v>
                </c:pt>
                <c:pt idx="1">
                  <c:v>-0.81489360970471125</c:v>
                </c:pt>
                <c:pt idx="2">
                  <c:v>-0.47889452778289954</c:v>
                </c:pt>
                <c:pt idx="3">
                  <c:v>-0.37337291939030148</c:v>
                </c:pt>
                <c:pt idx="12">
                  <c:v>-0.51356145409617238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D8-4F72-A70C-F69779B4E64C}"/>
            </c:ext>
          </c:extLst>
        </c:ser>
        <c:ser>
          <c:idx val="4"/>
          <c:order val="5"/>
          <c:tx>
            <c:strRef>
              <c:f>'EM evol mensu TF cat '!$M$184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'!$M$185:$M$197</c:f>
              <c:numCache>
                <c:formatCode>0.00</c:formatCode>
                <c:ptCount val="13"/>
                <c:pt idx="0">
                  <c:v>-1.4669591129783308</c:v>
                </c:pt>
                <c:pt idx="1">
                  <c:v>-1.8119507368877583</c:v>
                </c:pt>
                <c:pt idx="2">
                  <c:v>-0.76073739164114862</c:v>
                </c:pt>
                <c:pt idx="3">
                  <c:v>-0.64322008190318769</c:v>
                </c:pt>
                <c:pt idx="12">
                  <c:v>-1.1536589942959719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D8-4F72-A70C-F69779B4E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E7-479E-A4B3-9BA759110AE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'!$C$207:$C$219</c:f>
              <c:numCache>
                <c:formatCode>0.00</c:formatCode>
                <c:ptCount val="13"/>
                <c:pt idx="0">
                  <c:v>9.3705927607753363</c:v>
                </c:pt>
                <c:pt idx="1">
                  <c:v>8.8063902476900378</c:v>
                </c:pt>
                <c:pt idx="2">
                  <c:v>7.6891014578505334</c:v>
                </c:pt>
                <c:pt idx="3">
                  <c:v>6.7830755590582212</c:v>
                </c:pt>
                <c:pt idx="4">
                  <c:v>6.9914532920652785</c:v>
                </c:pt>
                <c:pt idx="5">
                  <c:v>7.4237723545104242</c:v>
                </c:pt>
                <c:pt idx="6">
                  <c:v>8.2583329400846264</c:v>
                </c:pt>
                <c:pt idx="7">
                  <c:v>8.3282923299565841</c:v>
                </c:pt>
                <c:pt idx="8">
                  <c:v>8.2220003328340816</c:v>
                </c:pt>
                <c:pt idx="9">
                  <c:v>7.7553727730970099</c:v>
                </c:pt>
                <c:pt idx="10">
                  <c:v>8.2210483777854755</c:v>
                </c:pt>
                <c:pt idx="11">
                  <c:v>8.4573499041156506</c:v>
                </c:pt>
                <c:pt idx="12">
                  <c:v>8.0045805740311788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E7-479E-A4B3-9BA759110AE4}"/>
            </c:ext>
          </c:extLst>
        </c:ser>
        <c:ser>
          <c:idx val="5"/>
          <c:order val="1"/>
          <c:tx>
            <c:strRef>
              <c:f>'EM evol mensu TF cat 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E7-479E-A4B3-9BA759110AE4}"/>
              </c:ext>
            </c:extLst>
          </c:dPt>
          <c:val>
            <c:numRef>
              <c:f>'EM evol mensu TF cat '!$G$207:$G$219</c:f>
              <c:numCache>
                <c:formatCode>0.00</c:formatCode>
                <c:ptCount val="13"/>
                <c:pt idx="0">
                  <c:v>6.9674397174013212</c:v>
                </c:pt>
                <c:pt idx="1">
                  <c:v>5.2758103587495677</c:v>
                </c:pt>
                <c:pt idx="2">
                  <c:v>5.2814184636118595</c:v>
                </c:pt>
                <c:pt idx="3">
                  <c:v>4.8381161007667028</c:v>
                </c:pt>
                <c:pt idx="4">
                  <c:v>4.2073150176976233</c:v>
                </c:pt>
                <c:pt idx="5">
                  <c:v>5.1742054981477867</c:v>
                </c:pt>
                <c:pt idx="6">
                  <c:v>6.4211948262470031</c:v>
                </c:pt>
                <c:pt idx="7">
                  <c:v>6.857538301312796</c:v>
                </c:pt>
                <c:pt idx="8">
                  <c:v>7.1567819107404977</c:v>
                </c:pt>
                <c:pt idx="9">
                  <c:v>6.9458601060321028</c:v>
                </c:pt>
                <c:pt idx="10">
                  <c:v>8.0739229505590586</c:v>
                </c:pt>
                <c:pt idx="11">
                  <c:v>7.9240227321011263</c:v>
                </c:pt>
                <c:pt idx="12">
                  <c:v>6.6710822192240071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E7-479E-A4B3-9BA759110AE4}"/>
            </c:ext>
          </c:extLst>
        </c:ser>
        <c:ser>
          <c:idx val="0"/>
          <c:order val="2"/>
          <c:tx>
            <c:strRef>
              <c:f>'EM evol mensu TF cat 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E7-479E-A4B3-9BA759110AE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'!$I$207:$I$219</c:f>
              <c:numCache>
                <c:formatCode>0.00</c:formatCode>
                <c:ptCount val="13"/>
                <c:pt idx="0">
                  <c:v>9.0404257222073152</c:v>
                </c:pt>
                <c:pt idx="1">
                  <c:v>8.1338782924613984</c:v>
                </c:pt>
                <c:pt idx="2">
                  <c:v>7.8277350511623833</c:v>
                </c:pt>
                <c:pt idx="3">
                  <c:v>6.8792495280950297</c:v>
                </c:pt>
                <c:pt idx="4">
                  <c:v>7.1747967479674797</c:v>
                </c:pt>
                <c:pt idx="5">
                  <c:v>6.9609022871637913</c:v>
                </c:pt>
                <c:pt idx="6">
                  <c:v>7.3003359210505163</c:v>
                </c:pt>
                <c:pt idx="7">
                  <c:v>7.9892656391659109</c:v>
                </c:pt>
                <c:pt idx="8">
                  <c:v>7.4074122321370419</c:v>
                </c:pt>
                <c:pt idx="9">
                  <c:v>7.2019665990323087</c:v>
                </c:pt>
                <c:pt idx="10">
                  <c:v>7.9340364491960953</c:v>
                </c:pt>
                <c:pt idx="11">
                  <c:v>8.0182658584548019</c:v>
                </c:pt>
                <c:pt idx="12">
                  <c:v>7.6034957930657221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E7-479E-A4B3-9BA759110AE4}"/>
            </c:ext>
          </c:extLst>
        </c:ser>
        <c:ser>
          <c:idx val="1"/>
          <c:order val="3"/>
          <c:tx>
            <c:strRef>
              <c:f>'EM evol mensu TF cat 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E7-479E-A4B3-9BA759110A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E7-479E-A4B3-9BA759110AE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'!$K$207:$K$219</c:f>
              <c:numCache>
                <c:formatCode>0.00</c:formatCode>
                <c:ptCount val="13"/>
                <c:pt idx="0">
                  <c:v>9.3623068242013865</c:v>
                </c:pt>
                <c:pt idx="1">
                  <c:v>8.9256651849331092</c:v>
                </c:pt>
                <c:pt idx="2">
                  <c:v>7.7811265701170695</c:v>
                </c:pt>
                <c:pt idx="3">
                  <c:v>6.9401868476753519</c:v>
                </c:pt>
                <c:pt idx="12">
                  <c:v>8.1602811671614237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E7-479E-A4B3-9BA759110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'!$L$206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E7-479E-A4B3-9BA759110A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E7-479E-A4B3-9BA759110A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E7-479E-A4B3-9BA759110A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E7-479E-A4B3-9BA759110A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E7-479E-A4B3-9BA759110A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E7-479E-A4B3-9BA759110A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E7-479E-A4B3-9BA759110A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E7-479E-A4B3-9BA759110A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E7-479E-A4B3-9BA759110A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E7-479E-A4B3-9BA759110A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E7-479E-A4B3-9BA759110A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E7-479E-A4B3-9BA759110A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E7-479E-A4B3-9BA759110AE4}"/>
              </c:ext>
            </c:extLst>
          </c:dPt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'!$L$207:$L$219</c:f>
              <c:numCache>
                <c:formatCode>0.00</c:formatCode>
                <c:ptCount val="13"/>
                <c:pt idx="0">
                  <c:v>0.32188110199407127</c:v>
                </c:pt>
                <c:pt idx="1">
                  <c:v>0.79178689247171086</c:v>
                </c:pt>
                <c:pt idx="2">
                  <c:v>-4.6608481045313788E-2</c:v>
                </c:pt>
                <c:pt idx="3">
                  <c:v>6.0937319580322225E-2</c:v>
                </c:pt>
                <c:pt idx="12">
                  <c:v>0.31650692584128581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E7-479E-A4B3-9BA759110AE4}"/>
            </c:ext>
          </c:extLst>
        </c:ser>
        <c:ser>
          <c:idx val="4"/>
          <c:order val="5"/>
          <c:tx>
            <c:strRef>
              <c:f>'EM evol mensu TF cat '!$M$206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'!$M$207:$M$219</c:f>
              <c:numCache>
                <c:formatCode>0.00</c:formatCode>
                <c:ptCount val="13"/>
                <c:pt idx="0">
                  <c:v>-8.2859365739498259E-3</c:v>
                </c:pt>
                <c:pt idx="1">
                  <c:v>0.11927493724307148</c:v>
                </c:pt>
                <c:pt idx="2">
                  <c:v>9.2025112266536091E-2</c:v>
                </c:pt>
                <c:pt idx="3">
                  <c:v>0.15711128861713064</c:v>
                </c:pt>
                <c:pt idx="12">
                  <c:v>6.5157622638608359E-2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E7-479E-A4B3-9BA759110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A4-48B3-8F4F-2DA95DA57D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'!$C$229:$C$241</c:f>
              <c:numCache>
                <c:formatCode>0.00</c:formatCode>
                <c:ptCount val="13"/>
                <c:pt idx="0">
                  <c:v>9.0054536625452908</c:v>
                </c:pt>
                <c:pt idx="1">
                  <c:v>8.5067675461942063</c:v>
                </c:pt>
                <c:pt idx="2">
                  <c:v>7.2476509046677817</c:v>
                </c:pt>
                <c:pt idx="3">
                  <c:v>7.075300914780934</c:v>
                </c:pt>
                <c:pt idx="4">
                  <c:v>6.9060379328345221</c:v>
                </c:pt>
                <c:pt idx="5">
                  <c:v>7.0511614784162511</c:v>
                </c:pt>
                <c:pt idx="6">
                  <c:v>7.959677419354839</c:v>
                </c:pt>
                <c:pt idx="7">
                  <c:v>8.1035889328063249</c:v>
                </c:pt>
                <c:pt idx="8">
                  <c:v>7.9421645585065281</c:v>
                </c:pt>
                <c:pt idx="9">
                  <c:v>7.8703030303030301</c:v>
                </c:pt>
                <c:pt idx="10">
                  <c:v>8.1525449500133043</c:v>
                </c:pt>
                <c:pt idx="11">
                  <c:v>8.4826905204460967</c:v>
                </c:pt>
                <c:pt idx="12">
                  <c:v>7.8216146249016871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A4-48B3-8F4F-2DA95DA57D67}"/>
            </c:ext>
          </c:extLst>
        </c:ser>
        <c:ser>
          <c:idx val="5"/>
          <c:order val="1"/>
          <c:tx>
            <c:strRef>
              <c:f>'EM evol mensu TF cat 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A4-48B3-8F4F-2DA95DA57D67}"/>
              </c:ext>
            </c:extLst>
          </c:dPt>
          <c:val>
            <c:numRef>
              <c:f>'EM evol mensu TF cat '!$G$229:$G$241</c:f>
              <c:numCache>
                <c:formatCode>0.00</c:formatCode>
                <c:ptCount val="13"/>
                <c:pt idx="0">
                  <c:v>8.3245614035087723</c:v>
                </c:pt>
                <c:pt idx="1">
                  <c:v>5.8339965889710061</c:v>
                </c:pt>
                <c:pt idx="2">
                  <c:v>4.9698795180722888</c:v>
                </c:pt>
                <c:pt idx="3">
                  <c:v>4.5827586206896553</c:v>
                </c:pt>
                <c:pt idx="4">
                  <c:v>4.5976154992548439</c:v>
                </c:pt>
                <c:pt idx="5">
                  <c:v>5.3356121814791795</c:v>
                </c:pt>
                <c:pt idx="6">
                  <c:v>5.5065394511149224</c:v>
                </c:pt>
                <c:pt idx="7">
                  <c:v>6.961495946941783</c:v>
                </c:pt>
                <c:pt idx="8">
                  <c:v>7.4027186883885028</c:v>
                </c:pt>
                <c:pt idx="9">
                  <c:v>6.8439481665288113</c:v>
                </c:pt>
                <c:pt idx="10">
                  <c:v>7.6478213437720592</c:v>
                </c:pt>
                <c:pt idx="11">
                  <c:v>7.4170022371364652</c:v>
                </c:pt>
                <c:pt idx="12">
                  <c:v>6.7410052451341631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A4-48B3-8F4F-2DA95DA57D67}"/>
            </c:ext>
          </c:extLst>
        </c:ser>
        <c:ser>
          <c:idx val="0"/>
          <c:order val="2"/>
          <c:tx>
            <c:strRef>
              <c:f>'EM evol mensu TF cat 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A4-48B3-8F4F-2DA95DA57D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'!$I$229:$I$241</c:f>
              <c:numCache>
                <c:formatCode>0.00</c:formatCode>
                <c:ptCount val="13"/>
                <c:pt idx="0">
                  <c:v>8.5421562564419702</c:v>
                </c:pt>
                <c:pt idx="1">
                  <c:v>7.5562582648191805</c:v>
                </c:pt>
                <c:pt idx="2">
                  <c:v>7.4353063004142141</c:v>
                </c:pt>
                <c:pt idx="3">
                  <c:v>6.4463638503177219</c:v>
                </c:pt>
                <c:pt idx="4">
                  <c:v>6.568483765266607</c:v>
                </c:pt>
                <c:pt idx="5">
                  <c:v>7.2321317200947988</c:v>
                </c:pt>
                <c:pt idx="6">
                  <c:v>6.7787752199804459</c:v>
                </c:pt>
                <c:pt idx="7">
                  <c:v>6.8252309678460481</c:v>
                </c:pt>
                <c:pt idx="8">
                  <c:v>6.4915809639040125</c:v>
                </c:pt>
                <c:pt idx="9">
                  <c:v>7.1003599507435826</c:v>
                </c:pt>
                <c:pt idx="10">
                  <c:v>7.424039607591455</c:v>
                </c:pt>
                <c:pt idx="11">
                  <c:v>7.4204156800841883</c:v>
                </c:pt>
                <c:pt idx="12">
                  <c:v>7.1112230573694131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A4-48B3-8F4F-2DA95DA57D67}"/>
            </c:ext>
          </c:extLst>
        </c:ser>
        <c:ser>
          <c:idx val="1"/>
          <c:order val="3"/>
          <c:tx>
            <c:strRef>
              <c:f>'EM evol mensu TF cat 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A4-48B3-8F4F-2DA95DA57D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A4-48B3-8F4F-2DA95DA57D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'!$K$229:$K$241</c:f>
              <c:numCache>
                <c:formatCode>0.00</c:formatCode>
                <c:ptCount val="13"/>
                <c:pt idx="0">
                  <c:v>7.8345320546972115</c:v>
                </c:pt>
                <c:pt idx="1">
                  <c:v>7.7443588076887364</c:v>
                </c:pt>
                <c:pt idx="2">
                  <c:v>6.6837703527130214</c:v>
                </c:pt>
                <c:pt idx="3">
                  <c:v>5.938113116143878</c:v>
                </c:pt>
                <c:pt idx="12">
                  <c:v>7.0074585399213545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A4-48B3-8F4F-2DA95DA5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'!$L$228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A4-48B3-8F4F-2DA95DA57D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A4-48B3-8F4F-2DA95DA57D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A4-48B3-8F4F-2DA95DA57D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A4-48B3-8F4F-2DA95DA57D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A4-48B3-8F4F-2DA95DA57D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A4-48B3-8F4F-2DA95DA57D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A4-48B3-8F4F-2DA95DA57D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A4-48B3-8F4F-2DA95DA57D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A4-48B3-8F4F-2DA95DA57D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A4-48B3-8F4F-2DA95DA57D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A4-48B3-8F4F-2DA95DA57D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A4-48B3-8F4F-2DA95DA57D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A4-48B3-8F4F-2DA95DA57D67}"/>
              </c:ext>
            </c:extLst>
          </c:dPt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'!$L$229:$L$241</c:f>
              <c:numCache>
                <c:formatCode>0.00</c:formatCode>
                <c:ptCount val="13"/>
                <c:pt idx="0">
                  <c:v>-0.70762420174475871</c:v>
                </c:pt>
                <c:pt idx="1">
                  <c:v>0.18810054286955591</c:v>
                </c:pt>
                <c:pt idx="2">
                  <c:v>-0.7515359477011927</c:v>
                </c:pt>
                <c:pt idx="3">
                  <c:v>-0.50825073417384381</c:v>
                </c:pt>
                <c:pt idx="12">
                  <c:v>-0.3887309511254875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A4-48B3-8F4F-2DA95DA57D67}"/>
            </c:ext>
          </c:extLst>
        </c:ser>
        <c:ser>
          <c:idx val="4"/>
          <c:order val="5"/>
          <c:tx>
            <c:strRef>
              <c:f>'EM evol mensu TF cat '!$M$228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'!$M$229:$M$241</c:f>
              <c:numCache>
                <c:formatCode>0.00</c:formatCode>
                <c:ptCount val="13"/>
                <c:pt idx="0">
                  <c:v>-1.1709216078480793</c:v>
                </c:pt>
                <c:pt idx="1">
                  <c:v>-0.76240873850546986</c:v>
                </c:pt>
                <c:pt idx="2">
                  <c:v>-0.56388055195476028</c:v>
                </c:pt>
                <c:pt idx="3">
                  <c:v>-1.137187798637056</c:v>
                </c:pt>
                <c:pt idx="12">
                  <c:v>-0.87894177430507625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A4-48B3-8F4F-2DA95DA5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E4-4D92-A7B9-F065720DD8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'!$C$251:$C$263</c:f>
              <c:numCache>
                <c:formatCode>0.00</c:formatCode>
                <c:ptCount val="13"/>
                <c:pt idx="0">
                  <c:v>9.028450913902903</c:v>
                </c:pt>
                <c:pt idx="1">
                  <c:v>9.3932112550245641</c:v>
                </c:pt>
                <c:pt idx="2">
                  <c:v>6.8406603055669377</c:v>
                </c:pt>
                <c:pt idx="3">
                  <c:v>7.389364919354839</c:v>
                </c:pt>
                <c:pt idx="4">
                  <c:v>5.5616280852368538</c:v>
                </c:pt>
                <c:pt idx="5">
                  <c:v>5.8446588168534541</c:v>
                </c:pt>
                <c:pt idx="6">
                  <c:v>6.2364801792270832</c:v>
                </c:pt>
                <c:pt idx="7">
                  <c:v>7.9252712509880006</c:v>
                </c:pt>
                <c:pt idx="8">
                  <c:v>7.6329511677282378</c:v>
                </c:pt>
                <c:pt idx="9">
                  <c:v>8.0010934937124105</c:v>
                </c:pt>
                <c:pt idx="10">
                  <c:v>7.9468870346598202</c:v>
                </c:pt>
                <c:pt idx="11">
                  <c:v>8.4239870089699966</c:v>
                </c:pt>
                <c:pt idx="12">
                  <c:v>7.4280727143473735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4-4D92-A7B9-F065720DD855}"/>
            </c:ext>
          </c:extLst>
        </c:ser>
        <c:ser>
          <c:idx val="5"/>
          <c:order val="1"/>
          <c:tx>
            <c:strRef>
              <c:f>'EM evol mensu TF cat 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E4-4D92-A7B9-F065720DD855}"/>
              </c:ext>
            </c:extLst>
          </c:dPt>
          <c:val>
            <c:numRef>
              <c:f>'EM evol mensu TF cat '!$G$251:$G$263</c:f>
              <c:numCache>
                <c:formatCode>0.00</c:formatCode>
                <c:ptCount val="13"/>
                <c:pt idx="0">
                  <c:v>7.4646680942184158</c:v>
                </c:pt>
                <c:pt idx="1">
                  <c:v>6.6320441988950281</c:v>
                </c:pt>
                <c:pt idx="2">
                  <c:v>6.6613149847094801</c:v>
                </c:pt>
                <c:pt idx="3">
                  <c:v>5.06345957011259</c:v>
                </c:pt>
                <c:pt idx="4">
                  <c:v>5.3384703196347028</c:v>
                </c:pt>
                <c:pt idx="5">
                  <c:v>5.2675937631689846</c:v>
                </c:pt>
                <c:pt idx="6">
                  <c:v>6.6844494892167994</c:v>
                </c:pt>
                <c:pt idx="7">
                  <c:v>7.1927890902297777</c:v>
                </c:pt>
                <c:pt idx="8">
                  <c:v>7.2236842105263159</c:v>
                </c:pt>
                <c:pt idx="9">
                  <c:v>6.8118694362017802</c:v>
                </c:pt>
                <c:pt idx="10">
                  <c:v>7.7270553064275038</c:v>
                </c:pt>
                <c:pt idx="11">
                  <c:v>6.9072194021432596</c:v>
                </c:pt>
                <c:pt idx="12">
                  <c:v>6.8323432190656712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E4-4D92-A7B9-F065720DD855}"/>
            </c:ext>
          </c:extLst>
        </c:ser>
        <c:ser>
          <c:idx val="0"/>
          <c:order val="2"/>
          <c:tx>
            <c:strRef>
              <c:f>'EM evol mensu TF cat 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E4-4D92-A7B9-F065720DD8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'!$I$251:$I$263</c:f>
              <c:numCache>
                <c:formatCode>0.00</c:formatCode>
                <c:ptCount val="13"/>
                <c:pt idx="0">
                  <c:v>8.1773153575615467</c:v>
                </c:pt>
                <c:pt idx="1">
                  <c:v>7.427726233696383</c:v>
                </c:pt>
                <c:pt idx="2">
                  <c:v>7.0971967193046881</c:v>
                </c:pt>
                <c:pt idx="3">
                  <c:v>6.3673972247438728</c:v>
                </c:pt>
                <c:pt idx="4">
                  <c:v>6.176079734219269</c:v>
                </c:pt>
                <c:pt idx="5">
                  <c:v>5.8006571741511497</c:v>
                </c:pt>
                <c:pt idx="6">
                  <c:v>6.2486119679210361</c:v>
                </c:pt>
                <c:pt idx="7">
                  <c:v>7.0748574144486689</c:v>
                </c:pt>
                <c:pt idx="8">
                  <c:v>6.6796864062718742</c:v>
                </c:pt>
                <c:pt idx="9">
                  <c:v>7.2184328055217213</c:v>
                </c:pt>
                <c:pt idx="10">
                  <c:v>7.0495697491213187</c:v>
                </c:pt>
                <c:pt idx="11">
                  <c:v>6.9947035118019576</c:v>
                </c:pt>
                <c:pt idx="12">
                  <c:v>6.8802632895629259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E4-4D92-A7B9-F065720DD855}"/>
            </c:ext>
          </c:extLst>
        </c:ser>
        <c:ser>
          <c:idx val="1"/>
          <c:order val="3"/>
          <c:tx>
            <c:strRef>
              <c:f>'EM evol mensu TF cat 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E4-4D92-A7B9-F065720DD8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E4-4D92-A7B9-F065720DD8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'!$K$251:$K$263</c:f>
              <c:numCache>
                <c:formatCode>0.00</c:formatCode>
                <c:ptCount val="13"/>
                <c:pt idx="0">
                  <c:v>8.4721924496844103</c:v>
                </c:pt>
                <c:pt idx="1">
                  <c:v>8.0002362669816893</c:v>
                </c:pt>
                <c:pt idx="2">
                  <c:v>7.2788947314156101</c:v>
                </c:pt>
                <c:pt idx="3">
                  <c:v>6.5939413130673419</c:v>
                </c:pt>
                <c:pt idx="12">
                  <c:v>7.5463299569862636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E4-4D92-A7B9-F065720DD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'!$L$250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E4-4D92-A7B9-F065720DD8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E4-4D92-A7B9-F065720DD8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E4-4D92-A7B9-F065720DD8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E4-4D92-A7B9-F065720DD8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E4-4D92-A7B9-F065720DD8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E4-4D92-A7B9-F065720DD8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E4-4D92-A7B9-F065720DD8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E4-4D92-A7B9-F065720DD8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E4-4D92-A7B9-F065720DD8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E4-4D92-A7B9-F065720DD8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E4-4D92-A7B9-F065720DD8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E4-4D92-A7B9-F065720DD8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E4-4D92-A7B9-F065720DD855}"/>
              </c:ext>
            </c:extLst>
          </c:dPt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'!$L$251:$L$263</c:f>
              <c:numCache>
                <c:formatCode>0.00</c:formatCode>
                <c:ptCount val="13"/>
                <c:pt idx="0">
                  <c:v>0.29487709212286362</c:v>
                </c:pt>
                <c:pt idx="1">
                  <c:v>0.57251003328530636</c:v>
                </c:pt>
                <c:pt idx="2">
                  <c:v>0.18169801211092196</c:v>
                </c:pt>
                <c:pt idx="3">
                  <c:v>0.22654408832346906</c:v>
                </c:pt>
                <c:pt idx="12">
                  <c:v>0.30974192075654372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E4-4D92-A7B9-F065720DD855}"/>
            </c:ext>
          </c:extLst>
        </c:ser>
        <c:ser>
          <c:idx val="4"/>
          <c:order val="5"/>
          <c:tx>
            <c:strRef>
              <c:f>'EM evol mensu TF cat '!$M$250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'!$M$251:$M$263</c:f>
              <c:numCache>
                <c:formatCode>0.00</c:formatCode>
                <c:ptCount val="13"/>
                <c:pt idx="0">
                  <c:v>-0.55625846421849268</c:v>
                </c:pt>
                <c:pt idx="1">
                  <c:v>-1.3929749880428748</c:v>
                </c:pt>
                <c:pt idx="2">
                  <c:v>0.43823442584867234</c:v>
                </c:pt>
                <c:pt idx="3">
                  <c:v>-0.79542360628749709</c:v>
                </c:pt>
                <c:pt idx="12">
                  <c:v>-0.47199690391707083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E4-4D92-A7B9-F065720DD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A-4C2C-BDEA-8C92E5698F2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0.7147</c:v>
                </c:pt>
                <c:pt idx="1">
                  <c:v>0.72450000000000003</c:v>
                </c:pt>
                <c:pt idx="2">
                  <c:v>0.70810000000000006</c:v>
                </c:pt>
                <c:pt idx="3">
                  <c:v>0.67409999999999992</c:v>
                </c:pt>
                <c:pt idx="4">
                  <c:v>0.62780000000000002</c:v>
                </c:pt>
                <c:pt idx="5">
                  <c:v>0.70180000000000009</c:v>
                </c:pt>
                <c:pt idx="6">
                  <c:v>0.75379999999999991</c:v>
                </c:pt>
                <c:pt idx="7">
                  <c:v>0.79530000000000001</c:v>
                </c:pt>
                <c:pt idx="8">
                  <c:v>0.69420000000000004</c:v>
                </c:pt>
                <c:pt idx="9">
                  <c:v>0.6915</c:v>
                </c:pt>
                <c:pt idx="10">
                  <c:v>0.68889999999999996</c:v>
                </c:pt>
                <c:pt idx="11">
                  <c:v>0.69120000000000004</c:v>
                </c:pt>
                <c:pt idx="12">
                  <c:v>0.46632500000000016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A-4C2C-BDEA-8C92E5698F26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FA-4C2C-BDEA-8C92E5698F26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0.14360000000000001</c:v>
                </c:pt>
                <c:pt idx="1">
                  <c:v>0.18840000000000001</c:v>
                </c:pt>
                <c:pt idx="2">
                  <c:v>0.22089999999999999</c:v>
                </c:pt>
                <c:pt idx="3">
                  <c:v>0.25409999999999999</c:v>
                </c:pt>
                <c:pt idx="4">
                  <c:v>0.28110000000000002</c:v>
                </c:pt>
                <c:pt idx="5">
                  <c:v>0.2873</c:v>
                </c:pt>
                <c:pt idx="6">
                  <c:v>0.4224</c:v>
                </c:pt>
                <c:pt idx="7">
                  <c:v>0.57719999999999994</c:v>
                </c:pt>
                <c:pt idx="8">
                  <c:v>0.54899999999999993</c:v>
                </c:pt>
                <c:pt idx="9">
                  <c:v>0.65</c:v>
                </c:pt>
                <c:pt idx="10">
                  <c:v>0.66709999999999992</c:v>
                </c:pt>
                <c:pt idx="11">
                  <c:v>0.56889999999999996</c:v>
                </c:pt>
                <c:pt idx="12">
                  <c:v>0.20745833333333333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FA-4C2C-BDEA-8C92E5698F26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FA-4C2C-BDEA-8C92E5698F2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0.53969999999999996</c:v>
                </c:pt>
                <c:pt idx="1">
                  <c:v>0.66890000000000005</c:v>
                </c:pt>
                <c:pt idx="2">
                  <c:v>0.6987000000000001</c:v>
                </c:pt>
                <c:pt idx="3">
                  <c:v>0.70400000000000007</c:v>
                </c:pt>
                <c:pt idx="4">
                  <c:v>0.62519999999999998</c:v>
                </c:pt>
                <c:pt idx="5">
                  <c:v>0.65620000000000001</c:v>
                </c:pt>
                <c:pt idx="6">
                  <c:v>0.76800000000000002</c:v>
                </c:pt>
                <c:pt idx="7">
                  <c:v>0.80730000000000002</c:v>
                </c:pt>
                <c:pt idx="8">
                  <c:v>0.68879999999999997</c:v>
                </c:pt>
                <c:pt idx="9">
                  <c:v>0.72849999999999993</c:v>
                </c:pt>
                <c:pt idx="10">
                  <c:v>0.73599999999999999</c:v>
                </c:pt>
                <c:pt idx="11">
                  <c:v>0.71409999999999996</c:v>
                </c:pt>
                <c:pt idx="12">
                  <c:v>0.37194166666666667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FA-4C2C-BDEA-8C92E5698F26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FA-4C2C-BDEA-8C92E5698F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FA-4C2C-BDEA-8C92E5698F2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0.74150000000000005</c:v>
                </c:pt>
                <c:pt idx="1">
                  <c:v>0.79590000000000005</c:v>
                </c:pt>
                <c:pt idx="2">
                  <c:v>0.74109999999999998</c:v>
                </c:pt>
                <c:pt idx="3">
                  <c:v>0.72049999999999992</c:v>
                </c:pt>
                <c:pt idx="12">
                  <c:v>0.74884352924177333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FA-4C2C-BDEA-8C92E5698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FA-4C2C-BDEA-8C92E5698F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FA-4C2C-BDEA-8C92E5698F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FA-4C2C-BDEA-8C92E5698F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FA-4C2C-BDEA-8C92E5698F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FA-4C2C-BDEA-8C92E5698F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FA-4C2C-BDEA-8C92E5698F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FA-4C2C-BDEA-8C92E5698F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FA-4C2C-BDEA-8C92E5698F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FA-4C2C-BDEA-8C92E5698F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FA-4C2C-BDEA-8C92E5698F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FA-4C2C-BDEA-8C92E5698F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FA-4C2C-BDEA-8C92E5698F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FA-4C2C-BDEA-8C92E5698F26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0.37391143227719126</c:v>
                </c:pt>
                <c:pt idx="1">
                  <c:v>0.18986395574824333</c:v>
                </c:pt>
                <c:pt idx="2">
                  <c:v>6.0684127665664667E-2</c:v>
                </c:pt>
                <c:pt idx="3">
                  <c:v>2.3437499999999778E-2</c:v>
                </c:pt>
                <c:pt idx="12">
                  <c:v>0.14751594637410004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FA-4C2C-BDEA-8C92E5698F26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3.7498251014411732E-2</c:v>
                </c:pt>
                <c:pt idx="1">
                  <c:v>9.8550724637681109E-2</c:v>
                </c:pt>
                <c:pt idx="2">
                  <c:v>4.6603587063973828E-2</c:v>
                </c:pt>
                <c:pt idx="3">
                  <c:v>6.8832517430648332E-2</c:v>
                </c:pt>
                <c:pt idx="12">
                  <c:v>6.1867605309897211E-2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FA-4C2C-BDEA-8C92E5698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299516908213"/>
          <c:y val="0.17797938305654992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B0-49ED-A3B9-F7CB1733087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0.16829999999999998</c:v>
                </c:pt>
                <c:pt idx="1">
                  <c:v>0.17620000000000002</c:v>
                </c:pt>
                <c:pt idx="2">
                  <c:v>0.26950000000000002</c:v>
                </c:pt>
                <c:pt idx="3">
                  <c:v>0.26600000000000001</c:v>
                </c:pt>
                <c:pt idx="4">
                  <c:v>0.33960000000000001</c:v>
                </c:pt>
                <c:pt idx="5">
                  <c:v>0.29350000000000004</c:v>
                </c:pt>
                <c:pt idx="6">
                  <c:v>0.34029999999999999</c:v>
                </c:pt>
                <c:pt idx="7">
                  <c:v>0.50109999999999999</c:v>
                </c:pt>
                <c:pt idx="8">
                  <c:v>0.45030000000000003</c:v>
                </c:pt>
                <c:pt idx="9">
                  <c:v>0.55590000000000006</c:v>
                </c:pt>
                <c:pt idx="10">
                  <c:v>0.62290000000000001</c:v>
                </c:pt>
                <c:pt idx="11">
                  <c:v>0.53170000000000006</c:v>
                </c:pt>
                <c:pt idx="12">
                  <c:v>0.42249999999999999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0-49ED-A3B9-F7CB1733087D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B0-49ED-A3B9-F7CB1733087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0.49219999999999997</c:v>
                </c:pt>
                <c:pt idx="1">
                  <c:v>0.63170000000000004</c:v>
                </c:pt>
                <c:pt idx="2">
                  <c:v>0.63300000000000001</c:v>
                </c:pt>
                <c:pt idx="3">
                  <c:v>0.61180000000000001</c:v>
                </c:pt>
                <c:pt idx="4">
                  <c:v>0.5423</c:v>
                </c:pt>
                <c:pt idx="5">
                  <c:v>0.5756</c:v>
                </c:pt>
                <c:pt idx="6">
                  <c:v>0.63270000000000004</c:v>
                </c:pt>
                <c:pt idx="7">
                  <c:v>0.72010000000000007</c:v>
                </c:pt>
                <c:pt idx="8">
                  <c:v>0.60599999999999998</c:v>
                </c:pt>
                <c:pt idx="9">
                  <c:v>0.63700000000000001</c:v>
                </c:pt>
                <c:pt idx="10">
                  <c:v>0.65410000000000001</c:v>
                </c:pt>
                <c:pt idx="11">
                  <c:v>0.63149999999999995</c:v>
                </c:pt>
                <c:pt idx="12">
                  <c:v>0.61450000000000005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B0-49ED-A3B9-F7CB1733087D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B0-49ED-A3B9-F7CB1733087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0.65670000000000006</c:v>
                </c:pt>
                <c:pt idx="1">
                  <c:v>0.73430000000000006</c:v>
                </c:pt>
                <c:pt idx="2">
                  <c:v>0.70069999999999988</c:v>
                </c:pt>
                <c:pt idx="3">
                  <c:v>0.69530000000000003</c:v>
                </c:pt>
                <c:pt idx="12">
                  <c:v>0.69527576416937442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B0-49ED-A3B9-F7CB17330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B0-49ED-A3B9-F7CB173308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B0-49ED-A3B9-F7CB173308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B0-49ED-A3B9-F7CB173308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B0-49ED-A3B9-F7CB173308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B0-49ED-A3B9-F7CB173308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B0-49ED-A3B9-F7CB173308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B0-49ED-A3B9-F7CB173308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B0-49ED-A3B9-F7CB173308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B0-49ED-A3B9-F7CB173308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B0-49ED-A3B9-F7CB173308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B0-49ED-A3B9-F7CB173308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B0-49ED-A3B9-F7CB173308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B0-49ED-A3B9-F7CB1733087D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0.33421373425436829</c:v>
                </c:pt>
                <c:pt idx="1">
                  <c:v>0.16241886971663777</c:v>
                </c:pt>
                <c:pt idx="2">
                  <c:v>0.10695102685623992</c:v>
                </c:pt>
                <c:pt idx="3">
                  <c:v>0.13648251062438699</c:v>
                </c:pt>
                <c:pt idx="12">
                  <c:v>0.17447172413238721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B0-49ED-A3B9-F7CB1733087D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-6.8510638297872184E-2</c:v>
                </c:pt>
                <c:pt idx="1">
                  <c:v>4.378109452736334E-2</c:v>
                </c:pt>
                <c:pt idx="2">
                  <c:v>1.1549011115923102E-2</c:v>
                </c:pt>
                <c:pt idx="3">
                  <c:v>0.10698933290877255</c:v>
                </c:pt>
                <c:pt idx="12">
                  <c:v>1.9065812158520101E-2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7B0-49ED-A3B9-F7CB17330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270324074074074"/>
          <c:w val="0.8924044685990338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8F-4B37-8887-79AC5B66FF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mens'!$G$119:$G$131</c:f>
              <c:numCache>
                <c:formatCode>0.0%</c:formatCode>
                <c:ptCount val="13"/>
                <c:pt idx="0">
                  <c:v>0.624</c:v>
                </c:pt>
                <c:pt idx="1">
                  <c:v>0.73430000000000006</c:v>
                </c:pt>
                <c:pt idx="2">
                  <c:v>0.63479999999999992</c:v>
                </c:pt>
                <c:pt idx="3">
                  <c:v>0.50749999999999995</c:v>
                </c:pt>
                <c:pt idx="4">
                  <c:v>0.68359999999999999</c:v>
                </c:pt>
                <c:pt idx="5">
                  <c:v>0.36869999999999997</c:v>
                </c:pt>
                <c:pt idx="6">
                  <c:v>0.28389999999999999</c:v>
                </c:pt>
                <c:pt idx="7">
                  <c:v>0.48430000000000001</c:v>
                </c:pt>
                <c:pt idx="8">
                  <c:v>0.40649999999999997</c:v>
                </c:pt>
                <c:pt idx="9">
                  <c:v>0.45169999999999999</c:v>
                </c:pt>
                <c:pt idx="10">
                  <c:v>0.51890000000000003</c:v>
                </c:pt>
                <c:pt idx="11">
                  <c:v>0.48039999999999999</c:v>
                </c:pt>
                <c:pt idx="12">
                  <c:v>0.44990000000000002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F-4B37-8887-79AC5B66FF55}"/>
            </c:ext>
          </c:extLst>
        </c:ser>
        <c:ser>
          <c:idx val="0"/>
          <c:order val="1"/>
          <c:tx>
            <c:strRef>
              <c:f>'tasa de ocupación evol mens'!$I$117:$J$117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8F-4B37-8887-79AC5B66FF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mens'!$I$119:$I$131</c:f>
              <c:numCache>
                <c:formatCode>0.0%</c:formatCode>
                <c:ptCount val="13"/>
                <c:pt idx="0">
                  <c:v>0.51300000000000001</c:v>
                </c:pt>
                <c:pt idx="1">
                  <c:v>0.58329999999999993</c:v>
                </c:pt>
                <c:pt idx="2">
                  <c:v>0.57320000000000004</c:v>
                </c:pt>
                <c:pt idx="3">
                  <c:v>0.51200000000000001</c:v>
                </c:pt>
                <c:pt idx="4">
                  <c:v>0.4178</c:v>
                </c:pt>
                <c:pt idx="5">
                  <c:v>0.43450000000000005</c:v>
                </c:pt>
                <c:pt idx="6">
                  <c:v>0.4788</c:v>
                </c:pt>
                <c:pt idx="7">
                  <c:v>0.53129999999999999</c:v>
                </c:pt>
                <c:pt idx="8">
                  <c:v>0.48009999999999997</c:v>
                </c:pt>
                <c:pt idx="9">
                  <c:v>0.55169999999999997</c:v>
                </c:pt>
                <c:pt idx="10">
                  <c:v>0.60870000000000002</c:v>
                </c:pt>
                <c:pt idx="11">
                  <c:v>0.61360000000000003</c:v>
                </c:pt>
                <c:pt idx="12">
                  <c:v>0.52500000000000002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8F-4B37-8887-79AC5B66FF55}"/>
            </c:ext>
          </c:extLst>
        </c:ser>
        <c:ser>
          <c:idx val="1"/>
          <c:order val="2"/>
          <c:tx>
            <c:strRef>
              <c:f>'tasa de ocupación evol mens'!$K$117:$L$117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8F-4B37-8887-79AC5B66FF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mens'!$K$119:$K$131</c:f>
              <c:numCache>
                <c:formatCode>0.0%</c:formatCode>
                <c:ptCount val="13"/>
                <c:pt idx="0">
                  <c:v>0.62680000000000002</c:v>
                </c:pt>
                <c:pt idx="1">
                  <c:v>0.62419999999999998</c:v>
                </c:pt>
                <c:pt idx="2">
                  <c:v>0.60389999999999999</c:v>
                </c:pt>
                <c:pt idx="3">
                  <c:v>0.51129999999999998</c:v>
                </c:pt>
                <c:pt idx="12">
                  <c:v>0.59153842313261151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8F-4B37-8887-79AC5B66F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8F-4B37-8887-79AC5B66FF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8F-4B37-8887-79AC5B66FF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8F-4B37-8887-79AC5B66FF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8F-4B37-8887-79AC5B66FF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8F-4B37-8887-79AC5B66FF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8F-4B37-8887-79AC5B66FF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8F-4B37-8887-79AC5B66FF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8F-4B37-8887-79AC5B66FF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8F-4B37-8887-79AC5B66FF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8F-4B37-8887-79AC5B66FF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8F-4B37-8887-79AC5B66FF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8F-4B37-8887-79AC5B66FF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8F-4B37-8887-79AC5B66FF55}"/>
              </c:ext>
            </c:extLst>
          </c:dPt>
          <c:cat>
            <c:strRef>
              <c:f>'tasa de ocupación evol mens'!$B$119:$B$130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mens'!$L$119:$L$131</c:f>
              <c:numCache>
                <c:formatCode>0.0%</c:formatCode>
                <c:ptCount val="13"/>
                <c:pt idx="0">
                  <c:v>0.22183235867446394</c:v>
                </c:pt>
                <c:pt idx="1">
                  <c:v>7.0118292473855703E-2</c:v>
                </c:pt>
                <c:pt idx="2">
                  <c:v>5.3558967201674745E-2</c:v>
                </c:pt>
                <c:pt idx="3">
                  <c:v>-1.3671875000000888E-3</c:v>
                </c:pt>
                <c:pt idx="12">
                  <c:v>8.6945307737468003E-2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8F-4B37-8887-79AC5B66FF55}"/>
            </c:ext>
          </c:extLst>
        </c:ser>
        <c:ser>
          <c:idx val="4"/>
          <c:order val="4"/>
          <c:tx>
            <c:strRef>
              <c:f>'tasa de ocupación evol mens'!$M$118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mens'!$M$119:$M$131</c:f>
              <c:numCache>
                <c:formatCode>0.0%</c:formatCode>
                <c:ptCount val="13"/>
                <c:pt idx="0">
                  <c:v>1.5060728744939134E-2</c:v>
                </c:pt>
                <c:pt idx="1">
                  <c:v>-1.1872724394491163E-2</c:v>
                </c:pt>
                <c:pt idx="2">
                  <c:v>1.9756838905775176E-2</c:v>
                </c:pt>
                <c:pt idx="3">
                  <c:v>-5.0686966208689177E-2</c:v>
                </c:pt>
                <c:pt idx="12">
                  <c:v>-5.0555673922474398E-3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8F-4B37-8887-79AC5B66F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08706521739130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63-41B4-8A99-FC32C7F0596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mens'!$G$141:$G$153</c:f>
              <c:numCache>
                <c:formatCode>0.0%</c:formatCode>
                <c:ptCount val="13"/>
                <c:pt idx="0">
                  <c:v>0.47119999999999995</c:v>
                </c:pt>
                <c:pt idx="1">
                  <c:v>0.44819999999999999</c:v>
                </c:pt>
                <c:pt idx="2">
                  <c:v>0.5746</c:v>
                </c:pt>
                <c:pt idx="3">
                  <c:v>0.29960000000000003</c:v>
                </c:pt>
                <c:pt idx="4">
                  <c:v>0.60699999999999998</c:v>
                </c:pt>
                <c:pt idx="5">
                  <c:v>0.49209999999999998</c:v>
                </c:pt>
                <c:pt idx="6">
                  <c:v>0.32590000000000002</c:v>
                </c:pt>
                <c:pt idx="7">
                  <c:v>0.32850000000000001</c:v>
                </c:pt>
                <c:pt idx="8">
                  <c:v>0.49880000000000002</c:v>
                </c:pt>
                <c:pt idx="9">
                  <c:v>0.59729999999999994</c:v>
                </c:pt>
                <c:pt idx="10">
                  <c:v>0.63890000000000002</c:v>
                </c:pt>
                <c:pt idx="11">
                  <c:v>0.66269999999999996</c:v>
                </c:pt>
                <c:pt idx="12">
                  <c:v>0.49630000000000002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63-41B4-8A99-FC32C7F0596D}"/>
            </c:ext>
          </c:extLst>
        </c:ser>
        <c:ser>
          <c:idx val="0"/>
          <c:order val="1"/>
          <c:tx>
            <c:strRef>
              <c:f>'tasa de ocupación evol mens'!$I$139:$J$139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63-41B4-8A99-FC32C7F0596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mens'!$I$141:$I$153</c:f>
              <c:numCache>
                <c:formatCode>0.0%</c:formatCode>
                <c:ptCount val="13"/>
                <c:pt idx="0">
                  <c:v>0.60939999999999994</c:v>
                </c:pt>
                <c:pt idx="1">
                  <c:v>0.53249999999999997</c:v>
                </c:pt>
                <c:pt idx="2">
                  <c:v>0.68079999999999996</c:v>
                </c:pt>
                <c:pt idx="3">
                  <c:v>0.58340000000000003</c:v>
                </c:pt>
                <c:pt idx="4">
                  <c:v>0.48399999999999999</c:v>
                </c:pt>
                <c:pt idx="5">
                  <c:v>0.52359999999999995</c:v>
                </c:pt>
                <c:pt idx="6">
                  <c:v>0.6835</c:v>
                </c:pt>
                <c:pt idx="7">
                  <c:v>0.63739999999999997</c:v>
                </c:pt>
                <c:pt idx="8">
                  <c:v>0.61159999999999992</c:v>
                </c:pt>
                <c:pt idx="9">
                  <c:v>0.67049999999999998</c:v>
                </c:pt>
                <c:pt idx="10">
                  <c:v>0.71510000000000007</c:v>
                </c:pt>
                <c:pt idx="11">
                  <c:v>0.67530000000000001</c:v>
                </c:pt>
                <c:pt idx="12">
                  <c:v>0.61929999999999996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63-41B4-8A99-FC32C7F0596D}"/>
            </c:ext>
          </c:extLst>
        </c:ser>
        <c:ser>
          <c:idx val="1"/>
          <c:order val="2"/>
          <c:tx>
            <c:strRef>
              <c:f>'tasa de ocupación evol mens'!$K$139:$L$139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63-41B4-8A99-FC32C7F0596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mens'!$K$141:$K$153</c:f>
              <c:numCache>
                <c:formatCode>0.0%</c:formatCode>
                <c:ptCount val="13"/>
                <c:pt idx="0">
                  <c:v>0.75129999999999997</c:v>
                </c:pt>
                <c:pt idx="1">
                  <c:v>0.75580000000000003</c:v>
                </c:pt>
                <c:pt idx="2">
                  <c:v>0.73919999999999997</c:v>
                </c:pt>
                <c:pt idx="3">
                  <c:v>0.59920000000000007</c:v>
                </c:pt>
                <c:pt idx="12">
                  <c:v>0.71119658119658125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63-41B4-8A99-FC32C7F05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63-41B4-8A99-FC32C7F059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63-41B4-8A99-FC32C7F059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63-41B4-8A99-FC32C7F059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63-41B4-8A99-FC32C7F059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63-41B4-8A99-FC32C7F059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63-41B4-8A99-FC32C7F059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63-41B4-8A99-FC32C7F059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63-41B4-8A99-FC32C7F059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63-41B4-8A99-FC32C7F059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63-41B4-8A99-FC32C7F059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63-41B4-8A99-FC32C7F059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63-41B4-8A99-FC32C7F059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63-41B4-8A99-FC32C7F0596D}"/>
              </c:ext>
            </c:extLst>
          </c:dPt>
          <c:cat>
            <c:strRef>
              <c:f>'tasa de ocupación evol mens'!$B$141:$B$152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mens'!$L$141:$L$153</c:f>
              <c:numCache>
                <c:formatCode>0.0%</c:formatCode>
                <c:ptCount val="13"/>
                <c:pt idx="0">
                  <c:v>0.23285198555956677</c:v>
                </c:pt>
                <c:pt idx="1">
                  <c:v>0.41934272300469488</c:v>
                </c:pt>
                <c:pt idx="2">
                  <c:v>8.5781433607520663E-2</c:v>
                </c:pt>
                <c:pt idx="3">
                  <c:v>2.7082619129242369E-2</c:v>
                </c:pt>
                <c:pt idx="12">
                  <c:v>0.17806614376381158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63-41B4-8A99-FC32C7F0596D}"/>
            </c:ext>
          </c:extLst>
        </c:ser>
        <c:ser>
          <c:idx val="4"/>
          <c:order val="4"/>
          <c:tx>
            <c:strRef>
              <c:f>'tasa de ocupación evol mens'!$M$140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mens'!$M$141:$M$153</c:f>
              <c:numCache>
                <c:formatCode>0.0%</c:formatCode>
                <c:ptCount val="13"/>
                <c:pt idx="0">
                  <c:v>0.21687722708130863</c:v>
                </c:pt>
                <c:pt idx="1">
                  <c:v>0.13500525604445102</c:v>
                </c:pt>
                <c:pt idx="2">
                  <c:v>0.14836103775050469</c:v>
                </c:pt>
                <c:pt idx="3">
                  <c:v>-2.9163966299416533E-2</c:v>
                </c:pt>
                <c:pt idx="12">
                  <c:v>0.1188267649335315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63-41B4-8A99-FC32C7F05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60-4DDF-89A6-0C506FD6A9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7691</c:v>
                </c:pt>
                <c:pt idx="1">
                  <c:v>7497</c:v>
                </c:pt>
                <c:pt idx="2">
                  <c:v>8751</c:v>
                </c:pt>
                <c:pt idx="3">
                  <c:v>8831</c:v>
                </c:pt>
                <c:pt idx="4">
                  <c:v>9736</c:v>
                </c:pt>
                <c:pt idx="5">
                  <c:v>10998</c:v>
                </c:pt>
                <c:pt idx="6">
                  <c:v>11454</c:v>
                </c:pt>
                <c:pt idx="7">
                  <c:v>10484</c:v>
                </c:pt>
                <c:pt idx="8">
                  <c:v>9714</c:v>
                </c:pt>
                <c:pt idx="9">
                  <c:v>9752</c:v>
                </c:pt>
                <c:pt idx="10">
                  <c:v>8447</c:v>
                </c:pt>
                <c:pt idx="11">
                  <c:v>7720</c:v>
                </c:pt>
                <c:pt idx="12">
                  <c:v>111075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0-4DDF-89A6-0C506FD6A919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60-4DDF-89A6-0C506FD6A919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975</c:v>
                </c:pt>
                <c:pt idx="1">
                  <c:v>704</c:v>
                </c:pt>
                <c:pt idx="2">
                  <c:v>508</c:v>
                </c:pt>
                <c:pt idx="3">
                  <c:v>403</c:v>
                </c:pt>
                <c:pt idx="4">
                  <c:v>370</c:v>
                </c:pt>
                <c:pt idx="5">
                  <c:v>454</c:v>
                </c:pt>
                <c:pt idx="6">
                  <c:v>2072</c:v>
                </c:pt>
                <c:pt idx="7">
                  <c:v>5546</c:v>
                </c:pt>
                <c:pt idx="8">
                  <c:v>6742</c:v>
                </c:pt>
                <c:pt idx="9">
                  <c:v>8432</c:v>
                </c:pt>
                <c:pt idx="10">
                  <c:v>8691</c:v>
                </c:pt>
                <c:pt idx="11">
                  <c:v>7818</c:v>
                </c:pt>
                <c:pt idx="12">
                  <c:v>42715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60-4DDF-89A6-0C506FD6A919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60-4DDF-89A6-0C506FD6A9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10700</c:v>
                </c:pt>
                <c:pt idx="1">
                  <c:v>11614</c:v>
                </c:pt>
                <c:pt idx="2">
                  <c:v>12149</c:v>
                </c:pt>
                <c:pt idx="3">
                  <c:v>11337</c:v>
                </c:pt>
                <c:pt idx="4">
                  <c:v>10696</c:v>
                </c:pt>
                <c:pt idx="5">
                  <c:v>11328</c:v>
                </c:pt>
                <c:pt idx="6">
                  <c:v>12847</c:v>
                </c:pt>
                <c:pt idx="7">
                  <c:v>11359</c:v>
                </c:pt>
                <c:pt idx="8">
                  <c:v>10700</c:v>
                </c:pt>
                <c:pt idx="9">
                  <c:v>10652</c:v>
                </c:pt>
                <c:pt idx="10">
                  <c:v>10849</c:v>
                </c:pt>
                <c:pt idx="11">
                  <c:v>10736</c:v>
                </c:pt>
                <c:pt idx="12">
                  <c:v>134967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60-4DDF-89A6-0C506FD6A919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60-4DDF-89A6-0C506FD6A9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60-4DDF-89A6-0C506FD6A9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12002</c:v>
                </c:pt>
                <c:pt idx="1">
                  <c:v>11268</c:v>
                </c:pt>
                <c:pt idx="2">
                  <c:v>12322</c:v>
                </c:pt>
                <c:pt idx="3">
                  <c:v>12573</c:v>
                </c:pt>
                <c:pt idx="12">
                  <c:v>48165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60-4DDF-89A6-0C506FD6A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60-4DDF-89A6-0C506FD6A9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60-4DDF-89A6-0C506FD6A9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60-4DDF-89A6-0C506FD6A9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60-4DDF-89A6-0C506FD6A9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60-4DDF-89A6-0C506FD6A9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60-4DDF-89A6-0C506FD6A9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60-4DDF-89A6-0C506FD6A9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60-4DDF-89A6-0C506FD6A9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60-4DDF-89A6-0C506FD6A9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60-4DDF-89A6-0C506FD6A9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60-4DDF-89A6-0C506FD6A9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60-4DDF-89A6-0C506FD6A9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60-4DDF-89A6-0C506FD6A91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0.12168224299065411</c:v>
                </c:pt>
                <c:pt idx="1">
                  <c:v>-2.979163079042535E-2</c:v>
                </c:pt>
                <c:pt idx="2">
                  <c:v>1.423985513210968E-2</c:v>
                </c:pt>
                <c:pt idx="3">
                  <c:v>0.1090235512040223</c:v>
                </c:pt>
                <c:pt idx="12">
                  <c:v>5.1637554585152845E-2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60-4DDF-89A6-0C506FD6A919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0.56052528929918077</c:v>
                </c:pt>
                <c:pt idx="1">
                  <c:v>0.50300120048019203</c:v>
                </c:pt>
                <c:pt idx="2">
                  <c:v>0.40806764941149587</c:v>
                </c:pt>
                <c:pt idx="3">
                  <c:v>0.42373457139621795</c:v>
                </c:pt>
                <c:pt idx="12">
                  <c:v>0.46978944156240465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60-4DDF-89A6-0C506FD6A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3-47CA-AA9F-D745A887CDA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mens'!$G$163:$G$175</c:f>
              <c:numCache>
                <c:formatCode>0.0%</c:formatCode>
                <c:ptCount val="13"/>
                <c:pt idx="0">
                  <c:v>0.1094</c:v>
                </c:pt>
                <c:pt idx="1">
                  <c:v>0.13150000000000001</c:v>
                </c:pt>
                <c:pt idx="2">
                  <c:v>0.14410000000000001</c:v>
                </c:pt>
                <c:pt idx="3">
                  <c:v>0.1641</c:v>
                </c:pt>
                <c:pt idx="4">
                  <c:v>0.15640000000000001</c:v>
                </c:pt>
                <c:pt idx="5">
                  <c:v>0.20629999999999998</c:v>
                </c:pt>
                <c:pt idx="6">
                  <c:v>0.33909999999999996</c:v>
                </c:pt>
                <c:pt idx="7">
                  <c:v>0.44990000000000002</c:v>
                </c:pt>
                <c:pt idx="8">
                  <c:v>0.41609999999999997</c:v>
                </c:pt>
                <c:pt idx="9">
                  <c:v>0.50619999999999998</c:v>
                </c:pt>
                <c:pt idx="10">
                  <c:v>0.56119999999999992</c:v>
                </c:pt>
                <c:pt idx="11">
                  <c:v>0.50529999999999997</c:v>
                </c:pt>
                <c:pt idx="12">
                  <c:v>0.16240833333333332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3-47CA-AA9F-D745A887CDA0}"/>
            </c:ext>
          </c:extLst>
        </c:ser>
        <c:ser>
          <c:idx val="0"/>
          <c:order val="1"/>
          <c:tx>
            <c:strRef>
              <c:f>'tasa de ocupación evol mens'!$I$161:$J$161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F3-47CA-AA9F-D745A887CDA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mens'!$I$163:$I$175</c:f>
              <c:numCache>
                <c:formatCode>0.0%</c:formatCode>
                <c:ptCount val="13"/>
                <c:pt idx="0">
                  <c:v>0.53590000000000004</c:v>
                </c:pt>
                <c:pt idx="1">
                  <c:v>0.60719999999999996</c:v>
                </c:pt>
                <c:pt idx="2">
                  <c:v>0.59439999999999993</c:v>
                </c:pt>
                <c:pt idx="3">
                  <c:v>0.57950000000000002</c:v>
                </c:pt>
                <c:pt idx="4">
                  <c:v>0.47889999999999999</c:v>
                </c:pt>
                <c:pt idx="5">
                  <c:v>0.50590000000000002</c:v>
                </c:pt>
                <c:pt idx="6">
                  <c:v>0.65410000000000001</c:v>
                </c:pt>
                <c:pt idx="7">
                  <c:v>0.66689999999999994</c:v>
                </c:pt>
                <c:pt idx="8">
                  <c:v>0.53010000000000002</c:v>
                </c:pt>
                <c:pt idx="9">
                  <c:v>0.57169999999999999</c:v>
                </c:pt>
                <c:pt idx="10">
                  <c:v>0.61399999999999999</c:v>
                </c:pt>
                <c:pt idx="11">
                  <c:v>0.59660000000000002</c:v>
                </c:pt>
                <c:pt idx="12">
                  <c:v>0.30474166666666663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F3-47CA-AA9F-D745A887CDA0}"/>
            </c:ext>
          </c:extLst>
        </c:ser>
        <c:ser>
          <c:idx val="1"/>
          <c:order val="2"/>
          <c:tx>
            <c:strRef>
              <c:f>'tasa de ocupación evol mens'!$K$161:$L$161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F3-47CA-AA9F-D745A887CDA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mens'!$K$163:$K$175</c:f>
              <c:numCache>
                <c:formatCode>0.0%</c:formatCode>
                <c:ptCount val="13"/>
                <c:pt idx="0">
                  <c:v>0.61649999999999994</c:v>
                </c:pt>
                <c:pt idx="1">
                  <c:v>0.68030000000000002</c:v>
                </c:pt>
                <c:pt idx="2">
                  <c:v>0.63200000000000001</c:v>
                </c:pt>
                <c:pt idx="3">
                  <c:v>0.5827</c:v>
                </c:pt>
                <c:pt idx="12">
                  <c:v>0.62697320995268913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F3-47CA-AA9F-D745A887C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F3-47CA-AA9F-D745A887CD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F3-47CA-AA9F-D745A887CD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F3-47CA-AA9F-D745A887CD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F3-47CA-AA9F-D745A887CD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F3-47CA-AA9F-D745A887CD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F3-47CA-AA9F-D745A887CD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F3-47CA-AA9F-D745A887CD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F3-47CA-AA9F-D745A887CD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F3-47CA-AA9F-D745A887CD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F3-47CA-AA9F-D745A887CD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F3-47CA-AA9F-D745A887CD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F3-47CA-AA9F-D745A887CD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F3-47CA-AA9F-D745A887CDA0}"/>
              </c:ext>
            </c:extLst>
          </c:dPt>
          <c:cat>
            <c:strRef>
              <c:f>'tasa de ocupación evol mens'!$B$163:$B$174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mens'!$L$163:$L$175</c:f>
              <c:numCache>
                <c:formatCode>0.0%</c:formatCode>
                <c:ptCount val="13"/>
                <c:pt idx="0">
                  <c:v>0.15040119425265885</c:v>
                </c:pt>
                <c:pt idx="1">
                  <c:v>0.12038866930171288</c:v>
                </c:pt>
                <c:pt idx="2">
                  <c:v>6.325706594885605E-2</c:v>
                </c:pt>
                <c:pt idx="3">
                  <c:v>5.5220017256254472E-3</c:v>
                </c:pt>
                <c:pt idx="12">
                  <c:v>8.3822705532217379E-2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F3-47CA-AA9F-D745A887CDA0}"/>
            </c:ext>
          </c:extLst>
        </c:ser>
        <c:ser>
          <c:idx val="4"/>
          <c:order val="4"/>
          <c:tx>
            <c:strRef>
              <c:f>'tasa de ocupación evol mens'!$M$162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mens'!$M$163:$M$175</c:f>
              <c:numCache>
                <c:formatCode>0.0%</c:formatCode>
                <c:ptCount val="13"/>
                <c:pt idx="0">
                  <c:v>-6.0070132642171203E-2</c:v>
                </c:pt>
                <c:pt idx="1">
                  <c:v>1.6435081428357812E-2</c:v>
                </c:pt>
                <c:pt idx="2">
                  <c:v>-5.1943963481818622E-3</c:v>
                </c:pt>
                <c:pt idx="3">
                  <c:v>1.1983327544286215E-2</c:v>
                </c:pt>
                <c:pt idx="12">
                  <c:v>-1.0553877334176676E-2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4F3-47CA-AA9F-D745A887C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D1-47E9-BA03-85B5641040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0.15060000000000001</c:v>
                </c:pt>
                <c:pt idx="1">
                  <c:v>0.2455</c:v>
                </c:pt>
                <c:pt idx="2">
                  <c:v>0.2727</c:v>
                </c:pt>
                <c:pt idx="3">
                  <c:v>0.31980000000000003</c:v>
                </c:pt>
                <c:pt idx="4">
                  <c:v>0.39229999999999998</c:v>
                </c:pt>
                <c:pt idx="5">
                  <c:v>0.34250000000000003</c:v>
                </c:pt>
                <c:pt idx="6">
                  <c:v>0.4894</c:v>
                </c:pt>
                <c:pt idx="7">
                  <c:v>0.66819999999999991</c:v>
                </c:pt>
                <c:pt idx="8">
                  <c:v>0.63950000000000007</c:v>
                </c:pt>
                <c:pt idx="9">
                  <c:v>0.73019999999999996</c:v>
                </c:pt>
                <c:pt idx="10">
                  <c:v>0.72849999999999993</c:v>
                </c:pt>
                <c:pt idx="11">
                  <c:v>0.60609999999999997</c:v>
                </c:pt>
                <c:pt idx="12">
                  <c:v>0.5524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1-47E9-BA03-85B564104054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D1-47E9-BA03-85B5641040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0.5403</c:v>
                </c:pt>
                <c:pt idx="1">
                  <c:v>0.69409999999999994</c:v>
                </c:pt>
                <c:pt idx="2">
                  <c:v>0.76069999999999993</c:v>
                </c:pt>
                <c:pt idx="3">
                  <c:v>0.78290000000000004</c:v>
                </c:pt>
                <c:pt idx="4">
                  <c:v>0.71560000000000001</c:v>
                </c:pt>
                <c:pt idx="5">
                  <c:v>0.7802</c:v>
                </c:pt>
                <c:pt idx="6">
                  <c:v>0.84849999999999992</c:v>
                </c:pt>
                <c:pt idx="7">
                  <c:v>0.89549999999999996</c:v>
                </c:pt>
                <c:pt idx="8">
                  <c:v>0.80840000000000001</c:v>
                </c:pt>
                <c:pt idx="9">
                  <c:v>0.82620000000000005</c:v>
                </c:pt>
                <c:pt idx="10">
                  <c:v>0.82440000000000002</c:v>
                </c:pt>
                <c:pt idx="11">
                  <c:v>0.79760000000000009</c:v>
                </c:pt>
                <c:pt idx="12">
                  <c:v>0.77379999999999993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D1-47E9-BA03-85B564104054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D1-47E9-BA03-85B5641040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0.84870000000000001</c:v>
                </c:pt>
                <c:pt idx="1">
                  <c:v>0.86599999999999999</c:v>
                </c:pt>
                <c:pt idx="2">
                  <c:v>0.80959999999999999</c:v>
                </c:pt>
                <c:pt idx="3">
                  <c:v>0.8034</c:v>
                </c:pt>
                <c:pt idx="12">
                  <c:v>0.83125374073518221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D1-47E9-BA03-85B564104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D1-47E9-BA03-85B5641040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D1-47E9-BA03-85B5641040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D1-47E9-BA03-85B5641040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D1-47E9-BA03-85B5641040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D1-47E9-BA03-85B5641040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D1-47E9-BA03-85B5641040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D1-47E9-BA03-85B5641040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D1-47E9-BA03-85B5641040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D1-47E9-BA03-85B5641040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D1-47E9-BA03-85B5641040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D1-47E9-BA03-85B5641040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D1-47E9-BA03-85B5641040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D1-47E9-BA03-85B56410405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0.57079400333148245</c:v>
                </c:pt>
                <c:pt idx="1">
                  <c:v>0.24765883878403705</c:v>
                </c:pt>
                <c:pt idx="2">
                  <c:v>6.4282897331405353E-2</c:v>
                </c:pt>
                <c:pt idx="3">
                  <c:v>2.6184697917997157E-2</c:v>
                </c:pt>
                <c:pt idx="12">
                  <c:v>0.19673669136098759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D1-47E9-BA03-85B564104054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6.8353474320241636E-2</c:v>
                </c:pt>
                <c:pt idx="1">
                  <c:v>9.7452794322646197E-2</c:v>
                </c:pt>
                <c:pt idx="2">
                  <c:v>3.2389696505993326E-2</c:v>
                </c:pt>
                <c:pt idx="3">
                  <c:v>3.1454615483373916E-2</c:v>
                </c:pt>
                <c:pt idx="12">
                  <c:v>5.6624840199847259E-2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D1-47E9-BA03-85B564104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6557806549885762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81-49B2-ABFF-90D85207741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mens'!$G$185:$G$197</c:f>
              <c:numCache>
                <c:formatCode>0.0%</c:formatCode>
                <c:ptCount val="13"/>
                <c:pt idx="0">
                  <c:v>0.11699999999999999</c:v>
                </c:pt>
                <c:pt idx="1">
                  <c:v>0.20850000000000002</c:v>
                </c:pt>
                <c:pt idx="2">
                  <c:v>0.21179999999999999</c:v>
                </c:pt>
                <c:pt idx="3">
                  <c:v>0.24309999999999998</c:v>
                </c:pt>
                <c:pt idx="4">
                  <c:v>0.23350000000000001</c:v>
                </c:pt>
                <c:pt idx="5">
                  <c:v>0.21129999999999999</c:v>
                </c:pt>
                <c:pt idx="6">
                  <c:v>0.36719999999999997</c:v>
                </c:pt>
                <c:pt idx="7">
                  <c:v>0.32899999999999996</c:v>
                </c:pt>
                <c:pt idx="8">
                  <c:v>0.41539999999999999</c:v>
                </c:pt>
                <c:pt idx="9">
                  <c:v>0.68650000000000011</c:v>
                </c:pt>
                <c:pt idx="10">
                  <c:v>0.77349999999999997</c:v>
                </c:pt>
                <c:pt idx="11">
                  <c:v>0.59530000000000005</c:v>
                </c:pt>
                <c:pt idx="12">
                  <c:v>0.18468333333333334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1-49B2-ABFF-90D85207741D}"/>
            </c:ext>
          </c:extLst>
        </c:ser>
        <c:ser>
          <c:idx val="0"/>
          <c:order val="1"/>
          <c:tx>
            <c:strRef>
              <c:f>'tasa de ocupación evol mens'!$I$183:$J$183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81-49B2-ABFF-90D85207741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mens'!$I$185:$I$197</c:f>
              <c:numCache>
                <c:formatCode>0.0%</c:formatCode>
                <c:ptCount val="13"/>
                <c:pt idx="0">
                  <c:v>0.75379999999999991</c:v>
                </c:pt>
                <c:pt idx="1">
                  <c:v>0.6409999999999999</c:v>
                </c:pt>
                <c:pt idx="2">
                  <c:v>0.63139999999999996</c:v>
                </c:pt>
                <c:pt idx="3">
                  <c:v>0.70450000000000002</c:v>
                </c:pt>
                <c:pt idx="4">
                  <c:v>0.54479999999999995</c:v>
                </c:pt>
                <c:pt idx="5">
                  <c:v>0.61319999999999997</c:v>
                </c:pt>
                <c:pt idx="6">
                  <c:v>0.73530000000000006</c:v>
                </c:pt>
                <c:pt idx="7">
                  <c:v>0.76919999999999999</c:v>
                </c:pt>
                <c:pt idx="8">
                  <c:v>0.56930000000000003</c:v>
                </c:pt>
                <c:pt idx="9">
                  <c:v>0.68040000000000012</c:v>
                </c:pt>
                <c:pt idx="10">
                  <c:v>0.6149</c:v>
                </c:pt>
                <c:pt idx="11">
                  <c:v>0.62259999999999993</c:v>
                </c:pt>
                <c:pt idx="12">
                  <c:v>0.34525833333333333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81-49B2-ABFF-90D85207741D}"/>
            </c:ext>
          </c:extLst>
        </c:ser>
        <c:ser>
          <c:idx val="1"/>
          <c:order val="2"/>
          <c:tx>
            <c:strRef>
              <c:f>'tasa de ocupación evol mens'!$K$183:$L$183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81-49B2-ABFF-90D85207741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mens'!$K$185:$K$197</c:f>
              <c:numCache>
                <c:formatCode>0.0%</c:formatCode>
                <c:ptCount val="13"/>
                <c:pt idx="0">
                  <c:v>0.66099999999999992</c:v>
                </c:pt>
                <c:pt idx="1">
                  <c:v>0.70290000000000008</c:v>
                </c:pt>
                <c:pt idx="2">
                  <c:v>0.64510000000000001</c:v>
                </c:pt>
                <c:pt idx="3">
                  <c:v>0.75099999999999989</c:v>
                </c:pt>
                <c:pt idx="12">
                  <c:v>0.68915918752952288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81-49B2-ABFF-90D852077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81-49B2-ABFF-90D8520774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81-49B2-ABFF-90D8520774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81-49B2-ABFF-90D8520774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81-49B2-ABFF-90D8520774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81-49B2-ABFF-90D8520774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81-49B2-ABFF-90D8520774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81-49B2-ABFF-90D8520774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81-49B2-ABFF-90D8520774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81-49B2-ABFF-90D8520774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81-49B2-ABFF-90D8520774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81-49B2-ABFF-90D8520774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81-49B2-ABFF-90D8520774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81-49B2-ABFF-90D85207741D}"/>
              </c:ext>
            </c:extLst>
          </c:dPt>
          <c:cat>
            <c:strRef>
              <c:f>'tasa de ocupación evol mens'!$B$185:$B$196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mens'!$L$185:$L$197</c:f>
              <c:numCache>
                <c:formatCode>0.0%</c:formatCode>
                <c:ptCount val="13"/>
                <c:pt idx="0">
                  <c:v>-0.12310957813743695</c:v>
                </c:pt>
                <c:pt idx="1">
                  <c:v>9.656786271450879E-2</c:v>
                </c:pt>
                <c:pt idx="2">
                  <c:v>2.1697814380741365E-2</c:v>
                </c:pt>
                <c:pt idx="3">
                  <c:v>6.6004258339247501E-2</c:v>
                </c:pt>
                <c:pt idx="12">
                  <c:v>8.2554635523692799E-3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81-49B2-ABFF-90D85207741D}"/>
            </c:ext>
          </c:extLst>
        </c:ser>
        <c:ser>
          <c:idx val="4"/>
          <c:order val="4"/>
          <c:tx>
            <c:strRef>
              <c:f>'tasa de ocupación evol mens'!$M$184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mens'!$M$185:$M$197</c:f>
              <c:numCache>
                <c:formatCode>0.0%</c:formatCode>
                <c:ptCount val="13"/>
                <c:pt idx="0">
                  <c:v>-8.5627334347766149E-2</c:v>
                </c:pt>
                <c:pt idx="1">
                  <c:v>-5.9162093427921225E-2</c:v>
                </c:pt>
                <c:pt idx="2">
                  <c:v>-7.1531375935521169E-2</c:v>
                </c:pt>
                <c:pt idx="3">
                  <c:v>0.11623067776456564</c:v>
                </c:pt>
                <c:pt idx="12">
                  <c:v>-2.764342806445097E-2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81-49B2-ABFF-90D852077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25917874396137"/>
          <c:y val="0.17558745874587456"/>
          <c:w val="0.8727408212560385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74-439B-AF3C-6C57205FAC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mens'!$G$207:$G$219</c:f>
              <c:numCache>
                <c:formatCode>0.0%</c:formatCode>
                <c:ptCount val="13"/>
                <c:pt idx="0">
                  <c:v>0.1241</c:v>
                </c:pt>
                <c:pt idx="1">
                  <c:v>0.14849999999999999</c:v>
                </c:pt>
                <c:pt idx="2">
                  <c:v>0.1678</c:v>
                </c:pt>
                <c:pt idx="3">
                  <c:v>0.17960000000000001</c:v>
                </c:pt>
                <c:pt idx="4">
                  <c:v>0.17949999999999999</c:v>
                </c:pt>
                <c:pt idx="5">
                  <c:v>0.24359999999999998</c:v>
                </c:pt>
                <c:pt idx="6">
                  <c:v>0.3785</c:v>
                </c:pt>
                <c:pt idx="7">
                  <c:v>0.49380000000000002</c:v>
                </c:pt>
                <c:pt idx="8">
                  <c:v>0.45409999999999995</c:v>
                </c:pt>
                <c:pt idx="9">
                  <c:v>0.51800000000000002</c:v>
                </c:pt>
                <c:pt idx="10">
                  <c:v>0.5524</c:v>
                </c:pt>
                <c:pt idx="11">
                  <c:v>0.49990000000000001</c:v>
                </c:pt>
                <c:pt idx="12">
                  <c:v>0.35729999999999995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4-439B-AF3C-6C57205FAC5E}"/>
            </c:ext>
          </c:extLst>
        </c:ser>
        <c:ser>
          <c:idx val="0"/>
          <c:order val="1"/>
          <c:tx>
            <c:strRef>
              <c:f>'tasa de ocupación evol mens'!$I$205:$J$205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74-439B-AF3C-6C57205FAC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mens'!$I$207:$I$219</c:f>
              <c:numCache>
                <c:formatCode>0.0%</c:formatCode>
                <c:ptCount val="13"/>
                <c:pt idx="0">
                  <c:v>0.5081</c:v>
                </c:pt>
                <c:pt idx="1">
                  <c:v>0.59570000000000001</c:v>
                </c:pt>
                <c:pt idx="2">
                  <c:v>0.59630000000000005</c:v>
                </c:pt>
                <c:pt idx="3">
                  <c:v>0.59289999999999998</c:v>
                </c:pt>
                <c:pt idx="4">
                  <c:v>0.52770000000000006</c:v>
                </c:pt>
                <c:pt idx="5">
                  <c:v>0.54220000000000002</c:v>
                </c:pt>
                <c:pt idx="6">
                  <c:v>0.70860000000000001</c:v>
                </c:pt>
                <c:pt idx="7">
                  <c:v>0.68640000000000001</c:v>
                </c:pt>
                <c:pt idx="8">
                  <c:v>0.54920000000000002</c:v>
                </c:pt>
                <c:pt idx="9">
                  <c:v>0.5786</c:v>
                </c:pt>
                <c:pt idx="10">
                  <c:v>0.62270000000000003</c:v>
                </c:pt>
                <c:pt idx="11">
                  <c:v>0.59770000000000001</c:v>
                </c:pt>
                <c:pt idx="12">
                  <c:v>0.59299999999999997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74-439B-AF3C-6C57205FAC5E}"/>
            </c:ext>
          </c:extLst>
        </c:ser>
        <c:ser>
          <c:idx val="1"/>
          <c:order val="2"/>
          <c:tx>
            <c:strRef>
              <c:f>'tasa de ocupación evol mens'!$K$205:$L$205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74-439B-AF3C-6C57205FAC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mens'!$K$207:$K$219</c:f>
              <c:numCache>
                <c:formatCode>0.0%</c:formatCode>
                <c:ptCount val="13"/>
                <c:pt idx="0">
                  <c:v>0.60539999999999994</c:v>
                </c:pt>
                <c:pt idx="1">
                  <c:v>0.69200000000000006</c:v>
                </c:pt>
                <c:pt idx="2">
                  <c:v>0.65139999999999998</c:v>
                </c:pt>
                <c:pt idx="3">
                  <c:v>0.58689999999999998</c:v>
                </c:pt>
                <c:pt idx="12">
                  <c:v>0.63291492092875701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74-439B-AF3C-6C57205FA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74-439B-AF3C-6C57205FAC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74-439B-AF3C-6C57205FAC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74-439B-AF3C-6C57205FAC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74-439B-AF3C-6C57205FAC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74-439B-AF3C-6C57205FAC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74-439B-AF3C-6C57205FAC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74-439B-AF3C-6C57205FAC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74-439B-AF3C-6C57205FAC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74-439B-AF3C-6C57205FAC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74-439B-AF3C-6C57205FAC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74-439B-AF3C-6C57205FAC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74-439B-AF3C-6C57205FAC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74-439B-AF3C-6C57205FAC5E}"/>
              </c:ext>
            </c:extLst>
          </c:dPt>
          <c:cat>
            <c:strRef>
              <c:f>'tasa de ocupación evol mens'!$B$207:$B$218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mens'!$L$207:$L$219</c:f>
              <c:numCache>
                <c:formatCode>0.0%</c:formatCode>
                <c:ptCount val="13"/>
                <c:pt idx="0">
                  <c:v>0.19149773666601044</c:v>
                </c:pt>
                <c:pt idx="1">
                  <c:v>0.16165855296290088</c:v>
                </c:pt>
                <c:pt idx="2">
                  <c:v>9.2403152775448527E-2</c:v>
                </c:pt>
                <c:pt idx="3">
                  <c:v>-1.0119750379490644E-2</c:v>
                </c:pt>
                <c:pt idx="12">
                  <c:v>0.10517088691305387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74-439B-AF3C-6C57205FAC5E}"/>
            </c:ext>
          </c:extLst>
        </c:ser>
        <c:ser>
          <c:idx val="4"/>
          <c:order val="4"/>
          <c:tx>
            <c:strRef>
              <c:f>'tasa de ocupación evol mens'!$M$206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mens'!$M$207:$M$219</c:f>
              <c:numCache>
                <c:formatCode>0.0%</c:formatCode>
                <c:ptCount val="13"/>
                <c:pt idx="0">
                  <c:v>-9.9241184347567346E-2</c:v>
                </c:pt>
                <c:pt idx="1">
                  <c:v>2.3668639053254559E-2</c:v>
                </c:pt>
                <c:pt idx="2">
                  <c:v>3.3968253968253981E-2</c:v>
                </c:pt>
                <c:pt idx="3">
                  <c:v>2.6407834907310246E-2</c:v>
                </c:pt>
                <c:pt idx="12">
                  <c:v>-6.4117639374874358E-3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774-439B-AF3C-6C57205FA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9111348057882707"/>
          <c:w val="0.86967318840579699"/>
          <c:h val="0.40475648148148147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E5-4964-8AA9-59ED7EEA30C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mens'!$G$229:$G$241</c:f>
              <c:numCache>
                <c:formatCode>0.0%</c:formatCode>
                <c:ptCount val="13"/>
                <c:pt idx="0">
                  <c:v>8.1600000000000006E-2</c:v>
                </c:pt>
                <c:pt idx="1">
                  <c:v>8.3499999999999991E-2</c:v>
                </c:pt>
                <c:pt idx="2">
                  <c:v>7.0499999999999993E-2</c:v>
                </c:pt>
                <c:pt idx="3">
                  <c:v>0.1076</c:v>
                </c:pt>
                <c:pt idx="4">
                  <c:v>8.9499999999999996E-2</c:v>
                </c:pt>
                <c:pt idx="5">
                  <c:v>0.1338</c:v>
                </c:pt>
                <c:pt idx="6">
                  <c:v>0.25670000000000004</c:v>
                </c:pt>
                <c:pt idx="7">
                  <c:v>0.37759999999999999</c:v>
                </c:pt>
                <c:pt idx="8">
                  <c:v>0.33889999999999998</c:v>
                </c:pt>
                <c:pt idx="9">
                  <c:v>0.42780000000000001</c:v>
                </c:pt>
                <c:pt idx="10">
                  <c:v>0.51380000000000003</c:v>
                </c:pt>
                <c:pt idx="11">
                  <c:v>0.48420000000000002</c:v>
                </c:pt>
                <c:pt idx="12">
                  <c:v>0.27750000000000002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5-4964-8AA9-59ED7EEA30C2}"/>
            </c:ext>
          </c:extLst>
        </c:ser>
        <c:ser>
          <c:idx val="0"/>
          <c:order val="1"/>
          <c:tx>
            <c:strRef>
              <c:f>'tasa de ocupación evol mens'!$I$227:$J$227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E5-4964-8AA9-59ED7EEA30C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mens'!$I$229:$I$241</c:f>
              <c:numCache>
                <c:formatCode>0.0%</c:formatCode>
                <c:ptCount val="13"/>
                <c:pt idx="0">
                  <c:v>0.51739999999999997</c:v>
                </c:pt>
                <c:pt idx="1">
                  <c:v>0.60560000000000003</c:v>
                </c:pt>
                <c:pt idx="2">
                  <c:v>0.56779999999999997</c:v>
                </c:pt>
                <c:pt idx="3">
                  <c:v>0.52739999999999998</c:v>
                </c:pt>
                <c:pt idx="4">
                  <c:v>0.39419999999999999</c:v>
                </c:pt>
                <c:pt idx="5">
                  <c:v>0.42840000000000006</c:v>
                </c:pt>
                <c:pt idx="6">
                  <c:v>0.54530000000000001</c:v>
                </c:pt>
                <c:pt idx="7">
                  <c:v>0.60560000000000003</c:v>
                </c:pt>
                <c:pt idx="8">
                  <c:v>0.4763</c:v>
                </c:pt>
                <c:pt idx="9">
                  <c:v>0.52890000000000004</c:v>
                </c:pt>
                <c:pt idx="10">
                  <c:v>0.5847</c:v>
                </c:pt>
                <c:pt idx="11">
                  <c:v>0.58189999999999997</c:v>
                </c:pt>
                <c:pt idx="12">
                  <c:v>0.52910000000000001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E5-4964-8AA9-59ED7EEA30C2}"/>
            </c:ext>
          </c:extLst>
        </c:ser>
        <c:ser>
          <c:idx val="1"/>
          <c:order val="2"/>
          <c:tx>
            <c:strRef>
              <c:f>'tasa de ocupación evol mens'!$K$227:$L$227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E5-4964-8AA9-59ED7EEA30C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mens'!$K$229:$K$241</c:f>
              <c:numCache>
                <c:formatCode>0.0%</c:formatCode>
                <c:ptCount val="13"/>
                <c:pt idx="0">
                  <c:v>0.61039999999999994</c:v>
                </c:pt>
                <c:pt idx="1">
                  <c:v>0.63880000000000003</c:v>
                </c:pt>
                <c:pt idx="2">
                  <c:v>0.57229999999999992</c:v>
                </c:pt>
                <c:pt idx="3">
                  <c:v>0.52579999999999993</c:v>
                </c:pt>
                <c:pt idx="12">
                  <c:v>0.58604647006255584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E5-4964-8AA9-59ED7EEA3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E5-4964-8AA9-59ED7EEA30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E5-4964-8AA9-59ED7EEA30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E5-4964-8AA9-59ED7EEA30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E5-4964-8AA9-59ED7EEA30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E5-4964-8AA9-59ED7EEA30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E5-4964-8AA9-59ED7EEA30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E5-4964-8AA9-59ED7EEA30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E5-4964-8AA9-59ED7EEA30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E5-4964-8AA9-59ED7EEA30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E5-4964-8AA9-59ED7EEA30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E5-4964-8AA9-59ED7EEA30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E5-4964-8AA9-59ED7EEA30C2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mens'!$L$229:$L$241</c:f>
              <c:numCache>
                <c:formatCode>0.0%</c:formatCode>
                <c:ptCount val="13"/>
                <c:pt idx="0">
                  <c:v>0.17974487823734053</c:v>
                </c:pt>
                <c:pt idx="1">
                  <c:v>5.482166446499348E-2</c:v>
                </c:pt>
                <c:pt idx="2">
                  <c:v>7.925325818950224E-3</c:v>
                </c:pt>
                <c:pt idx="3">
                  <c:v>-3.0337504740235444E-3</c:v>
                </c:pt>
                <c:pt idx="12">
                  <c:v>6.0168205487033388E-2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E5-4964-8AA9-59ED7EEA30C2}"/>
            </c:ext>
          </c:extLst>
        </c:ser>
        <c:ser>
          <c:idx val="4"/>
          <c:order val="4"/>
          <c:tx>
            <c:strRef>
              <c:f>'tasa de ocupación evol mens'!$M$228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mens'!$M$229:$M$241</c:f>
              <c:numCache>
                <c:formatCode>0.0%</c:formatCode>
                <c:ptCount val="13"/>
                <c:pt idx="0">
                  <c:v>-2.4452613073357998E-2</c:v>
                </c:pt>
                <c:pt idx="1">
                  <c:v>-6.3773526209364162E-3</c:v>
                </c:pt>
                <c:pt idx="2">
                  <c:v>-7.4696847210994566E-2</c:v>
                </c:pt>
                <c:pt idx="3">
                  <c:v>-0.11047200135340896</c:v>
                </c:pt>
                <c:pt idx="12">
                  <c:v>-5.3543834186543626E-2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E5-4964-8AA9-59ED7EEA3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7799068570560597"/>
          <c:w val="0.86967318840579699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3C-4FA7-8683-74D091E715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mens'!$G$251:$G$263</c:f>
              <c:numCache>
                <c:formatCode>0.0%</c:formatCode>
                <c:ptCount val="13"/>
                <c:pt idx="0">
                  <c:v>9.2200000000000004E-2</c:v>
                </c:pt>
                <c:pt idx="1">
                  <c:v>9.2100000000000015E-2</c:v>
                </c:pt>
                <c:pt idx="2">
                  <c:v>0.1207</c:v>
                </c:pt>
                <c:pt idx="3">
                  <c:v>0.14169999999999999</c:v>
                </c:pt>
                <c:pt idx="4">
                  <c:v>0.13269999999999998</c:v>
                </c:pt>
                <c:pt idx="5">
                  <c:v>0.17079999999999998</c:v>
                </c:pt>
                <c:pt idx="6">
                  <c:v>0.27940000000000004</c:v>
                </c:pt>
                <c:pt idx="7">
                  <c:v>0.45659999999999995</c:v>
                </c:pt>
                <c:pt idx="8">
                  <c:v>0.38319999999999999</c:v>
                </c:pt>
                <c:pt idx="9">
                  <c:v>0.4985</c:v>
                </c:pt>
                <c:pt idx="10">
                  <c:v>0.57999999999999996</c:v>
                </c:pt>
                <c:pt idx="11">
                  <c:v>0.52710000000000001</c:v>
                </c:pt>
                <c:pt idx="12">
                  <c:v>0.309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3C-4FA7-8683-74D091E71533}"/>
            </c:ext>
          </c:extLst>
        </c:ser>
        <c:ser>
          <c:idx val="0"/>
          <c:order val="1"/>
          <c:tx>
            <c:strRef>
              <c:f>'tasa de ocupación evol mens'!$I$249:$J$249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3C-4FA7-8683-74D091E715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mens'!$I$251:$I$263</c:f>
              <c:numCache>
                <c:formatCode>0.0%</c:formatCode>
                <c:ptCount val="13"/>
                <c:pt idx="0">
                  <c:v>0.60040000000000004</c:v>
                </c:pt>
                <c:pt idx="1">
                  <c:v>0.65810000000000002</c:v>
                </c:pt>
                <c:pt idx="2">
                  <c:v>0.62380000000000002</c:v>
                </c:pt>
                <c:pt idx="3">
                  <c:v>0.54590000000000005</c:v>
                </c:pt>
                <c:pt idx="4">
                  <c:v>0.36</c:v>
                </c:pt>
                <c:pt idx="5">
                  <c:v>0.41220000000000001</c:v>
                </c:pt>
                <c:pt idx="6">
                  <c:v>0.54490000000000005</c:v>
                </c:pt>
                <c:pt idx="7">
                  <c:v>0.64069999999999994</c:v>
                </c:pt>
                <c:pt idx="8">
                  <c:v>0.53049999999999997</c:v>
                </c:pt>
                <c:pt idx="9">
                  <c:v>0.57389999999999997</c:v>
                </c:pt>
                <c:pt idx="10">
                  <c:v>0.64370000000000005</c:v>
                </c:pt>
                <c:pt idx="11">
                  <c:v>0.6149</c:v>
                </c:pt>
                <c:pt idx="12">
                  <c:v>0.56230000000000002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3C-4FA7-8683-74D091E71533}"/>
            </c:ext>
          </c:extLst>
        </c:ser>
        <c:ser>
          <c:idx val="1"/>
          <c:order val="2"/>
          <c:tx>
            <c:strRef>
              <c:f>'tasa de ocupación evol mens'!$K$249:$L$249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3C-4FA7-8683-74D091E715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mens'!$K$251:$K$263</c:f>
              <c:numCache>
                <c:formatCode>0.0%</c:formatCode>
                <c:ptCount val="13"/>
                <c:pt idx="0">
                  <c:v>0.67559999999999998</c:v>
                </c:pt>
                <c:pt idx="1">
                  <c:v>0.70530000000000004</c:v>
                </c:pt>
                <c:pt idx="2">
                  <c:v>0.66409999999999991</c:v>
                </c:pt>
                <c:pt idx="3">
                  <c:v>0.60729999999999995</c:v>
                </c:pt>
                <c:pt idx="12">
                  <c:v>0.66246029116563698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3C-4FA7-8683-74D091E7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3C-4FA7-8683-74D091E715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3C-4FA7-8683-74D091E715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3C-4FA7-8683-74D091E715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3C-4FA7-8683-74D091E715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3C-4FA7-8683-74D091E715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3C-4FA7-8683-74D091E715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3C-4FA7-8683-74D091E715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3C-4FA7-8683-74D091E715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3C-4FA7-8683-74D091E715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3C-4FA7-8683-74D091E715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3C-4FA7-8683-74D091E715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3C-4FA7-8683-74D091E715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3C-4FA7-8683-74D091E71533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mens'!$L$251:$L$263</c:f>
              <c:numCache>
                <c:formatCode>0.0%</c:formatCode>
                <c:ptCount val="13"/>
                <c:pt idx="0">
                  <c:v>0.12524983344437035</c:v>
                </c:pt>
                <c:pt idx="1">
                  <c:v>7.1721622853669675E-2</c:v>
                </c:pt>
                <c:pt idx="2">
                  <c:v>6.4604039756331888E-2</c:v>
                </c:pt>
                <c:pt idx="3">
                  <c:v>0.11247481223667322</c:v>
                </c:pt>
                <c:pt idx="12">
                  <c:v>9.2650374337512442E-2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3C-4FA7-8683-74D091E71533}"/>
            </c:ext>
          </c:extLst>
        </c:ser>
        <c:ser>
          <c:idx val="4"/>
          <c:order val="4"/>
          <c:tx>
            <c:strRef>
              <c:f>'tasa de ocupación evol mens'!$M$250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mens'!$M$251:$M$263</c:f>
              <c:numCache>
                <c:formatCode>0.0%</c:formatCode>
                <c:ptCount val="13"/>
                <c:pt idx="0">
                  <c:v>7.136060894386298E-2</c:v>
                </c:pt>
                <c:pt idx="1">
                  <c:v>4.8617305976806247E-2</c:v>
                </c:pt>
                <c:pt idx="2">
                  <c:v>-1.6293882387794612E-2</c:v>
                </c:pt>
                <c:pt idx="3">
                  <c:v>0.15654161112169107</c:v>
                </c:pt>
                <c:pt idx="12">
                  <c:v>5.9071607961669326E-2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3C-4FA7-8683-74D091E7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6C-41EE-BA6C-945C3489D5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0.74360000000000004</c:v>
                </c:pt>
                <c:pt idx="1">
                  <c:v>0.75170000000000003</c:v>
                </c:pt>
                <c:pt idx="2">
                  <c:v>0.74390000000000001</c:v>
                </c:pt>
                <c:pt idx="3">
                  <c:v>0.72360000000000002</c:v>
                </c:pt>
                <c:pt idx="4">
                  <c:v>0.67519999999999991</c:v>
                </c:pt>
                <c:pt idx="5">
                  <c:v>0.74540000000000006</c:v>
                </c:pt>
                <c:pt idx="6">
                  <c:v>0.78969999999999996</c:v>
                </c:pt>
                <c:pt idx="7">
                  <c:v>0.82569999999999988</c:v>
                </c:pt>
                <c:pt idx="8">
                  <c:v>0.74769999999999992</c:v>
                </c:pt>
                <c:pt idx="9">
                  <c:v>0.74309999999999998</c:v>
                </c:pt>
                <c:pt idx="10">
                  <c:v>0.72849999999999993</c:v>
                </c:pt>
                <c:pt idx="11">
                  <c:v>0.72400000000000009</c:v>
                </c:pt>
                <c:pt idx="12">
                  <c:v>0.49644166666666673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C-41EE-BA6C-945C3489D5C4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6C-41EE-BA6C-945C3489D5C4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0.16350000000000001</c:v>
                </c:pt>
                <c:pt idx="1">
                  <c:v>0.22620000000000001</c:v>
                </c:pt>
                <c:pt idx="2">
                  <c:v>0.27379999999999999</c:v>
                </c:pt>
                <c:pt idx="3">
                  <c:v>0.31690000000000002</c:v>
                </c:pt>
                <c:pt idx="4">
                  <c:v>0.37040000000000001</c:v>
                </c:pt>
                <c:pt idx="5">
                  <c:v>0.3281</c:v>
                </c:pt>
                <c:pt idx="6">
                  <c:v>0.45619999999999999</c:v>
                </c:pt>
                <c:pt idx="7">
                  <c:v>0.62639999999999996</c:v>
                </c:pt>
                <c:pt idx="8">
                  <c:v>0.59740000000000004</c:v>
                </c:pt>
                <c:pt idx="9">
                  <c:v>0.70230000000000004</c:v>
                </c:pt>
                <c:pt idx="10">
                  <c:v>0.70590000000000008</c:v>
                </c:pt>
                <c:pt idx="11">
                  <c:v>0.59260000000000002</c:v>
                </c:pt>
                <c:pt idx="12">
                  <c:v>0.22956666666666667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6C-41EE-BA6C-945C3489D5C4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6C-41EE-BA6C-945C3489D5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0.54110000000000003</c:v>
                </c:pt>
                <c:pt idx="1">
                  <c:v>0.69129999999999991</c:v>
                </c:pt>
                <c:pt idx="2">
                  <c:v>0.73650000000000004</c:v>
                </c:pt>
                <c:pt idx="3">
                  <c:v>0.75060000000000004</c:v>
                </c:pt>
                <c:pt idx="4">
                  <c:v>0.68209999999999993</c:v>
                </c:pt>
                <c:pt idx="5">
                  <c:v>0.71400000000000008</c:v>
                </c:pt>
                <c:pt idx="6">
                  <c:v>0.8123999999999999</c:v>
                </c:pt>
                <c:pt idx="7">
                  <c:v>0.86199999999999999</c:v>
                </c:pt>
                <c:pt idx="8">
                  <c:v>0.75080000000000002</c:v>
                </c:pt>
                <c:pt idx="9">
                  <c:v>0.78969999999999996</c:v>
                </c:pt>
                <c:pt idx="10">
                  <c:v>0.78349999999999997</c:v>
                </c:pt>
                <c:pt idx="11">
                  <c:v>0.76060000000000005</c:v>
                </c:pt>
                <c:pt idx="12">
                  <c:v>0.39774166666666666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6C-41EE-BA6C-945C3489D5C4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6C-41EE-BA6C-945C3489D5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6C-41EE-BA6C-945C3489D5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0.79170000000000007</c:v>
                </c:pt>
                <c:pt idx="1">
                  <c:v>0.84329999999999994</c:v>
                </c:pt>
                <c:pt idx="2">
                  <c:v>0.78590000000000004</c:v>
                </c:pt>
                <c:pt idx="3">
                  <c:v>0.7770999999999999</c:v>
                </c:pt>
                <c:pt idx="12">
                  <c:v>0.7985810887983078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6C-41EE-BA6C-945C3489D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6C-41EE-BA6C-945C3489D5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6C-41EE-BA6C-945C3489D5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6C-41EE-BA6C-945C3489D5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6C-41EE-BA6C-945C3489D5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6C-41EE-BA6C-945C3489D5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6C-41EE-BA6C-945C3489D5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6C-41EE-BA6C-945C3489D5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6C-41EE-BA6C-945C3489D5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6C-41EE-BA6C-945C3489D5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6C-41EE-BA6C-945C3489D5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6C-41EE-BA6C-945C3489D5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6C-41EE-BA6C-945C3489D5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6C-41EE-BA6C-945C3489D5C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0.46313065976714096</c:v>
                </c:pt>
                <c:pt idx="1">
                  <c:v>0.21987559670186618</c:v>
                </c:pt>
                <c:pt idx="2">
                  <c:v>6.7073998642226851E-2</c:v>
                </c:pt>
                <c:pt idx="3">
                  <c:v>3.530508926192355E-2</c:v>
                </c:pt>
                <c:pt idx="12">
                  <c:v>0.17489541878303205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6C-41EE-BA6C-945C3489D5C4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6.4685314685314799E-2</c:v>
                </c:pt>
                <c:pt idx="1">
                  <c:v>0.12185712385260072</c:v>
                </c:pt>
                <c:pt idx="2">
                  <c:v>5.6459201505578704E-2</c:v>
                </c:pt>
                <c:pt idx="3">
                  <c:v>7.3935876174682003E-2</c:v>
                </c:pt>
                <c:pt idx="12">
                  <c:v>7.8221240524592561E-2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6C-41EE-BA6C-945C3489D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60-4354-8C2E-61212ADE555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0.63819999999999999</c:v>
                </c:pt>
                <c:pt idx="1">
                  <c:v>0.6984999999999999</c:v>
                </c:pt>
                <c:pt idx="2">
                  <c:v>0.69010000000000005</c:v>
                </c:pt>
                <c:pt idx="3">
                  <c:v>0.67500000000000004</c:v>
                </c:pt>
                <c:pt idx="4">
                  <c:v>0.59719999999999995</c:v>
                </c:pt>
                <c:pt idx="5">
                  <c:v>0.59289999999999998</c:v>
                </c:pt>
                <c:pt idx="6">
                  <c:v>0.71879999999999999</c:v>
                </c:pt>
                <c:pt idx="7">
                  <c:v>0.75970000000000004</c:v>
                </c:pt>
                <c:pt idx="8">
                  <c:v>0.6331</c:v>
                </c:pt>
                <c:pt idx="9">
                  <c:v>0.71189999999999998</c:v>
                </c:pt>
                <c:pt idx="10">
                  <c:v>0.64910000000000001</c:v>
                </c:pt>
                <c:pt idx="11">
                  <c:v>0.61209999999999998</c:v>
                </c:pt>
                <c:pt idx="12">
                  <c:v>0.66489999999999994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60-4354-8C2E-61212ADE5551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60-4354-8C2E-61212ADE5551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0.17370000000000002</c:v>
                </c:pt>
                <c:pt idx="1">
                  <c:v>0.2268</c:v>
                </c:pt>
                <c:pt idx="2">
                  <c:v>0.26700000000000002</c:v>
                </c:pt>
                <c:pt idx="3">
                  <c:v>0.34520000000000001</c:v>
                </c:pt>
                <c:pt idx="4">
                  <c:v>0.34939999999999999</c:v>
                </c:pt>
                <c:pt idx="5">
                  <c:v>0.31840000000000002</c:v>
                </c:pt>
                <c:pt idx="6">
                  <c:v>0.47130000000000005</c:v>
                </c:pt>
                <c:pt idx="7">
                  <c:v>0.62680000000000002</c:v>
                </c:pt>
                <c:pt idx="8">
                  <c:v>0.62439999999999996</c:v>
                </c:pt>
                <c:pt idx="9">
                  <c:v>0.78150000000000008</c:v>
                </c:pt>
                <c:pt idx="10">
                  <c:v>0.73560000000000003</c:v>
                </c:pt>
                <c:pt idx="11">
                  <c:v>0.61549999999999994</c:v>
                </c:pt>
                <c:pt idx="12">
                  <c:v>0.51219999999999999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60-4354-8C2E-61212ADE5551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60-4354-8C2E-61212ADE555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0.58499999999999996</c:v>
                </c:pt>
                <c:pt idx="1">
                  <c:v>0.75040000000000007</c:v>
                </c:pt>
                <c:pt idx="2">
                  <c:v>0.77629999999999999</c:v>
                </c:pt>
                <c:pt idx="3">
                  <c:v>0.8073999999999999</c:v>
                </c:pt>
                <c:pt idx="4">
                  <c:v>0.73560000000000003</c:v>
                </c:pt>
                <c:pt idx="5">
                  <c:v>0.6715000000000001</c:v>
                </c:pt>
                <c:pt idx="6">
                  <c:v>0.90139999999999998</c:v>
                </c:pt>
                <c:pt idx="7">
                  <c:v>0.93019999999999992</c:v>
                </c:pt>
                <c:pt idx="8">
                  <c:v>0.74159999999999993</c:v>
                </c:pt>
                <c:pt idx="9">
                  <c:v>0.84709999999999996</c:v>
                </c:pt>
                <c:pt idx="10">
                  <c:v>0.79579999999999995</c:v>
                </c:pt>
                <c:pt idx="11">
                  <c:v>0.78099999999999992</c:v>
                </c:pt>
                <c:pt idx="12">
                  <c:v>0.77670000000000006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60-4354-8C2E-61212ADE5551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60-4354-8C2E-61212ADE55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60-4354-8C2E-61212ADE555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0.754</c:v>
                </c:pt>
                <c:pt idx="1">
                  <c:v>0.89610000000000001</c:v>
                </c:pt>
                <c:pt idx="2">
                  <c:v>0.80400000000000005</c:v>
                </c:pt>
                <c:pt idx="3">
                  <c:v>0.80059999999999998</c:v>
                </c:pt>
                <c:pt idx="12">
                  <c:v>0.81077289029200328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60-4354-8C2E-61212ADE5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60-4354-8C2E-61212ADE55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60-4354-8C2E-61212ADE55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60-4354-8C2E-61212ADE55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60-4354-8C2E-61212ADE55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60-4354-8C2E-61212ADE55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60-4354-8C2E-61212ADE55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60-4354-8C2E-61212ADE55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60-4354-8C2E-61212ADE55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60-4354-8C2E-61212ADE55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60-4354-8C2E-61212ADE55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60-4354-8C2E-61212ADE55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60-4354-8C2E-61212ADE55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60-4354-8C2E-61212ADE555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0.28888888888888897</c:v>
                </c:pt>
                <c:pt idx="1">
                  <c:v>0.19416311300639655</c:v>
                </c:pt>
                <c:pt idx="2">
                  <c:v>3.5682081669457855E-2</c:v>
                </c:pt>
                <c:pt idx="3">
                  <c:v>-8.4220956155559579E-3</c:v>
                </c:pt>
                <c:pt idx="12">
                  <c:v>0.11453338655755441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60-4354-8C2E-61212ADE5551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0.18144782199937337</c:v>
                </c:pt>
                <c:pt idx="1">
                  <c:v>0.2828919112383681</c:v>
                </c:pt>
                <c:pt idx="2">
                  <c:v>0.16504854368932032</c:v>
                </c:pt>
                <c:pt idx="3">
                  <c:v>0.18607407407407406</c:v>
                </c:pt>
                <c:pt idx="12">
                  <c:v>0.20133868030164037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60-4354-8C2E-61212ADE5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(2)'!$C$7:$D$7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D6-4109-A967-D609B0E66906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(2)'!$C$9:$C$21</c:f>
              <c:numCache>
                <c:formatCode>#,##0</c:formatCode>
                <c:ptCount val="13"/>
                <c:pt idx="0">
                  <c:v>484978</c:v>
                </c:pt>
                <c:pt idx="1">
                  <c:v>486791</c:v>
                </c:pt>
                <c:pt idx="2">
                  <c:v>226262</c:v>
                </c:pt>
                <c:pt idx="3">
                  <c:v>0</c:v>
                </c:pt>
                <c:pt idx="4">
                  <c:v>1121</c:v>
                </c:pt>
                <c:pt idx="5">
                  <c:v>4801</c:v>
                </c:pt>
                <c:pt idx="6">
                  <c:v>96401</c:v>
                </c:pt>
                <c:pt idx="7">
                  <c:v>169949</c:v>
                </c:pt>
                <c:pt idx="8">
                  <c:v>123422</c:v>
                </c:pt>
                <c:pt idx="9">
                  <c:v>104248</c:v>
                </c:pt>
                <c:pt idx="10">
                  <c:v>83016</c:v>
                </c:pt>
                <c:pt idx="11">
                  <c:v>94228</c:v>
                </c:pt>
                <c:pt idx="12">
                  <c:v>1664028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6-4109-A967-D609B0E66906}"/>
            </c:ext>
          </c:extLst>
        </c:ser>
        <c:ser>
          <c:idx val="5"/>
          <c:order val="1"/>
          <c:tx>
            <c:strRef>
              <c:f>'Viajeros ALOJ evol mensu TF (2)'!$E$7:$F$7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D6-4109-A967-D609B0E66906}"/>
              </c:ext>
            </c:extLst>
          </c:dPt>
          <c:val>
            <c:numRef>
              <c:f>'Viajeros ALOJ evol mensu TF (2)'!$E$9:$E$21</c:f>
              <c:numCache>
                <c:formatCode>#,##0</c:formatCode>
                <c:ptCount val="13"/>
                <c:pt idx="0">
                  <c:v>58605</c:v>
                </c:pt>
                <c:pt idx="1">
                  <c:v>62524</c:v>
                </c:pt>
                <c:pt idx="2">
                  <c:v>81593</c:v>
                </c:pt>
                <c:pt idx="3">
                  <c:v>98256</c:v>
                </c:pt>
                <c:pt idx="4">
                  <c:v>126630</c:v>
                </c:pt>
                <c:pt idx="5">
                  <c:v>154087</c:v>
                </c:pt>
                <c:pt idx="6">
                  <c:v>246325</c:v>
                </c:pt>
                <c:pt idx="7">
                  <c:v>323520</c:v>
                </c:pt>
                <c:pt idx="8">
                  <c:v>325738</c:v>
                </c:pt>
                <c:pt idx="9">
                  <c:v>412044</c:v>
                </c:pt>
                <c:pt idx="10">
                  <c:v>411047</c:v>
                </c:pt>
                <c:pt idx="11">
                  <c:v>370663</c:v>
                </c:pt>
                <c:pt idx="12">
                  <c:v>2347681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D6-4109-A967-D609B0E66906}"/>
            </c:ext>
          </c:extLst>
        </c:ser>
        <c:ser>
          <c:idx val="0"/>
          <c:order val="2"/>
          <c:tx>
            <c:strRef>
              <c:f>'Viajeros ALOJ evol mensu TF (2)'!$G$7:$H$7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D6-4109-A967-D609B0E66906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(2)'!$G$9:$G$21</c:f>
              <c:numCache>
                <c:formatCode>#,##0</c:formatCode>
                <c:ptCount val="13"/>
                <c:pt idx="0">
                  <c:v>348878</c:v>
                </c:pt>
                <c:pt idx="1">
                  <c:v>401172</c:v>
                </c:pt>
                <c:pt idx="2">
                  <c:v>468438</c:v>
                </c:pt>
                <c:pt idx="3">
                  <c:v>492922</c:v>
                </c:pt>
                <c:pt idx="4">
                  <c:v>442696</c:v>
                </c:pt>
                <c:pt idx="5">
                  <c:v>447309</c:v>
                </c:pt>
                <c:pt idx="6">
                  <c:v>525893</c:v>
                </c:pt>
                <c:pt idx="7">
                  <c:v>524175</c:v>
                </c:pt>
                <c:pt idx="8">
                  <c:v>465229</c:v>
                </c:pt>
                <c:pt idx="9">
                  <c:v>499612</c:v>
                </c:pt>
                <c:pt idx="10">
                  <c:v>487953</c:v>
                </c:pt>
                <c:pt idx="11">
                  <c:v>494720</c:v>
                </c:pt>
                <c:pt idx="12">
                  <c:v>4832844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D6-4109-A967-D609B0E66906}"/>
            </c:ext>
          </c:extLst>
        </c:ser>
        <c:ser>
          <c:idx val="1"/>
          <c:order val="3"/>
          <c:tx>
            <c:strRef>
              <c:f>'Viajeros ALOJ evol mensu TF (2)'!$I$7:$J$7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D6-4109-A967-D609B0E669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D6-4109-A967-D609B0E66906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(2)'!$I$9:$I$21</c:f>
              <c:numCache>
                <c:formatCode>#,##0</c:formatCode>
                <c:ptCount val="13"/>
                <c:pt idx="0">
                  <c:v>496191</c:v>
                </c:pt>
                <c:pt idx="1">
                  <c:v>491339</c:v>
                </c:pt>
                <c:pt idx="2">
                  <c:v>523722</c:v>
                </c:pt>
                <c:pt idx="3">
                  <c:v>515139</c:v>
                </c:pt>
                <c:pt idx="12">
                  <c:v>1793377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D6-4109-A967-D609B0E66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D6-4109-A967-D609B0E669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D6-4109-A967-D609B0E669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D6-4109-A967-D609B0E669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D6-4109-A967-D609B0E669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D6-4109-A967-D609B0E669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D6-4109-A967-D609B0E669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D6-4109-A967-D609B0E669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D6-4109-A967-D609B0E669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D6-4109-A967-D609B0E669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D6-4109-A967-D609B0E669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D6-4109-A967-D609B0E669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D6-4109-A967-D609B0E669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D6-4109-A967-D609B0E66906}"/>
              </c:ext>
            </c:extLst>
          </c:dPt>
          <c:cat>
            <c:strRef>
              <c:f>'Viajeros ALOJ evol mensu TF (2)'!$B$9:$B$20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(2)'!$J$9:$J$21</c:f>
              <c:numCache>
                <c:formatCode>0.0%</c:formatCode>
                <c:ptCount val="13"/>
                <c:pt idx="0">
                  <c:v>0.42224789181318401</c:v>
                </c:pt>
                <c:pt idx="1">
                  <c:v>0.22475895625816356</c:v>
                </c:pt>
                <c:pt idx="2">
                  <c:v>0.11801775261614122</c:v>
                </c:pt>
                <c:pt idx="3">
                  <c:v>4.50720397953428E-2</c:v>
                </c:pt>
                <c:pt idx="12">
                  <c:v>0.18194424214943417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D6-4109-A967-D609B0E66906}"/>
            </c:ext>
          </c:extLst>
        </c:ser>
        <c:ser>
          <c:idx val="4"/>
          <c:order val="5"/>
          <c:tx>
            <c:strRef>
              <c:f>'Viajeros ALOJ evol mensu TF (2)'!$K$8</c:f>
              <c:strCache>
                <c:ptCount val="1"/>
                <c:pt idx="0">
                  <c:v>var 23/20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ALOJ evol mensu TF (2)'!$K$9:$K$21</c:f>
              <c:numCache>
                <c:formatCode>0.0%</c:formatCode>
                <c:ptCount val="13"/>
                <c:pt idx="0">
                  <c:v>2.3120636400001615E-2</c:v>
                </c:pt>
                <c:pt idx="1">
                  <c:v>9.3428185812802766E-3</c:v>
                </c:pt>
                <c:pt idx="2">
                  <c:v>1.3146706031061335</c:v>
                </c:pt>
                <c:pt idx="3">
                  <c:v>0</c:v>
                </c:pt>
                <c:pt idx="12">
                  <c:v>0.71444235933390754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D6-4109-A967-D609B0E66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(2)'!$C$29:$D$29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CA-41D5-8717-4311E63E22E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(2)'!$C$31:$C$43</c:f>
              <c:numCache>
                <c:formatCode>#,##0</c:formatCode>
                <c:ptCount val="13"/>
                <c:pt idx="0">
                  <c:v>362470</c:v>
                </c:pt>
                <c:pt idx="1">
                  <c:v>369956</c:v>
                </c:pt>
                <c:pt idx="2">
                  <c:v>170147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70523</c:v>
                </c:pt>
                <c:pt idx="7">
                  <c:v>132374</c:v>
                </c:pt>
                <c:pt idx="8">
                  <c:v>97942</c:v>
                </c:pt>
                <c:pt idx="9">
                  <c:v>78663</c:v>
                </c:pt>
                <c:pt idx="10">
                  <c:v>61913</c:v>
                </c:pt>
                <c:pt idx="11">
                  <c:v>73100</c:v>
                </c:pt>
                <c:pt idx="12">
                  <c:v>1269527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A-41D5-8717-4311E63E22EE}"/>
            </c:ext>
          </c:extLst>
        </c:ser>
        <c:ser>
          <c:idx val="5"/>
          <c:order val="1"/>
          <c:tx>
            <c:strRef>
              <c:f>'Viajeros ALOJ evol mensu TF (2)'!$E$29:$F$29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CA-41D5-8717-4311E63E22EE}"/>
              </c:ext>
            </c:extLst>
          </c:dPt>
          <c:val>
            <c:numRef>
              <c:f>'Viajeros ALOJ evol mensu TF (2)'!$E$31:$E$43</c:f>
              <c:numCache>
                <c:formatCode>#,##0</c:formatCode>
                <c:ptCount val="13"/>
                <c:pt idx="0">
                  <c:v>44550</c:v>
                </c:pt>
                <c:pt idx="1">
                  <c:v>47335</c:v>
                </c:pt>
                <c:pt idx="2">
                  <c:v>61909</c:v>
                </c:pt>
                <c:pt idx="3">
                  <c:v>72612</c:v>
                </c:pt>
                <c:pt idx="4">
                  <c:v>97206</c:v>
                </c:pt>
                <c:pt idx="5">
                  <c:v>120557</c:v>
                </c:pt>
                <c:pt idx="6">
                  <c:v>194054</c:v>
                </c:pt>
                <c:pt idx="7">
                  <c:v>258982</c:v>
                </c:pt>
                <c:pt idx="8">
                  <c:v>265698</c:v>
                </c:pt>
                <c:pt idx="9">
                  <c:v>333634</c:v>
                </c:pt>
                <c:pt idx="10">
                  <c:v>327982</c:v>
                </c:pt>
                <c:pt idx="11">
                  <c:v>290180</c:v>
                </c:pt>
                <c:pt idx="12">
                  <c:v>1866910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CA-41D5-8717-4311E63E22EE}"/>
            </c:ext>
          </c:extLst>
        </c:ser>
        <c:ser>
          <c:idx val="0"/>
          <c:order val="2"/>
          <c:tx>
            <c:strRef>
              <c:f>'Viajeros ALOJ evol mensu TF (2)'!$G$29:$H$29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CA-41D5-8717-4311E63E22E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(2)'!$G$31:$G$43</c:f>
              <c:numCache>
                <c:formatCode>#,##0</c:formatCode>
                <c:ptCount val="13"/>
                <c:pt idx="0">
                  <c:v>267628</c:v>
                </c:pt>
                <c:pt idx="1">
                  <c:v>317651</c:v>
                </c:pt>
                <c:pt idx="2">
                  <c:v>372628</c:v>
                </c:pt>
                <c:pt idx="3">
                  <c:v>389110</c:v>
                </c:pt>
                <c:pt idx="4">
                  <c:v>354328</c:v>
                </c:pt>
                <c:pt idx="5">
                  <c:v>357862</c:v>
                </c:pt>
                <c:pt idx="6">
                  <c:v>410748</c:v>
                </c:pt>
                <c:pt idx="7">
                  <c:v>409094</c:v>
                </c:pt>
                <c:pt idx="8">
                  <c:v>369493</c:v>
                </c:pt>
                <c:pt idx="9">
                  <c:v>397147</c:v>
                </c:pt>
                <c:pt idx="10">
                  <c:v>385264</c:v>
                </c:pt>
                <c:pt idx="11">
                  <c:v>389618</c:v>
                </c:pt>
                <c:pt idx="12">
                  <c:v>3832779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CA-41D5-8717-4311E63E22EE}"/>
            </c:ext>
          </c:extLst>
        </c:ser>
        <c:ser>
          <c:idx val="1"/>
          <c:order val="3"/>
          <c:tx>
            <c:strRef>
              <c:f>'Viajeros ALOJ evol mensu TF (2)'!$I$29:$J$29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CA-41D5-8717-4311E63E22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CA-41D5-8717-4311E63E22E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(2)'!$I$31:$I$43</c:f>
              <c:numCache>
                <c:formatCode>#,##0</c:formatCode>
                <c:ptCount val="13"/>
                <c:pt idx="0">
                  <c:v>393840</c:v>
                </c:pt>
                <c:pt idx="1">
                  <c:v>386535</c:v>
                </c:pt>
                <c:pt idx="2">
                  <c:v>404646</c:v>
                </c:pt>
                <c:pt idx="3">
                  <c:v>400368</c:v>
                </c:pt>
                <c:pt idx="12">
                  <c:v>1413428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CA-41D5-8717-4311E63E2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(2)'!$J$30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CA-41D5-8717-4311E63E22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CA-41D5-8717-4311E63E22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CA-41D5-8717-4311E63E22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CA-41D5-8717-4311E63E22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CA-41D5-8717-4311E63E22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CA-41D5-8717-4311E63E22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CA-41D5-8717-4311E63E22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CA-41D5-8717-4311E63E22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CA-41D5-8717-4311E63E22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CA-41D5-8717-4311E63E22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CA-41D5-8717-4311E63E22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CA-41D5-8717-4311E63E22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CA-41D5-8717-4311E63E22EE}"/>
              </c:ext>
            </c:extLst>
          </c:dPt>
          <c:cat>
            <c:strRef>
              <c:f>'Viajeros ALOJ evol mensu TF (2)'!$B$31:$B$42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(2)'!$J$31:$J$43</c:f>
              <c:numCache>
                <c:formatCode>0.0%</c:formatCode>
                <c:ptCount val="13"/>
                <c:pt idx="0">
                  <c:v>0.47159490038411533</c:v>
                </c:pt>
                <c:pt idx="1">
                  <c:v>0.21685434643681267</c:v>
                </c:pt>
                <c:pt idx="2">
                  <c:v>8.5924836566226848E-2</c:v>
                </c:pt>
                <c:pt idx="3">
                  <c:v>2.8932692554804573E-2</c:v>
                </c:pt>
                <c:pt idx="12">
                  <c:v>0.17779385099461353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CA-41D5-8717-4311E63E22EE}"/>
            </c:ext>
          </c:extLst>
        </c:ser>
        <c:ser>
          <c:idx val="4"/>
          <c:order val="5"/>
          <c:tx>
            <c:strRef>
              <c:f>'Viajeros ALOJ evol mensu TF (2)'!$K$30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(2)'!$K$31:$K$43</c:f>
              <c:numCache>
                <c:formatCode>0.0%</c:formatCode>
                <c:ptCount val="13"/>
                <c:pt idx="0">
                  <c:v>8.6545093387038863E-2</c:v>
                </c:pt>
                <c:pt idx="1">
                  <c:v>4.4813437273621748E-2</c:v>
                </c:pt>
                <c:pt idx="2">
                  <c:v>1.3782141324854389</c:v>
                </c:pt>
                <c:pt idx="3">
                  <c:v>0</c:v>
                </c:pt>
                <c:pt idx="12">
                  <c:v>0.16086832610440061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CA-41D5-8717-4311E63E2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B1-4357-82B9-3FFC03DCC5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3107</c:v>
                </c:pt>
                <c:pt idx="1">
                  <c:v>3118</c:v>
                </c:pt>
                <c:pt idx="2">
                  <c:v>3225</c:v>
                </c:pt>
                <c:pt idx="3">
                  <c:v>3756</c:v>
                </c:pt>
                <c:pt idx="4">
                  <c:v>2844</c:v>
                </c:pt>
                <c:pt idx="5">
                  <c:v>2651</c:v>
                </c:pt>
                <c:pt idx="6">
                  <c:v>3745</c:v>
                </c:pt>
                <c:pt idx="7">
                  <c:v>2055</c:v>
                </c:pt>
                <c:pt idx="8">
                  <c:v>3514</c:v>
                </c:pt>
                <c:pt idx="9">
                  <c:v>5742</c:v>
                </c:pt>
                <c:pt idx="10">
                  <c:v>4511</c:v>
                </c:pt>
                <c:pt idx="11">
                  <c:v>3559</c:v>
                </c:pt>
                <c:pt idx="12">
                  <c:v>41827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B1-4357-82B9-3FFC03DCC525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B1-4357-82B9-3FFC03DCC525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606</c:v>
                </c:pt>
                <c:pt idx="1">
                  <c:v>447</c:v>
                </c:pt>
                <c:pt idx="2">
                  <c:v>728</c:v>
                </c:pt>
                <c:pt idx="3">
                  <c:v>2190</c:v>
                </c:pt>
                <c:pt idx="4">
                  <c:v>2629</c:v>
                </c:pt>
                <c:pt idx="5">
                  <c:v>1576</c:v>
                </c:pt>
                <c:pt idx="6">
                  <c:v>3037</c:v>
                </c:pt>
                <c:pt idx="7">
                  <c:v>2397</c:v>
                </c:pt>
                <c:pt idx="8">
                  <c:v>2864</c:v>
                </c:pt>
                <c:pt idx="9">
                  <c:v>6899</c:v>
                </c:pt>
                <c:pt idx="10">
                  <c:v>4904</c:v>
                </c:pt>
                <c:pt idx="11">
                  <c:v>2948</c:v>
                </c:pt>
                <c:pt idx="12">
                  <c:v>31225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B1-4357-82B9-3FFC03DCC525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B1-4357-82B9-3FFC03DCC5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2310</c:v>
                </c:pt>
                <c:pt idx="1">
                  <c:v>3187</c:v>
                </c:pt>
                <c:pt idx="2">
                  <c:v>3118</c:v>
                </c:pt>
                <c:pt idx="3">
                  <c:v>4876</c:v>
                </c:pt>
                <c:pt idx="4">
                  <c:v>3214</c:v>
                </c:pt>
                <c:pt idx="5">
                  <c:v>2624</c:v>
                </c:pt>
                <c:pt idx="6">
                  <c:v>4059</c:v>
                </c:pt>
                <c:pt idx="7">
                  <c:v>2470</c:v>
                </c:pt>
                <c:pt idx="8">
                  <c:v>3329</c:v>
                </c:pt>
                <c:pt idx="9">
                  <c:v>6025</c:v>
                </c:pt>
                <c:pt idx="10">
                  <c:v>5025</c:v>
                </c:pt>
                <c:pt idx="11">
                  <c:v>3989</c:v>
                </c:pt>
                <c:pt idx="12">
                  <c:v>44226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B1-4357-82B9-3FFC03DCC525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B1-4357-82B9-3FFC03DCC5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B1-4357-82B9-3FFC03DCC5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3770</c:v>
                </c:pt>
                <c:pt idx="1">
                  <c:v>4064</c:v>
                </c:pt>
                <c:pt idx="2">
                  <c:v>3614</c:v>
                </c:pt>
                <c:pt idx="3">
                  <c:v>5655</c:v>
                </c:pt>
                <c:pt idx="12">
                  <c:v>17103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B1-4357-82B9-3FFC03DC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B1-4357-82B9-3FFC03DCC5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B1-4357-82B9-3FFC03DCC5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B1-4357-82B9-3FFC03DCC5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B1-4357-82B9-3FFC03DCC5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B1-4357-82B9-3FFC03DCC5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B1-4357-82B9-3FFC03DCC5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B1-4357-82B9-3FFC03DCC5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B1-4357-82B9-3FFC03DCC5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B1-4357-82B9-3FFC03DCC5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B1-4357-82B9-3FFC03DCC5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B1-4357-82B9-3FFC03DCC5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B1-4357-82B9-3FFC03DCC5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B1-4357-82B9-3FFC03DCC52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0.63203463203463195</c:v>
                </c:pt>
                <c:pt idx="1">
                  <c:v>0.27518042045811097</c:v>
                </c:pt>
                <c:pt idx="2">
                  <c:v>0.15907633098139828</c:v>
                </c:pt>
                <c:pt idx="3">
                  <c:v>0.1597621000820344</c:v>
                </c:pt>
                <c:pt idx="12">
                  <c:v>0.26773404491883479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B1-4357-82B9-3FFC03DCC525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0.21338912133891208</c:v>
                </c:pt>
                <c:pt idx="1">
                  <c:v>0.30339961513790881</c:v>
                </c:pt>
                <c:pt idx="2">
                  <c:v>0.12062015503875978</c:v>
                </c:pt>
                <c:pt idx="3">
                  <c:v>0.50559105431309903</c:v>
                </c:pt>
                <c:pt idx="12">
                  <c:v>0.29509313948205351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B1-4357-82B9-3FFC03DC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(2)'!$C$51:$D$51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6A-41AC-A33B-9FA576A725D5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(2)'!$C$53:$C$65</c:f>
              <c:numCache>
                <c:formatCode>#,##0</c:formatCode>
                <c:ptCount val="13"/>
                <c:pt idx="0">
                  <c:v>70227</c:v>
                </c:pt>
                <c:pt idx="1">
                  <c:v>70416</c:v>
                </c:pt>
                <c:pt idx="2">
                  <c:v>28706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A-41AC-A33B-9FA576A725D5}"/>
            </c:ext>
          </c:extLst>
        </c:ser>
        <c:ser>
          <c:idx val="5"/>
          <c:order val="1"/>
          <c:tx>
            <c:strRef>
              <c:f>'Viajeros ALOJ evol mensu TF (2)'!$E$51:$F$51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6A-41AC-A33B-9FA576A725D5}"/>
              </c:ext>
            </c:extLst>
          </c:dPt>
          <c:val>
            <c:numRef>
              <c:f>'Viajeros ALOJ evol mensu TF (2)'!$E$53:$E$65</c:f>
              <c:numCache>
                <c:formatCode>#,##0</c:formatCode>
                <c:ptCount val="13"/>
                <c:pt idx="0">
                  <c:v>9495</c:v>
                </c:pt>
                <c:pt idx="1">
                  <c:v>9324</c:v>
                </c:pt>
                <c:pt idx="2">
                  <c:v>14841</c:v>
                </c:pt>
                <c:pt idx="3">
                  <c:v>21109</c:v>
                </c:pt>
                <c:pt idx="4">
                  <c:v>26470</c:v>
                </c:pt>
                <c:pt idx="5">
                  <c:v>33799</c:v>
                </c:pt>
                <c:pt idx="6">
                  <c:v>45374</c:v>
                </c:pt>
                <c:pt idx="7">
                  <c:v>57585</c:v>
                </c:pt>
                <c:pt idx="8">
                  <c:v>59569</c:v>
                </c:pt>
                <c:pt idx="9">
                  <c:v>78497</c:v>
                </c:pt>
                <c:pt idx="10">
                  <c:v>67359</c:v>
                </c:pt>
                <c:pt idx="11">
                  <c:v>61625</c:v>
                </c:pt>
                <c:pt idx="12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A-41AC-A33B-9FA576A725D5}"/>
            </c:ext>
          </c:extLst>
        </c:ser>
        <c:ser>
          <c:idx val="0"/>
          <c:order val="2"/>
          <c:tx>
            <c:strRef>
              <c:f>'Viajeros ALOJ evol mensu TF (2)'!$G$51:$H$51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6A-41AC-A33B-9FA576A725D5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(2)'!$G$53:$G$65</c:f>
              <c:numCache>
                <c:formatCode>#,##0</c:formatCode>
                <c:ptCount val="13"/>
                <c:pt idx="0">
                  <c:v>61651</c:v>
                </c:pt>
                <c:pt idx="1">
                  <c:v>68942</c:v>
                </c:pt>
                <c:pt idx="2">
                  <c:v>75089</c:v>
                </c:pt>
                <c:pt idx="3">
                  <c:v>82385</c:v>
                </c:pt>
                <c:pt idx="4">
                  <c:v>72647</c:v>
                </c:pt>
                <c:pt idx="5">
                  <c:v>68780</c:v>
                </c:pt>
                <c:pt idx="6">
                  <c:v>90630</c:v>
                </c:pt>
                <c:pt idx="7">
                  <c:v>85716</c:v>
                </c:pt>
                <c:pt idx="8">
                  <c:v>72416</c:v>
                </c:pt>
                <c:pt idx="9">
                  <c:v>84583</c:v>
                </c:pt>
                <c:pt idx="10">
                  <c:v>77597</c:v>
                </c:pt>
                <c:pt idx="11">
                  <c:v>79212</c:v>
                </c:pt>
                <c:pt idx="12">
                  <c:v>797992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6A-41AC-A33B-9FA576A725D5}"/>
            </c:ext>
          </c:extLst>
        </c:ser>
        <c:ser>
          <c:idx val="1"/>
          <c:order val="3"/>
          <c:tx>
            <c:strRef>
              <c:f>'Viajeros ALOJ evol mensu TF (2)'!$I$51:$J$51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6A-41AC-A33B-9FA576A725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6A-41AC-A33B-9FA576A725D5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(2)'!$I$53:$I$65</c:f>
              <c:numCache>
                <c:formatCode>#,##0</c:formatCode>
                <c:ptCount val="13"/>
                <c:pt idx="0">
                  <c:v>75904</c:v>
                </c:pt>
                <c:pt idx="1">
                  <c:v>76454</c:v>
                </c:pt>
                <c:pt idx="2">
                  <c:v>75685</c:v>
                </c:pt>
                <c:pt idx="3">
                  <c:v>74420</c:v>
                </c:pt>
                <c:pt idx="12">
                  <c:v>271299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6A-41AC-A33B-9FA576A72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(2)'!$J$52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6A-41AC-A33B-9FA576A725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6A-41AC-A33B-9FA576A725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6A-41AC-A33B-9FA576A725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6A-41AC-A33B-9FA576A725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6A-41AC-A33B-9FA576A725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6A-41AC-A33B-9FA576A725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6A-41AC-A33B-9FA576A725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6A-41AC-A33B-9FA576A725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6A-41AC-A33B-9FA576A725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6A-41AC-A33B-9FA576A725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6A-41AC-A33B-9FA576A725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6A-41AC-A33B-9FA576A725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6A-41AC-A33B-9FA576A725D5}"/>
              </c:ext>
            </c:extLst>
          </c:dPt>
          <c:cat>
            <c:strRef>
              <c:f>'Viajeros ALOJ evol mensu TF (2)'!$B$53:$B$64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(2)'!$J$53:$J$65</c:f>
              <c:numCache>
                <c:formatCode>0.0%</c:formatCode>
                <c:ptCount val="13"/>
                <c:pt idx="0">
                  <c:v>0.23118846409628402</c:v>
                </c:pt>
                <c:pt idx="1">
                  <c:v>0.10896115575411214</c:v>
                </c:pt>
                <c:pt idx="2">
                  <c:v>7.9372477992782908E-3</c:v>
                </c:pt>
                <c:pt idx="3">
                  <c:v>-9.6680220914001302E-2</c:v>
                </c:pt>
                <c:pt idx="12">
                  <c:v>5.3846183726504071E-2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6A-41AC-A33B-9FA576A725D5}"/>
            </c:ext>
          </c:extLst>
        </c:ser>
        <c:ser>
          <c:idx val="4"/>
          <c:order val="5"/>
          <c:tx>
            <c:strRef>
              <c:f>'Viajeros ALOJ evol mensu TF (2)'!$K$52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(2)'!$K$53:$K$65</c:f>
              <c:numCache>
                <c:formatCode>0.0%</c:formatCode>
                <c:ptCount val="13"/>
                <c:pt idx="0">
                  <c:v>8.0837854386489605E-2</c:v>
                </c:pt>
                <c:pt idx="1">
                  <c:v>8.5747557373324179E-2</c:v>
                </c:pt>
                <c:pt idx="2">
                  <c:v>1.6365568173900926</c:v>
                </c:pt>
                <c:pt idx="3">
                  <c:v>0</c:v>
                </c:pt>
                <c:pt idx="12">
                  <c:v>0.32049821856199978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6A-41AC-A33B-9FA576A72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(2)'!$C$73:$D$73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1C-4B12-8E18-C1036DDF5FF8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(2)'!$C$75:$C$87</c:f>
              <c:numCache>
                <c:formatCode>#,##0</c:formatCode>
                <c:ptCount val="13"/>
                <c:pt idx="0">
                  <c:v>219824</c:v>
                </c:pt>
                <c:pt idx="1">
                  <c:v>224956</c:v>
                </c:pt>
                <c:pt idx="2">
                  <c:v>105537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C-4B12-8E18-C1036DDF5FF8}"/>
            </c:ext>
          </c:extLst>
        </c:ser>
        <c:ser>
          <c:idx val="5"/>
          <c:order val="1"/>
          <c:tx>
            <c:strRef>
              <c:f>'Viajeros ALOJ evol mensu TF (2)'!$E$73:$F$73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1C-4B12-8E18-C1036DDF5FF8}"/>
              </c:ext>
            </c:extLst>
          </c:dPt>
          <c:val>
            <c:numRef>
              <c:f>'Viajeros ALOJ evol mensu TF (2)'!$E$75:$E$87</c:f>
              <c:numCache>
                <c:formatCode>#,##0</c:formatCode>
                <c:ptCount val="13"/>
                <c:pt idx="0">
                  <c:v>23654</c:v>
                </c:pt>
                <c:pt idx="1">
                  <c:v>26628</c:v>
                </c:pt>
                <c:pt idx="2">
                  <c:v>32087</c:v>
                </c:pt>
                <c:pt idx="3">
                  <c:v>39380</c:v>
                </c:pt>
                <c:pt idx="4">
                  <c:v>51582</c:v>
                </c:pt>
                <c:pt idx="5">
                  <c:v>64754</c:v>
                </c:pt>
                <c:pt idx="6">
                  <c:v>121562</c:v>
                </c:pt>
                <c:pt idx="7">
                  <c:v>160956</c:v>
                </c:pt>
                <c:pt idx="8">
                  <c:v>163066</c:v>
                </c:pt>
                <c:pt idx="9">
                  <c:v>197804</c:v>
                </c:pt>
                <c:pt idx="10">
                  <c:v>198152</c:v>
                </c:pt>
                <c:pt idx="11">
                  <c:v>176050</c:v>
                </c:pt>
                <c:pt idx="12">
                  <c:v>42332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1C-4B12-8E18-C1036DDF5FF8}"/>
            </c:ext>
          </c:extLst>
        </c:ser>
        <c:ser>
          <c:idx val="0"/>
          <c:order val="2"/>
          <c:tx>
            <c:strRef>
              <c:f>'Viajeros ALOJ evol mensu TF (2)'!$G$73:$H$73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1C-4B12-8E18-C1036DDF5FF8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(2)'!$G$75:$G$87</c:f>
              <c:numCache>
                <c:formatCode>#,##0</c:formatCode>
                <c:ptCount val="13"/>
                <c:pt idx="0">
                  <c:v>158587</c:v>
                </c:pt>
                <c:pt idx="1">
                  <c:v>191015</c:v>
                </c:pt>
                <c:pt idx="2">
                  <c:v>224636</c:v>
                </c:pt>
                <c:pt idx="3">
                  <c:v>238828</c:v>
                </c:pt>
                <c:pt idx="4">
                  <c:v>222853</c:v>
                </c:pt>
                <c:pt idx="5">
                  <c:v>229600</c:v>
                </c:pt>
                <c:pt idx="6">
                  <c:v>253497</c:v>
                </c:pt>
                <c:pt idx="7">
                  <c:v>252934</c:v>
                </c:pt>
                <c:pt idx="8">
                  <c:v>232083</c:v>
                </c:pt>
                <c:pt idx="9">
                  <c:v>244276</c:v>
                </c:pt>
                <c:pt idx="10">
                  <c:v>238537</c:v>
                </c:pt>
                <c:pt idx="11">
                  <c:v>239816</c:v>
                </c:pt>
                <c:pt idx="12">
                  <c:v>2352214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1C-4B12-8E18-C1036DDF5FF8}"/>
            </c:ext>
          </c:extLst>
        </c:ser>
        <c:ser>
          <c:idx val="1"/>
          <c:order val="3"/>
          <c:tx>
            <c:strRef>
              <c:f>'Viajeros ALOJ evol mensu TF (2)'!$I$73:$J$73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1C-4B12-8E18-C1036DDF5F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1C-4B12-8E18-C1036DDF5FF8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(2)'!$I$75:$I$87</c:f>
              <c:numCache>
                <c:formatCode>#,##0</c:formatCode>
                <c:ptCount val="13"/>
                <c:pt idx="0">
                  <c:v>247044</c:v>
                </c:pt>
                <c:pt idx="1">
                  <c:v>238487</c:v>
                </c:pt>
                <c:pt idx="2">
                  <c:v>251505</c:v>
                </c:pt>
                <c:pt idx="3">
                  <c:v>249441</c:v>
                </c:pt>
                <c:pt idx="12">
                  <c:v>873140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1C-4B12-8E18-C1036DDF5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(2)'!$J$74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1C-4B12-8E18-C1036DDF5F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1C-4B12-8E18-C1036DDF5F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1C-4B12-8E18-C1036DDF5F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1C-4B12-8E18-C1036DDF5F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1C-4B12-8E18-C1036DDF5F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1C-4B12-8E18-C1036DDF5F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1C-4B12-8E18-C1036DDF5F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1C-4B12-8E18-C1036DDF5F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1C-4B12-8E18-C1036DDF5F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1C-4B12-8E18-C1036DDF5F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1C-4B12-8E18-C1036DDF5F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1C-4B12-8E18-C1036DDF5F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1C-4B12-8E18-C1036DDF5FF8}"/>
              </c:ext>
            </c:extLst>
          </c:dPt>
          <c:cat>
            <c:strRef>
              <c:f>'Viajeros ALOJ evol mensu TF (2)'!$B$75:$B$86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(2)'!$J$75:$J$87</c:f>
              <c:numCache>
                <c:formatCode>0.0%</c:formatCode>
                <c:ptCount val="13"/>
                <c:pt idx="0">
                  <c:v>0.55778216373347123</c:v>
                </c:pt>
                <c:pt idx="1">
                  <c:v>0.24852498494882602</c:v>
                </c:pt>
                <c:pt idx="2">
                  <c:v>0.11961128225217688</c:v>
                </c:pt>
                <c:pt idx="3">
                  <c:v>4.4437838109434358E-2</c:v>
                </c:pt>
                <c:pt idx="12">
                  <c:v>0.20994015013046696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1C-4B12-8E18-C1036DDF5FF8}"/>
            </c:ext>
          </c:extLst>
        </c:ser>
        <c:ser>
          <c:idx val="4"/>
          <c:order val="5"/>
          <c:tx>
            <c:strRef>
              <c:f>'Viajeros ALOJ evol mensu TF (2)'!$K$74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(2)'!$K$75:$K$87</c:f>
              <c:numCache>
                <c:formatCode>0.0%</c:formatCode>
                <c:ptCount val="13"/>
                <c:pt idx="0">
                  <c:v>0.12382633379430819</c:v>
                </c:pt>
                <c:pt idx="1">
                  <c:v>6.0149540354558217E-2</c:v>
                </c:pt>
                <c:pt idx="2">
                  <c:v>1.3830978708888826</c:v>
                </c:pt>
                <c:pt idx="3">
                  <c:v>0</c:v>
                </c:pt>
                <c:pt idx="12">
                  <c:v>0.17020150238894582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1C-4B12-8E18-C1036DDF5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089806801417254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(2)'!$C$95:$D$95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9F-4BBB-9F39-F3158420249C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(2)'!$C$97:$C$109</c:f>
              <c:numCache>
                <c:formatCode>#,##0</c:formatCode>
                <c:ptCount val="13"/>
                <c:pt idx="0">
                  <c:v>54756</c:v>
                </c:pt>
                <c:pt idx="1">
                  <c:v>56949</c:v>
                </c:pt>
                <c:pt idx="2">
                  <c:v>27692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F-4BBB-9F39-F3158420249C}"/>
            </c:ext>
          </c:extLst>
        </c:ser>
        <c:ser>
          <c:idx val="5"/>
          <c:order val="1"/>
          <c:tx>
            <c:strRef>
              <c:f>'Viajeros ALOJ evol mensu TF (2)'!$E$95:$F$95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9F-4BBB-9F39-F3158420249C}"/>
              </c:ext>
            </c:extLst>
          </c:dPt>
          <c:val>
            <c:numRef>
              <c:f>'Viajeros ALOJ evol mensu TF (2)'!$E$97:$E$109</c:f>
              <c:numCache>
                <c:formatCode>#,##0</c:formatCode>
                <c:ptCount val="13"/>
                <c:pt idx="0">
                  <c:v>9797</c:v>
                </c:pt>
                <c:pt idx="1">
                  <c:v>9631</c:v>
                </c:pt>
                <c:pt idx="2">
                  <c:v>12904</c:v>
                </c:pt>
                <c:pt idx="3">
                  <c:v>11066</c:v>
                </c:pt>
                <c:pt idx="4">
                  <c:v>16700</c:v>
                </c:pt>
                <c:pt idx="5">
                  <c:v>20133</c:v>
                </c:pt>
                <c:pt idx="6">
                  <c:v>23759</c:v>
                </c:pt>
                <c:pt idx="7">
                  <c:v>35431</c:v>
                </c:pt>
                <c:pt idx="8">
                  <c:v>37125</c:v>
                </c:pt>
                <c:pt idx="9">
                  <c:v>49577</c:v>
                </c:pt>
                <c:pt idx="10">
                  <c:v>55031</c:v>
                </c:pt>
                <c:pt idx="11">
                  <c:v>44351</c:v>
                </c:pt>
                <c:pt idx="12">
                  <c:v>11022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9F-4BBB-9F39-F3158420249C}"/>
            </c:ext>
          </c:extLst>
        </c:ser>
        <c:ser>
          <c:idx val="0"/>
          <c:order val="2"/>
          <c:tx>
            <c:strRef>
              <c:f>'Viajeros ALOJ evol mensu TF (2)'!$G$95:$H$95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9F-4BBB-9F39-F3158420249C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(2)'!$G$97:$G$109</c:f>
              <c:numCache>
                <c:formatCode>#,##0</c:formatCode>
                <c:ptCount val="13"/>
                <c:pt idx="0">
                  <c:v>39482</c:v>
                </c:pt>
                <c:pt idx="1">
                  <c:v>48963</c:v>
                </c:pt>
                <c:pt idx="2">
                  <c:v>62228</c:v>
                </c:pt>
                <c:pt idx="3">
                  <c:v>56673</c:v>
                </c:pt>
                <c:pt idx="4">
                  <c:v>48485</c:v>
                </c:pt>
                <c:pt idx="5">
                  <c:v>48522</c:v>
                </c:pt>
                <c:pt idx="6">
                  <c:v>55168</c:v>
                </c:pt>
                <c:pt idx="7">
                  <c:v>58436</c:v>
                </c:pt>
                <c:pt idx="8">
                  <c:v>51948</c:v>
                </c:pt>
                <c:pt idx="9">
                  <c:v>54476</c:v>
                </c:pt>
                <c:pt idx="10">
                  <c:v>54148</c:v>
                </c:pt>
                <c:pt idx="11">
                  <c:v>55495</c:v>
                </c:pt>
                <c:pt idx="12">
                  <c:v>552906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9F-4BBB-9F39-F3158420249C}"/>
            </c:ext>
          </c:extLst>
        </c:ser>
        <c:ser>
          <c:idx val="1"/>
          <c:order val="3"/>
          <c:tx>
            <c:strRef>
              <c:f>'Viajeros ALOJ evol mensu TF (2)'!$I$95:$J$95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9F-4BBB-9F39-F315842024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9F-4BBB-9F39-F3158420249C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(2)'!$I$97:$I$109</c:f>
              <c:numCache>
                <c:formatCode>#,##0</c:formatCode>
                <c:ptCount val="13"/>
                <c:pt idx="0">
                  <c:v>55963</c:v>
                </c:pt>
                <c:pt idx="1">
                  <c:v>58034</c:v>
                </c:pt>
                <c:pt idx="2">
                  <c:v>62157</c:v>
                </c:pt>
                <c:pt idx="3">
                  <c:v>64159</c:v>
                </c:pt>
                <c:pt idx="12">
                  <c:v>216665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9F-4BBB-9F39-F31584202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(2)'!$J$96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9F-4BBB-9F39-F315842024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9F-4BBB-9F39-F315842024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9F-4BBB-9F39-F315842024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9F-4BBB-9F39-F315842024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9F-4BBB-9F39-F315842024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9F-4BBB-9F39-F315842024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9F-4BBB-9F39-F315842024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9F-4BBB-9F39-F315842024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9F-4BBB-9F39-F315842024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9F-4BBB-9F39-F315842024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9F-4BBB-9F39-F315842024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9F-4BBB-9F39-F315842024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9F-4BBB-9F39-F3158420249C}"/>
              </c:ext>
            </c:extLst>
          </c:dPt>
          <c:cat>
            <c:strRef>
              <c:f>'Viajeros ALOJ evol mensu TF (2)'!$B$97:$B$108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(2)'!$J$97:$J$109</c:f>
              <c:numCache>
                <c:formatCode>0.0%</c:formatCode>
                <c:ptCount val="13"/>
                <c:pt idx="0">
                  <c:v>0.41743072792665004</c:v>
                </c:pt>
                <c:pt idx="1">
                  <c:v>0.18526234095133054</c:v>
                </c:pt>
                <c:pt idx="2">
                  <c:v>-1.1409654817766679E-3</c:v>
                </c:pt>
                <c:pt idx="3">
                  <c:v>0.13209111922785111</c:v>
                </c:pt>
                <c:pt idx="12">
                  <c:v>0.17078244893548034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9F-4BBB-9F39-F3158420249C}"/>
            </c:ext>
          </c:extLst>
        </c:ser>
        <c:ser>
          <c:idx val="4"/>
          <c:order val="5"/>
          <c:tx>
            <c:strRef>
              <c:f>'Viajeros ALOJ evol mensu TF (2)'!$K$96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(2)'!$K$97:$K$109</c:f>
              <c:numCache>
                <c:formatCode>0.0%</c:formatCode>
                <c:ptCount val="13"/>
                <c:pt idx="0">
                  <c:v>2.2043246402220662E-2</c:v>
                </c:pt>
                <c:pt idx="1">
                  <c:v>1.9052134365836082E-2</c:v>
                </c:pt>
                <c:pt idx="2">
                  <c:v>1.2445832731474793</c:v>
                </c:pt>
                <c:pt idx="3">
                  <c:v>0</c:v>
                </c:pt>
                <c:pt idx="12">
                  <c:v>8.8714134968091996E-2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9F-4BBB-9F39-F31584202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003038925299007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(2)'!$C$117:$D$117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26-42CB-8829-9D6FFB225D3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(2)'!$C$119:$C$131</c:f>
              <c:numCache>
                <c:formatCode>#,##0</c:formatCode>
                <c:ptCount val="13"/>
                <c:pt idx="0">
                  <c:v>12322</c:v>
                </c:pt>
                <c:pt idx="1">
                  <c:v>12034</c:v>
                </c:pt>
                <c:pt idx="2">
                  <c:v>5232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26-42CB-8829-9D6FFB225D3A}"/>
            </c:ext>
          </c:extLst>
        </c:ser>
        <c:ser>
          <c:idx val="5"/>
          <c:order val="1"/>
          <c:tx>
            <c:strRef>
              <c:f>'Viajeros ALOJ evol mensu TF (2)'!$E$117:$F$117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26-42CB-8829-9D6FFB225D3A}"/>
              </c:ext>
            </c:extLst>
          </c:dPt>
          <c:val>
            <c:numRef>
              <c:f>'Viajeros ALOJ evol mensu TF (2)'!$E$119:$E$131</c:f>
              <c:numCache>
                <c:formatCode>#,##0</c:formatCode>
                <c:ptCount val="13"/>
                <c:pt idx="0">
                  <c:v>463</c:v>
                </c:pt>
                <c:pt idx="1">
                  <c:v>334</c:v>
                </c:pt>
                <c:pt idx="2">
                  <c:v>493</c:v>
                </c:pt>
                <c:pt idx="3">
                  <c:v>248</c:v>
                </c:pt>
                <c:pt idx="4">
                  <c:v>494</c:v>
                </c:pt>
                <c:pt idx="5">
                  <c:v>383</c:v>
                </c:pt>
                <c:pt idx="6">
                  <c:v>2590</c:v>
                </c:pt>
                <c:pt idx="7">
                  <c:v>4240</c:v>
                </c:pt>
                <c:pt idx="8">
                  <c:v>4811</c:v>
                </c:pt>
                <c:pt idx="9">
                  <c:v>6211</c:v>
                </c:pt>
                <c:pt idx="10">
                  <c:v>6106</c:v>
                </c:pt>
                <c:pt idx="11">
                  <c:v>6534</c:v>
                </c:pt>
                <c:pt idx="12">
                  <c:v>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26-42CB-8829-9D6FFB225D3A}"/>
            </c:ext>
          </c:extLst>
        </c:ser>
        <c:ser>
          <c:idx val="0"/>
          <c:order val="2"/>
          <c:tx>
            <c:strRef>
              <c:f>'Viajeros ALOJ evol mensu TF (2)'!$G$117:$H$117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26-42CB-8829-9D6FFB225D3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(2)'!$G$119:$G$131</c:f>
              <c:numCache>
                <c:formatCode>#,##0</c:formatCode>
                <c:ptCount val="13"/>
                <c:pt idx="0">
                  <c:v>6416</c:v>
                </c:pt>
                <c:pt idx="1">
                  <c:v>6859</c:v>
                </c:pt>
                <c:pt idx="2">
                  <c:v>8043</c:v>
                </c:pt>
                <c:pt idx="3">
                  <c:v>8365</c:v>
                </c:pt>
                <c:pt idx="4">
                  <c:v>7653</c:v>
                </c:pt>
                <c:pt idx="5">
                  <c:v>7970</c:v>
                </c:pt>
                <c:pt idx="6">
                  <c:v>8036</c:v>
                </c:pt>
                <c:pt idx="7">
                  <c:v>8319</c:v>
                </c:pt>
                <c:pt idx="8">
                  <c:v>9325</c:v>
                </c:pt>
                <c:pt idx="9">
                  <c:v>10492</c:v>
                </c:pt>
                <c:pt idx="10">
                  <c:v>11371</c:v>
                </c:pt>
                <c:pt idx="11">
                  <c:v>11462</c:v>
                </c:pt>
                <c:pt idx="12">
                  <c:v>96238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26-42CB-8829-9D6FFB225D3A}"/>
            </c:ext>
          </c:extLst>
        </c:ser>
        <c:ser>
          <c:idx val="1"/>
          <c:order val="3"/>
          <c:tx>
            <c:strRef>
              <c:f>'Viajeros ALOJ evol mensu TF (2)'!$I$117:$J$117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26-42CB-8829-9D6FFB225D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26-42CB-8829-9D6FFB225D3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(2)'!$I$119:$I$131</c:f>
              <c:numCache>
                <c:formatCode>#,##0</c:formatCode>
                <c:ptCount val="13"/>
                <c:pt idx="0">
                  <c:v>11114</c:v>
                </c:pt>
                <c:pt idx="1">
                  <c:v>9908</c:v>
                </c:pt>
                <c:pt idx="2">
                  <c:v>11426</c:v>
                </c:pt>
                <c:pt idx="3">
                  <c:v>9136</c:v>
                </c:pt>
                <c:pt idx="12">
                  <c:v>38690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26-42CB-8829-9D6FFB225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(2)'!$J$118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26-42CB-8829-9D6FFB225D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26-42CB-8829-9D6FFB225D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26-42CB-8829-9D6FFB225D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26-42CB-8829-9D6FFB225D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26-42CB-8829-9D6FFB225D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26-42CB-8829-9D6FFB225D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26-42CB-8829-9D6FFB225D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26-42CB-8829-9D6FFB225D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26-42CB-8829-9D6FFB225D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26-42CB-8829-9D6FFB225D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26-42CB-8829-9D6FFB225D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26-42CB-8829-9D6FFB225D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26-42CB-8829-9D6FFB225D3A}"/>
              </c:ext>
            </c:extLst>
          </c:dPt>
          <c:cat>
            <c:strRef>
              <c:f>'Viajeros ALOJ evol mensu TF (2)'!$B$119:$B$130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(2)'!$J$119:$J$131</c:f>
              <c:numCache>
                <c:formatCode>0.0%</c:formatCode>
                <c:ptCount val="13"/>
                <c:pt idx="0">
                  <c:v>0.73223192019950134</c:v>
                </c:pt>
                <c:pt idx="1">
                  <c:v>0.44452544102638858</c:v>
                </c:pt>
                <c:pt idx="2">
                  <c:v>0.42061419868208372</c:v>
                </c:pt>
                <c:pt idx="3">
                  <c:v>9.2169754931261227E-2</c:v>
                </c:pt>
                <c:pt idx="12">
                  <c:v>0.40481463999128575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26-42CB-8829-9D6FFB225D3A}"/>
            </c:ext>
          </c:extLst>
        </c:ser>
        <c:ser>
          <c:idx val="4"/>
          <c:order val="5"/>
          <c:tx>
            <c:strRef>
              <c:f>'Viajeros ALOJ evol mensu TF (2)'!$K$118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(2)'!$K$119:$K$131</c:f>
              <c:numCache>
                <c:formatCode>0.0%</c:formatCode>
                <c:ptCount val="13"/>
                <c:pt idx="0">
                  <c:v>-9.8036033111507881E-2</c:v>
                </c:pt>
                <c:pt idx="1">
                  <c:v>-0.17666611268073795</c:v>
                </c:pt>
                <c:pt idx="2">
                  <c:v>1.183868501529052</c:v>
                </c:pt>
                <c:pt idx="3">
                  <c:v>0</c:v>
                </c:pt>
                <c:pt idx="12">
                  <c:v>-0.20289257901026003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26-42CB-8829-9D6FFB225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93369565217391"/>
          <c:y val="9.7411629992625884E-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(2)'!$C$139:$D$139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5A-4BB1-8ED4-2F7E00AE20F3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(2)'!$C$141:$C$153</c:f>
              <c:numCache>
                <c:formatCode>#,##0</c:formatCode>
                <c:ptCount val="13"/>
                <c:pt idx="0">
                  <c:v>5341</c:v>
                </c:pt>
                <c:pt idx="1">
                  <c:v>5601</c:v>
                </c:pt>
                <c:pt idx="2">
                  <c:v>2980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A-4BB1-8ED4-2F7E00AE20F3}"/>
            </c:ext>
          </c:extLst>
        </c:ser>
        <c:ser>
          <c:idx val="5"/>
          <c:order val="1"/>
          <c:tx>
            <c:strRef>
              <c:f>'Viajeros ALOJ evol mensu TF (2)'!$E$139:$F$139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5A-4BB1-8ED4-2F7E00AE20F3}"/>
              </c:ext>
            </c:extLst>
          </c:dPt>
          <c:val>
            <c:numRef>
              <c:f>'Viajeros ALOJ evol mensu TF (2)'!$E$141:$E$153</c:f>
              <c:numCache>
                <c:formatCode>#,##0</c:formatCode>
                <c:ptCount val="13"/>
                <c:pt idx="0">
                  <c:v>1141</c:v>
                </c:pt>
                <c:pt idx="1">
                  <c:v>1418</c:v>
                </c:pt>
                <c:pt idx="2">
                  <c:v>1584</c:v>
                </c:pt>
                <c:pt idx="3">
                  <c:v>809</c:v>
                </c:pt>
                <c:pt idx="4">
                  <c:v>1960</c:v>
                </c:pt>
                <c:pt idx="5">
                  <c:v>1488</c:v>
                </c:pt>
                <c:pt idx="6">
                  <c:v>769</c:v>
                </c:pt>
                <c:pt idx="7">
                  <c:v>770</c:v>
                </c:pt>
                <c:pt idx="8">
                  <c:v>1127</c:v>
                </c:pt>
                <c:pt idx="9">
                  <c:v>1545</c:v>
                </c:pt>
                <c:pt idx="10">
                  <c:v>1334</c:v>
                </c:pt>
                <c:pt idx="11">
                  <c:v>1620</c:v>
                </c:pt>
                <c:pt idx="12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5A-4BB1-8ED4-2F7E00AE20F3}"/>
            </c:ext>
          </c:extLst>
        </c:ser>
        <c:ser>
          <c:idx val="0"/>
          <c:order val="2"/>
          <c:tx>
            <c:strRef>
              <c:f>'Viajeros ALOJ evol mensu TF (2)'!$G$139:$H$139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5A-4BB1-8ED4-2F7E00AE20F3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(2)'!$G$141:$G$153</c:f>
              <c:numCache>
                <c:formatCode>#,##0</c:formatCode>
                <c:ptCount val="13"/>
                <c:pt idx="0">
                  <c:v>1492</c:v>
                </c:pt>
                <c:pt idx="1">
                  <c:v>1872</c:v>
                </c:pt>
                <c:pt idx="2">
                  <c:v>2632</c:v>
                </c:pt>
                <c:pt idx="3">
                  <c:v>2859</c:v>
                </c:pt>
                <c:pt idx="4">
                  <c:v>2690</c:v>
                </c:pt>
                <c:pt idx="5">
                  <c:v>2990</c:v>
                </c:pt>
                <c:pt idx="6">
                  <c:v>3417</c:v>
                </c:pt>
                <c:pt idx="7">
                  <c:v>3689</c:v>
                </c:pt>
                <c:pt idx="8">
                  <c:v>3721</c:v>
                </c:pt>
                <c:pt idx="9">
                  <c:v>3320</c:v>
                </c:pt>
                <c:pt idx="10">
                  <c:v>3611</c:v>
                </c:pt>
                <c:pt idx="11">
                  <c:v>3633</c:v>
                </c:pt>
                <c:pt idx="12">
                  <c:v>33429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5A-4BB1-8ED4-2F7E00AE20F3}"/>
            </c:ext>
          </c:extLst>
        </c:ser>
        <c:ser>
          <c:idx val="1"/>
          <c:order val="3"/>
          <c:tx>
            <c:strRef>
              <c:f>'Viajeros ALOJ evol mensu TF (2)'!$I$139:$J$139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5A-4BB1-8ED4-2F7E00AE20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5A-4BB1-8ED4-2F7E00AE20F3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(2)'!$I$141:$I$153</c:f>
              <c:numCache>
                <c:formatCode>#,##0</c:formatCode>
                <c:ptCount val="13"/>
                <c:pt idx="0">
                  <c:v>3815</c:v>
                </c:pt>
                <c:pt idx="1">
                  <c:v>3652</c:v>
                </c:pt>
                <c:pt idx="2">
                  <c:v>3873</c:v>
                </c:pt>
                <c:pt idx="3">
                  <c:v>3212</c:v>
                </c:pt>
                <c:pt idx="12">
                  <c:v>13634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5A-4BB1-8ED4-2F7E00AE2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(2)'!$J$140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5A-4BB1-8ED4-2F7E00AE20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5A-4BB1-8ED4-2F7E00AE20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5A-4BB1-8ED4-2F7E00AE20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5A-4BB1-8ED4-2F7E00AE20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5A-4BB1-8ED4-2F7E00AE20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5A-4BB1-8ED4-2F7E00AE20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5A-4BB1-8ED4-2F7E00AE20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5A-4BB1-8ED4-2F7E00AE20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5A-4BB1-8ED4-2F7E00AE20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5A-4BB1-8ED4-2F7E00AE20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5A-4BB1-8ED4-2F7E00AE20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5A-4BB1-8ED4-2F7E00AE20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5A-4BB1-8ED4-2F7E00AE20F3}"/>
              </c:ext>
            </c:extLst>
          </c:dPt>
          <c:cat>
            <c:strRef>
              <c:f>'Viajeros ALOJ evol mensu TF (2)'!$B$141:$B$152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(2)'!$J$141:$J$153</c:f>
              <c:numCache>
                <c:formatCode>0.0%</c:formatCode>
                <c:ptCount val="13"/>
                <c:pt idx="0">
                  <c:v>1.5569705093833779</c:v>
                </c:pt>
                <c:pt idx="1">
                  <c:v>0.95085470085470081</c:v>
                </c:pt>
                <c:pt idx="2">
                  <c:v>0.47150455927051671</c:v>
                </c:pt>
                <c:pt idx="3">
                  <c:v>0.12346974466596716</c:v>
                </c:pt>
                <c:pt idx="12">
                  <c:v>0.62561106474305483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5A-4BB1-8ED4-2F7E00AE20F3}"/>
            </c:ext>
          </c:extLst>
        </c:ser>
        <c:ser>
          <c:idx val="4"/>
          <c:order val="5"/>
          <c:tx>
            <c:strRef>
              <c:f>'Viajeros ALOJ evol mensu TF (2)'!$K$140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(2)'!$K$141:$K$153</c:f>
              <c:numCache>
                <c:formatCode>0.0%</c:formatCode>
                <c:ptCount val="13"/>
                <c:pt idx="0">
                  <c:v>-0.2857142857142857</c:v>
                </c:pt>
                <c:pt idx="1">
                  <c:v>-0.34797357614711655</c:v>
                </c:pt>
                <c:pt idx="2">
                  <c:v>0.29966442953020134</c:v>
                </c:pt>
                <c:pt idx="3">
                  <c:v>0</c:v>
                </c:pt>
                <c:pt idx="12">
                  <c:v>-0.25966550825369239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5A-4BB1-8ED4-2F7E00AE2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(2)'!$C$161:$D$161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7-4910-8DF4-FBAAC979668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(2)'!$C$163:$C$175</c:f>
              <c:numCache>
                <c:formatCode>#,##0</c:formatCode>
                <c:ptCount val="13"/>
                <c:pt idx="0">
                  <c:v>122508</c:v>
                </c:pt>
                <c:pt idx="1">
                  <c:v>116835</c:v>
                </c:pt>
                <c:pt idx="2">
                  <c:v>56115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25878</c:v>
                </c:pt>
                <c:pt idx="7">
                  <c:v>37575</c:v>
                </c:pt>
                <c:pt idx="8">
                  <c:v>25480</c:v>
                </c:pt>
                <c:pt idx="9">
                  <c:v>25585</c:v>
                </c:pt>
                <c:pt idx="10">
                  <c:v>21103</c:v>
                </c:pt>
                <c:pt idx="11">
                  <c:v>21128</c:v>
                </c:pt>
                <c:pt idx="12">
                  <c:v>394501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7-4910-8DF4-FBAAC979668E}"/>
            </c:ext>
          </c:extLst>
        </c:ser>
        <c:ser>
          <c:idx val="5"/>
          <c:order val="1"/>
          <c:tx>
            <c:strRef>
              <c:f>'Viajeros ALOJ evol mensu TF (2)'!$E$161:$F$161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87-4910-8DF4-FBAAC979668E}"/>
              </c:ext>
            </c:extLst>
          </c:dPt>
          <c:val>
            <c:numRef>
              <c:f>'Viajeros ALOJ evol mensu TF (2)'!$E$163:$E$175</c:f>
              <c:numCache>
                <c:formatCode>#,##0</c:formatCode>
                <c:ptCount val="13"/>
                <c:pt idx="0">
                  <c:v>14055</c:v>
                </c:pt>
                <c:pt idx="1">
                  <c:v>15189</c:v>
                </c:pt>
                <c:pt idx="2">
                  <c:v>19684</c:v>
                </c:pt>
                <c:pt idx="3">
                  <c:v>25644</c:v>
                </c:pt>
                <c:pt idx="4">
                  <c:v>29424</c:v>
                </c:pt>
                <c:pt idx="5">
                  <c:v>33530</c:v>
                </c:pt>
                <c:pt idx="6">
                  <c:v>52271</c:v>
                </c:pt>
                <c:pt idx="7">
                  <c:v>64538</c:v>
                </c:pt>
                <c:pt idx="8">
                  <c:v>60040</c:v>
                </c:pt>
                <c:pt idx="9">
                  <c:v>78410</c:v>
                </c:pt>
                <c:pt idx="10">
                  <c:v>83065</c:v>
                </c:pt>
                <c:pt idx="11">
                  <c:v>80483</c:v>
                </c:pt>
                <c:pt idx="12">
                  <c:v>394501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87-4910-8DF4-FBAAC979668E}"/>
            </c:ext>
          </c:extLst>
        </c:ser>
        <c:ser>
          <c:idx val="0"/>
          <c:order val="2"/>
          <c:tx>
            <c:strRef>
              <c:f>'Viajeros ALOJ evol mensu TF (2)'!$G$161:$H$161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7-4910-8DF4-FBAAC979668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(2)'!$G$163:$G$175</c:f>
              <c:numCache>
                <c:formatCode>#,##0</c:formatCode>
                <c:ptCount val="13"/>
                <c:pt idx="0">
                  <c:v>81250</c:v>
                </c:pt>
                <c:pt idx="1">
                  <c:v>83521</c:v>
                </c:pt>
                <c:pt idx="2">
                  <c:v>95810</c:v>
                </c:pt>
                <c:pt idx="3">
                  <c:v>103812</c:v>
                </c:pt>
                <c:pt idx="4">
                  <c:v>88368</c:v>
                </c:pt>
                <c:pt idx="5">
                  <c:v>89447</c:v>
                </c:pt>
                <c:pt idx="6">
                  <c:v>115145</c:v>
                </c:pt>
                <c:pt idx="7">
                  <c:v>115081</c:v>
                </c:pt>
                <c:pt idx="8">
                  <c:v>95736</c:v>
                </c:pt>
                <c:pt idx="9">
                  <c:v>102465</c:v>
                </c:pt>
                <c:pt idx="10">
                  <c:v>102689</c:v>
                </c:pt>
                <c:pt idx="11">
                  <c:v>105102</c:v>
                </c:pt>
                <c:pt idx="12">
                  <c:v>1000065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87-4910-8DF4-FBAAC979668E}"/>
            </c:ext>
          </c:extLst>
        </c:ser>
        <c:ser>
          <c:idx val="1"/>
          <c:order val="3"/>
          <c:tx>
            <c:strRef>
              <c:f>'Viajeros ALOJ evol mensu TF (2)'!$I$161:$J$161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87-4910-8DF4-FBAAC97966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87-4910-8DF4-FBAAC979668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(2)'!$I$163:$I$175</c:f>
              <c:numCache>
                <c:formatCode>#,##0</c:formatCode>
                <c:ptCount val="13"/>
                <c:pt idx="0">
                  <c:v>102351</c:v>
                </c:pt>
                <c:pt idx="1">
                  <c:v>104804</c:v>
                </c:pt>
                <c:pt idx="2">
                  <c:v>119076</c:v>
                </c:pt>
                <c:pt idx="3">
                  <c:v>114771</c:v>
                </c:pt>
                <c:pt idx="12">
                  <c:v>379949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87-4910-8DF4-FBAAC9796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(2)'!$J$162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87-4910-8DF4-FBAAC97966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87-4910-8DF4-FBAAC97966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87-4910-8DF4-FBAAC97966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87-4910-8DF4-FBAAC97966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87-4910-8DF4-FBAAC97966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87-4910-8DF4-FBAAC97966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87-4910-8DF4-FBAAC97966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87-4910-8DF4-FBAAC97966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87-4910-8DF4-FBAAC97966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87-4910-8DF4-FBAAC97966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87-4910-8DF4-FBAAC97966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87-4910-8DF4-FBAAC97966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87-4910-8DF4-FBAAC979668E}"/>
              </c:ext>
            </c:extLst>
          </c:dPt>
          <c:cat>
            <c:strRef>
              <c:f>'Viajeros ALOJ evol mensu TF (2)'!$B$163:$B$174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(2)'!$J$163:$J$175</c:f>
              <c:numCache>
                <c:formatCode>0.0%</c:formatCode>
                <c:ptCount val="13"/>
                <c:pt idx="0">
                  <c:v>0.25970461538461542</c:v>
                </c:pt>
                <c:pt idx="1">
                  <c:v>0.25482214053950503</c:v>
                </c:pt>
                <c:pt idx="2">
                  <c:v>0.2428347771631354</c:v>
                </c:pt>
                <c:pt idx="3">
                  <c:v>0.10556583053982194</c:v>
                </c:pt>
                <c:pt idx="12">
                  <c:v>0.19764410695767021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87-4910-8DF4-FBAAC979668E}"/>
            </c:ext>
          </c:extLst>
        </c:ser>
        <c:ser>
          <c:idx val="4"/>
          <c:order val="5"/>
          <c:tx>
            <c:strRef>
              <c:f>'Viajeros ALOJ evol mensu TF (2)'!$K$162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(2)'!$K$163:$K$175</c:f>
              <c:numCache>
                <c:formatCode>0.0%</c:formatCode>
                <c:ptCount val="13"/>
                <c:pt idx="0">
                  <c:v>-0.16453619355470661</c:v>
                </c:pt>
                <c:pt idx="1">
                  <c:v>-0.10297427996747555</c:v>
                </c:pt>
                <c:pt idx="2">
                  <c:v>1.1219994653835874</c:v>
                </c:pt>
                <c:pt idx="3">
                  <c:v>0</c:v>
                </c:pt>
                <c:pt idx="12">
                  <c:v>-0.14981774568530526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87-4910-8DF4-FBAAC9796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(2)'!$C$183:$D$183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AB-44F4-A146-0012B5A492F3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(2)'!$C$185:$C$197</c:f>
              <c:numCache>
                <c:formatCode>#,##0</c:formatCode>
                <c:ptCount val="13"/>
                <c:pt idx="0">
                  <c:v>7143</c:v>
                </c:pt>
                <c:pt idx="1">
                  <c:v>7774</c:v>
                </c:pt>
                <c:pt idx="2">
                  <c:v>3117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1987</c:v>
                </c:pt>
                <c:pt idx="7">
                  <c:v>4661</c:v>
                </c:pt>
                <c:pt idx="8">
                  <c:v>3895</c:v>
                </c:pt>
                <c:pt idx="9">
                  <c:v>4445</c:v>
                </c:pt>
                <c:pt idx="10">
                  <c:v>3120</c:v>
                </c:pt>
                <c:pt idx="11">
                  <c:v>2510</c:v>
                </c:pt>
                <c:pt idx="12">
                  <c:v>35274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B-44F4-A146-0012B5A492F3}"/>
            </c:ext>
          </c:extLst>
        </c:ser>
        <c:ser>
          <c:idx val="5"/>
          <c:order val="1"/>
          <c:tx>
            <c:strRef>
              <c:f>'Viajeros ALOJ evol mensu TF (2)'!$E$183:$F$183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AB-44F4-A146-0012B5A492F3}"/>
              </c:ext>
            </c:extLst>
          </c:dPt>
          <c:val>
            <c:numRef>
              <c:f>'Viajeros ALOJ evol mensu TF (2)'!$E$185:$E$197</c:f>
              <c:numCache>
                <c:formatCode>#,##0</c:formatCode>
                <c:ptCount val="13"/>
                <c:pt idx="0">
                  <c:v>1994</c:v>
                </c:pt>
                <c:pt idx="1">
                  <c:v>2305</c:v>
                </c:pt>
                <c:pt idx="2">
                  <c:v>2498</c:v>
                </c:pt>
                <c:pt idx="3">
                  <c:v>3126</c:v>
                </c:pt>
                <c:pt idx="4">
                  <c:v>3806</c:v>
                </c:pt>
                <c:pt idx="5">
                  <c:v>3148</c:v>
                </c:pt>
                <c:pt idx="6">
                  <c:v>5159</c:v>
                </c:pt>
                <c:pt idx="7">
                  <c:v>3582</c:v>
                </c:pt>
                <c:pt idx="8">
                  <c:v>4883</c:v>
                </c:pt>
                <c:pt idx="9">
                  <c:v>8197</c:v>
                </c:pt>
                <c:pt idx="10">
                  <c:v>9163</c:v>
                </c:pt>
                <c:pt idx="11">
                  <c:v>7231</c:v>
                </c:pt>
                <c:pt idx="12">
                  <c:v>35274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AB-44F4-A146-0012B5A492F3}"/>
            </c:ext>
          </c:extLst>
        </c:ser>
        <c:ser>
          <c:idx val="0"/>
          <c:order val="2"/>
          <c:tx>
            <c:strRef>
              <c:f>'Viajeros ALOJ evol mensu TF (2)'!$G$183:$H$183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AB-44F4-A146-0012B5A492F3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(2)'!$G$185:$G$197</c:f>
              <c:numCache>
                <c:formatCode>#,##0</c:formatCode>
                <c:ptCount val="13"/>
                <c:pt idx="0">
                  <c:v>8861</c:v>
                </c:pt>
                <c:pt idx="1">
                  <c:v>6751</c:v>
                </c:pt>
                <c:pt idx="2">
                  <c:v>7693</c:v>
                </c:pt>
                <c:pt idx="3">
                  <c:v>8118</c:v>
                </c:pt>
                <c:pt idx="4">
                  <c:v>7269</c:v>
                </c:pt>
                <c:pt idx="5">
                  <c:v>7412</c:v>
                </c:pt>
                <c:pt idx="6">
                  <c:v>7918</c:v>
                </c:pt>
                <c:pt idx="7">
                  <c:v>8085</c:v>
                </c:pt>
                <c:pt idx="8">
                  <c:v>7315</c:v>
                </c:pt>
                <c:pt idx="9">
                  <c:v>8316</c:v>
                </c:pt>
                <c:pt idx="10">
                  <c:v>7613</c:v>
                </c:pt>
                <c:pt idx="11">
                  <c:v>7456</c:v>
                </c:pt>
                <c:pt idx="12">
                  <c:v>79605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AB-44F4-A146-0012B5A492F3}"/>
            </c:ext>
          </c:extLst>
        </c:ser>
        <c:ser>
          <c:idx val="1"/>
          <c:order val="3"/>
          <c:tx>
            <c:strRef>
              <c:f>'Viajeros ALOJ evol mensu TF (2)'!$I$183:$J$183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AB-44F4-A146-0012B5A492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AB-44F4-A146-0012B5A492F3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(2)'!$I$185:$I$197</c:f>
              <c:numCache>
                <c:formatCode>#,##0</c:formatCode>
                <c:ptCount val="13"/>
                <c:pt idx="0">
                  <c:v>7446</c:v>
                </c:pt>
                <c:pt idx="1">
                  <c:v>7896</c:v>
                </c:pt>
                <c:pt idx="2">
                  <c:v>7950</c:v>
                </c:pt>
                <c:pt idx="3">
                  <c:v>8743</c:v>
                </c:pt>
                <c:pt idx="12">
                  <c:v>28319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AB-44F4-A146-0012B5A49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(2)'!$J$184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AB-44F4-A146-0012B5A492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AB-44F4-A146-0012B5A492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AB-44F4-A146-0012B5A492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AB-44F4-A146-0012B5A492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AB-44F4-A146-0012B5A492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AB-44F4-A146-0012B5A492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AB-44F4-A146-0012B5A492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AB-44F4-A146-0012B5A492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AB-44F4-A146-0012B5A492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AB-44F4-A146-0012B5A492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AB-44F4-A146-0012B5A492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AB-44F4-A146-0012B5A492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AB-44F4-A146-0012B5A492F3}"/>
              </c:ext>
            </c:extLst>
          </c:dPt>
          <c:cat>
            <c:strRef>
              <c:f>'Viajeros ALOJ evol mensu TF (2)'!$B$185:$B$196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(2)'!$J$185:$J$197</c:f>
              <c:numCache>
                <c:formatCode>0.0%</c:formatCode>
                <c:ptCount val="13"/>
                <c:pt idx="0">
                  <c:v>-0.15968852274009704</c:v>
                </c:pt>
                <c:pt idx="1">
                  <c:v>0.16960450303658714</c:v>
                </c:pt>
                <c:pt idx="2">
                  <c:v>3.3406993370596716E-2</c:v>
                </c:pt>
                <c:pt idx="3">
                  <c:v>7.6989406257699011E-2</c:v>
                </c:pt>
                <c:pt idx="12">
                  <c:v>1.3782487291472689E-2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AB-44F4-A146-0012B5A492F3}"/>
            </c:ext>
          </c:extLst>
        </c:ser>
        <c:ser>
          <c:idx val="4"/>
          <c:order val="5"/>
          <c:tx>
            <c:strRef>
              <c:f>'Viajeros ALOJ evol mensu TF (2)'!$K$184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(2)'!$K$185:$K$197</c:f>
              <c:numCache>
                <c:formatCode>0.0%</c:formatCode>
                <c:ptCount val="13"/>
                <c:pt idx="0">
                  <c:v>4.2419151616967632E-2</c:v>
                </c:pt>
                <c:pt idx="1">
                  <c:v>1.5693336763570986E-2</c:v>
                </c:pt>
                <c:pt idx="2">
                  <c:v>1.5505293551491821</c:v>
                </c:pt>
                <c:pt idx="3">
                  <c:v>0</c:v>
                </c:pt>
                <c:pt idx="12">
                  <c:v>0.23399712405769324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AB-44F4-A146-0012B5A49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(2)'!$C$205:$D$205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C-4DED-BEE1-D8D05BCE80A2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(2)'!$C$207:$C$219</c:f>
              <c:numCache>
                <c:formatCode>#,##0</c:formatCode>
                <c:ptCount val="13"/>
                <c:pt idx="0">
                  <c:v>67121</c:v>
                </c:pt>
                <c:pt idx="1">
                  <c:v>64491</c:v>
                </c:pt>
                <c:pt idx="2">
                  <c:v>32972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C-4DED-BEE1-D8D05BCE80A2}"/>
            </c:ext>
          </c:extLst>
        </c:ser>
        <c:ser>
          <c:idx val="5"/>
          <c:order val="1"/>
          <c:tx>
            <c:strRef>
              <c:f>'Viajeros ALOJ evol mensu TF (2)'!$E$205:$F$205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AC-4DED-BEE1-D8D05BCE80A2}"/>
              </c:ext>
            </c:extLst>
          </c:dPt>
          <c:val>
            <c:numRef>
              <c:f>'Viajeros ALOJ evol mensu TF (2)'!$E$207:$E$219</c:f>
              <c:numCache>
                <c:formatCode>#,##0</c:formatCode>
                <c:ptCount val="13"/>
                <c:pt idx="0">
                  <c:v>8434</c:v>
                </c:pt>
                <c:pt idx="1">
                  <c:v>9772</c:v>
                </c:pt>
                <c:pt idx="2">
                  <c:v>13418</c:v>
                </c:pt>
                <c:pt idx="3">
                  <c:v>16369</c:v>
                </c:pt>
                <c:pt idx="4">
                  <c:v>19680</c:v>
                </c:pt>
                <c:pt idx="5">
                  <c:v>22525</c:v>
                </c:pt>
                <c:pt idx="6">
                  <c:v>33105</c:v>
                </c:pt>
                <c:pt idx="7">
                  <c:v>42080</c:v>
                </c:pt>
                <c:pt idx="8">
                  <c:v>38337</c:v>
                </c:pt>
                <c:pt idx="9">
                  <c:v>46596</c:v>
                </c:pt>
                <c:pt idx="10">
                  <c:v>46768</c:v>
                </c:pt>
                <c:pt idx="11">
                  <c:v>45863</c:v>
                </c:pt>
                <c:pt idx="12">
                  <c:v>16460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C-4DED-BEE1-D8D05BCE80A2}"/>
            </c:ext>
          </c:extLst>
        </c:ser>
        <c:ser>
          <c:idx val="0"/>
          <c:order val="2"/>
          <c:tx>
            <c:strRef>
              <c:f>'Viajeros ALOJ evol mensu TF (2)'!$G$205:$H$205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AC-4DED-BEE1-D8D05BCE80A2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(2)'!$G$207:$G$219</c:f>
              <c:numCache>
                <c:formatCode>#,##0</c:formatCode>
                <c:ptCount val="13"/>
                <c:pt idx="0">
                  <c:v>45082</c:v>
                </c:pt>
                <c:pt idx="1">
                  <c:v>46744</c:v>
                </c:pt>
                <c:pt idx="2">
                  <c:v>55944</c:v>
                </c:pt>
                <c:pt idx="3">
                  <c:v>61844</c:v>
                </c:pt>
                <c:pt idx="4">
                  <c:v>54582</c:v>
                </c:pt>
                <c:pt idx="5">
                  <c:v>55769</c:v>
                </c:pt>
                <c:pt idx="6">
                  <c:v>72423</c:v>
                </c:pt>
                <c:pt idx="7">
                  <c:v>67945</c:v>
                </c:pt>
                <c:pt idx="8">
                  <c:v>56422</c:v>
                </c:pt>
                <c:pt idx="9">
                  <c:v>60503</c:v>
                </c:pt>
                <c:pt idx="10">
                  <c:v>58447</c:v>
                </c:pt>
                <c:pt idx="11">
                  <c:v>60137</c:v>
                </c:pt>
                <c:pt idx="12">
                  <c:v>587374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AC-4DED-BEE1-D8D05BCE80A2}"/>
            </c:ext>
          </c:extLst>
        </c:ser>
        <c:ser>
          <c:idx val="1"/>
          <c:order val="3"/>
          <c:tx>
            <c:strRef>
              <c:f>'Viajeros ALOJ evol mensu TF (2)'!$I$205:$J$205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AC-4DED-BEE1-D8D05BCE80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AC-4DED-BEE1-D8D05BCE80A2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(2)'!$I$207:$I$219</c:f>
              <c:numCache>
                <c:formatCode>#,##0</c:formatCode>
                <c:ptCount val="13"/>
                <c:pt idx="0">
                  <c:v>56358</c:v>
                </c:pt>
                <c:pt idx="1">
                  <c:v>59805</c:v>
                </c:pt>
                <c:pt idx="2">
                  <c:v>69756</c:v>
                </c:pt>
                <c:pt idx="3">
                  <c:v>65543</c:v>
                </c:pt>
                <c:pt idx="12">
                  <c:v>214385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AC-4DED-BEE1-D8D05BCE8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(2)'!$J$206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AC-4DED-BEE1-D8D05BCE80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AC-4DED-BEE1-D8D05BCE80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AC-4DED-BEE1-D8D05BCE80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AC-4DED-BEE1-D8D05BCE80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AC-4DED-BEE1-D8D05BCE80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AC-4DED-BEE1-D8D05BCE80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AC-4DED-BEE1-D8D05BCE80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AC-4DED-BEE1-D8D05BCE80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AC-4DED-BEE1-D8D05BCE80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AC-4DED-BEE1-D8D05BCE80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AC-4DED-BEE1-D8D05BCE80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AC-4DED-BEE1-D8D05BCE80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AC-4DED-BEE1-D8D05BCE80A2}"/>
              </c:ext>
            </c:extLst>
          </c:dPt>
          <c:cat>
            <c:strRef>
              <c:f>'Viajeros ALOJ evol mensu TF (2)'!$B$207:$B$218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(2)'!$J$207:$J$219</c:f>
              <c:numCache>
                <c:formatCode>0.0%</c:formatCode>
                <c:ptCount val="13"/>
                <c:pt idx="0">
                  <c:v>0.25012199991127271</c:v>
                </c:pt>
                <c:pt idx="1">
                  <c:v>0.27941553996234814</c:v>
                </c:pt>
                <c:pt idx="2">
                  <c:v>0.24688974688974685</c:v>
                </c:pt>
                <c:pt idx="3">
                  <c:v>5.9811784490007014E-2</c:v>
                </c:pt>
                <c:pt idx="12">
                  <c:v>0.17986494444230416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AC-4DED-BEE1-D8D05BCE80A2}"/>
            </c:ext>
          </c:extLst>
        </c:ser>
        <c:ser>
          <c:idx val="4"/>
          <c:order val="5"/>
          <c:tx>
            <c:strRef>
              <c:f>'Viajeros ALOJ evol mensu TF (2)'!$K$206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(2)'!$K$207:$K$219</c:f>
              <c:numCache>
                <c:formatCode>0.0%</c:formatCode>
                <c:ptCount val="13"/>
                <c:pt idx="0">
                  <c:v>-0.16035219975864479</c:v>
                </c:pt>
                <c:pt idx="1">
                  <c:v>-7.2661301576964266E-2</c:v>
                </c:pt>
                <c:pt idx="2">
                  <c:v>1.1156132476040277</c:v>
                </c:pt>
                <c:pt idx="3">
                  <c:v>0</c:v>
                </c:pt>
                <c:pt idx="12">
                  <c:v>-0.11808746518793378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AC-4DED-BEE1-D8D05BCE8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(2)'!$C$227:$D$227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74-4ACD-8929-CEA2976DA2E2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(2)'!$C$229:$C$241</c:f>
              <c:numCache>
                <c:formatCode>#,##0</c:formatCode>
                <c:ptCount val="13"/>
                <c:pt idx="0">
                  <c:v>32346</c:v>
                </c:pt>
                <c:pt idx="1">
                  <c:v>29649</c:v>
                </c:pt>
                <c:pt idx="2">
                  <c:v>11635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4-4ACD-8929-CEA2976DA2E2}"/>
            </c:ext>
          </c:extLst>
        </c:ser>
        <c:ser>
          <c:idx val="5"/>
          <c:order val="1"/>
          <c:tx>
            <c:strRef>
              <c:f>'Viajeros ALOJ evol mensu TF (2)'!$E$227:$F$227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74-4ACD-8929-CEA2976DA2E2}"/>
              </c:ext>
            </c:extLst>
          </c:dPt>
          <c:val>
            <c:numRef>
              <c:f>'Viajeros ALOJ evol mensu TF (2)'!$E$229:$E$241</c:f>
              <c:numCache>
                <c:formatCode>#,##0</c:formatCode>
                <c:ptCount val="13"/>
                <c:pt idx="0">
                  <c:v>2378</c:v>
                </c:pt>
                <c:pt idx="1">
                  <c:v>2058</c:v>
                </c:pt>
                <c:pt idx="2">
                  <c:v>2229</c:v>
                </c:pt>
                <c:pt idx="3">
                  <c:v>3727</c:v>
                </c:pt>
                <c:pt idx="4">
                  <c:v>3941</c:v>
                </c:pt>
                <c:pt idx="5">
                  <c:v>5274</c:v>
                </c:pt>
                <c:pt idx="6">
                  <c:v>10008</c:v>
                </c:pt>
                <c:pt idx="7">
                  <c:v>12559</c:v>
                </c:pt>
                <c:pt idx="8">
                  <c:v>11385</c:v>
                </c:pt>
                <c:pt idx="9">
                  <c:v>16244</c:v>
                </c:pt>
                <c:pt idx="10">
                  <c:v>18939</c:v>
                </c:pt>
                <c:pt idx="11">
                  <c:v>18913</c:v>
                </c:pt>
                <c:pt idx="12">
                  <c:v>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74-4ACD-8929-CEA2976DA2E2}"/>
            </c:ext>
          </c:extLst>
        </c:ser>
        <c:ser>
          <c:idx val="0"/>
          <c:order val="2"/>
          <c:tx>
            <c:strRef>
              <c:f>'Viajeros ALOJ evol mensu TF (2)'!$G$227:$H$227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74-4ACD-8929-CEA2976DA2E2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(2)'!$G$229:$G$241</c:f>
              <c:numCache>
                <c:formatCode>#,##0</c:formatCode>
                <c:ptCount val="13"/>
                <c:pt idx="0">
                  <c:v>18631</c:v>
                </c:pt>
                <c:pt idx="1">
                  <c:v>21045</c:v>
                </c:pt>
                <c:pt idx="2">
                  <c:v>22370</c:v>
                </c:pt>
                <c:pt idx="3">
                  <c:v>24888</c:v>
                </c:pt>
                <c:pt idx="4">
                  <c:v>19935</c:v>
                </c:pt>
                <c:pt idx="5">
                  <c:v>18992</c:v>
                </c:pt>
                <c:pt idx="6">
                  <c:v>25785</c:v>
                </c:pt>
                <c:pt idx="7">
                  <c:v>29090</c:v>
                </c:pt>
                <c:pt idx="8">
                  <c:v>23689</c:v>
                </c:pt>
                <c:pt idx="9">
                  <c:v>24871</c:v>
                </c:pt>
                <c:pt idx="10">
                  <c:v>26519</c:v>
                </c:pt>
                <c:pt idx="11">
                  <c:v>27166</c:v>
                </c:pt>
                <c:pt idx="12">
                  <c:v>241295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74-4ACD-8929-CEA2976DA2E2}"/>
            </c:ext>
          </c:extLst>
        </c:ser>
        <c:ser>
          <c:idx val="1"/>
          <c:order val="3"/>
          <c:tx>
            <c:strRef>
              <c:f>'Viajeros ALOJ evol mensu TF (2)'!$I$227:$J$227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74-4ACD-8929-CEA2976DA2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74-4ACD-8929-CEA2976DA2E2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(2)'!$I$229:$I$241</c:f>
              <c:numCache>
                <c:formatCode>#,##0</c:formatCode>
                <c:ptCount val="13"/>
                <c:pt idx="0">
                  <c:v>27849</c:v>
                </c:pt>
                <c:pt idx="1">
                  <c:v>26483</c:v>
                </c:pt>
                <c:pt idx="2">
                  <c:v>29621</c:v>
                </c:pt>
                <c:pt idx="3">
                  <c:v>29171</c:v>
                </c:pt>
                <c:pt idx="12">
                  <c:v>98909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74-4ACD-8929-CEA2976DA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(2)'!$J$228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74-4ACD-8929-CEA2976DA2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74-4ACD-8929-CEA2976DA2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74-4ACD-8929-CEA2976DA2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74-4ACD-8929-CEA2976DA2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74-4ACD-8929-CEA2976DA2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74-4ACD-8929-CEA2976DA2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74-4ACD-8929-CEA2976DA2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74-4ACD-8929-CEA2976DA2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74-4ACD-8929-CEA2976DA2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74-4ACD-8929-CEA2976DA2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74-4ACD-8929-CEA2976DA2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74-4ACD-8929-CEA2976DA2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74-4ACD-8929-CEA2976DA2E2}"/>
              </c:ext>
            </c:extLst>
          </c:dPt>
          <c:cat>
            <c:strRef>
              <c:f>'Viajeros ALOJ evol mensu TF (2)'!$B$229:$B$240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(2)'!$J$229:$J$241</c:f>
              <c:numCache>
                <c:formatCode>0.0%</c:formatCode>
                <c:ptCount val="13"/>
                <c:pt idx="0">
                  <c:v>0.49476678653856476</c:v>
                </c:pt>
                <c:pt idx="1">
                  <c:v>0.25839866951770007</c:v>
                </c:pt>
                <c:pt idx="2">
                  <c:v>0.32413947250782305</c:v>
                </c:pt>
                <c:pt idx="3">
                  <c:v>0.17209096753455477</c:v>
                </c:pt>
                <c:pt idx="12">
                  <c:v>0.30802597299549039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74-4ACD-8929-CEA2976DA2E2}"/>
            </c:ext>
          </c:extLst>
        </c:ser>
        <c:ser>
          <c:idx val="4"/>
          <c:order val="5"/>
          <c:tx>
            <c:strRef>
              <c:f>'Viajeros ALOJ evol mensu TF (2)'!$K$228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(2)'!$K$229:$K$241</c:f>
              <c:numCache>
                <c:formatCode>0.0%</c:formatCode>
                <c:ptCount val="13"/>
                <c:pt idx="0">
                  <c:v>-0.13902800964570583</c:v>
                </c:pt>
                <c:pt idx="1">
                  <c:v>-0.1067826908158791</c:v>
                </c:pt>
                <c:pt idx="2">
                  <c:v>1.5458530296519122</c:v>
                </c:pt>
                <c:pt idx="3">
                  <c:v>0</c:v>
                </c:pt>
                <c:pt idx="12">
                  <c:v>-0.20820858483164961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74-4ACD-8929-CEA2976DA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(2)'!$C$249:$D$249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F4-43EE-9498-291BF0A9638B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(2)'!$C$251:$C$263</c:f>
              <c:numCache>
                <c:formatCode>#,##0</c:formatCode>
                <c:ptCount val="13"/>
                <c:pt idx="0">
                  <c:v>15898</c:v>
                </c:pt>
                <c:pt idx="1">
                  <c:v>14921</c:v>
                </c:pt>
                <c:pt idx="2">
                  <c:v>8391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4-43EE-9498-291BF0A9638B}"/>
            </c:ext>
          </c:extLst>
        </c:ser>
        <c:ser>
          <c:idx val="5"/>
          <c:order val="1"/>
          <c:tx>
            <c:strRef>
              <c:f>'Viajeros ALOJ evol mensu TF (2)'!$E$249:$F$249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F4-43EE-9498-291BF0A9638B}"/>
              </c:ext>
            </c:extLst>
          </c:dPt>
          <c:val>
            <c:numRef>
              <c:f>'Viajeros ALOJ evol mensu TF (2)'!$E$251:$E$263</c:f>
              <c:numCache>
                <c:formatCode>#,##0</c:formatCode>
                <c:ptCount val="13"/>
                <c:pt idx="0">
                  <c:v>1249</c:v>
                </c:pt>
                <c:pt idx="1">
                  <c:v>1054</c:v>
                </c:pt>
                <c:pt idx="2">
                  <c:v>1539</c:v>
                </c:pt>
                <c:pt idx="3">
                  <c:v>2422</c:v>
                </c:pt>
                <c:pt idx="4">
                  <c:v>1997</c:v>
                </c:pt>
                <c:pt idx="5">
                  <c:v>2583</c:v>
                </c:pt>
                <c:pt idx="6">
                  <c:v>3999</c:v>
                </c:pt>
                <c:pt idx="7">
                  <c:v>6317</c:v>
                </c:pt>
                <c:pt idx="8">
                  <c:v>5435</c:v>
                </c:pt>
                <c:pt idx="9">
                  <c:v>7373</c:v>
                </c:pt>
                <c:pt idx="10">
                  <c:v>8195</c:v>
                </c:pt>
                <c:pt idx="11">
                  <c:v>8476</c:v>
                </c:pt>
                <c:pt idx="12">
                  <c:v>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F4-43EE-9498-291BF0A9638B}"/>
            </c:ext>
          </c:extLst>
        </c:ser>
        <c:ser>
          <c:idx val="0"/>
          <c:order val="2"/>
          <c:tx>
            <c:strRef>
              <c:f>'Viajeros ALOJ evol mensu TF (2)'!$G$249:$H$249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F4-43EE-9498-291BF0A9638B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(2)'!$G$251:$G$263</c:f>
              <c:numCache>
                <c:formatCode>#,##0</c:formatCode>
                <c:ptCount val="13"/>
                <c:pt idx="0">
                  <c:v>8676</c:v>
                </c:pt>
                <c:pt idx="1">
                  <c:v>8981</c:v>
                </c:pt>
                <c:pt idx="2">
                  <c:v>9803</c:v>
                </c:pt>
                <c:pt idx="3">
                  <c:v>8962</c:v>
                </c:pt>
                <c:pt idx="4">
                  <c:v>6582</c:v>
                </c:pt>
                <c:pt idx="5">
                  <c:v>7274</c:v>
                </c:pt>
                <c:pt idx="6">
                  <c:v>9019</c:v>
                </c:pt>
                <c:pt idx="7">
                  <c:v>9961</c:v>
                </c:pt>
                <c:pt idx="8">
                  <c:v>8310</c:v>
                </c:pt>
                <c:pt idx="9">
                  <c:v>8775</c:v>
                </c:pt>
                <c:pt idx="10">
                  <c:v>10110</c:v>
                </c:pt>
                <c:pt idx="11">
                  <c:v>10343</c:v>
                </c:pt>
                <c:pt idx="12">
                  <c:v>91791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F4-43EE-9498-291BF0A9638B}"/>
            </c:ext>
          </c:extLst>
        </c:ser>
        <c:ser>
          <c:idx val="1"/>
          <c:order val="3"/>
          <c:tx>
            <c:strRef>
              <c:f>'Viajeros ALOJ evol mensu TF (2)'!$I$249:$J$249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F4-43EE-9498-291BF0A963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F4-43EE-9498-291BF0A9638B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(2)'!$I$251:$I$263</c:f>
              <c:numCache>
                <c:formatCode>#,##0</c:formatCode>
                <c:ptCount val="13"/>
                <c:pt idx="0">
                  <c:v>10698</c:v>
                </c:pt>
                <c:pt idx="1">
                  <c:v>10620</c:v>
                </c:pt>
                <c:pt idx="2">
                  <c:v>11749</c:v>
                </c:pt>
                <c:pt idx="3">
                  <c:v>11314</c:v>
                </c:pt>
                <c:pt idx="12">
                  <c:v>38336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F4-43EE-9498-291BF0A9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(2)'!$J$250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F4-43EE-9498-291BF0A963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F4-43EE-9498-291BF0A963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F4-43EE-9498-291BF0A963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F4-43EE-9498-291BF0A963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F4-43EE-9498-291BF0A963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F4-43EE-9498-291BF0A963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F4-43EE-9498-291BF0A963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F4-43EE-9498-291BF0A963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F4-43EE-9498-291BF0A963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F4-43EE-9498-291BF0A963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F4-43EE-9498-291BF0A963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F4-43EE-9498-291BF0A963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F4-43EE-9498-291BF0A9638B}"/>
              </c:ext>
            </c:extLst>
          </c:dPt>
          <c:cat>
            <c:strRef>
              <c:f>'Viajeros ALOJ evol mensu TF (2)'!$B$251:$B$262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(2)'!$J$251:$J$263</c:f>
              <c:numCache>
                <c:formatCode>0.0%</c:formatCode>
                <c:ptCount val="13"/>
                <c:pt idx="0">
                  <c:v>0.23305670816044266</c:v>
                </c:pt>
                <c:pt idx="1">
                  <c:v>0.18249638124930412</c:v>
                </c:pt>
                <c:pt idx="2">
                  <c:v>0.1985106600020401</c:v>
                </c:pt>
                <c:pt idx="3">
                  <c:v>0.26244141932604337</c:v>
                </c:pt>
                <c:pt idx="12">
                  <c:v>0.19826211983871467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F4-43EE-9498-291BF0A9638B}"/>
            </c:ext>
          </c:extLst>
        </c:ser>
        <c:ser>
          <c:idx val="4"/>
          <c:order val="5"/>
          <c:tx>
            <c:strRef>
              <c:f>'Viajeros ALOJ evol mensu TF (2)'!$K$250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(2)'!$K$251:$K$263</c:f>
              <c:numCache>
                <c:formatCode>0.0%</c:formatCode>
                <c:ptCount val="13"/>
                <c:pt idx="0">
                  <c:v>-0.32708516794565357</c:v>
                </c:pt>
                <c:pt idx="1">
                  <c:v>-0.28825145767709937</c:v>
                </c:pt>
                <c:pt idx="2">
                  <c:v>0.40019068049100226</c:v>
                </c:pt>
                <c:pt idx="3">
                  <c:v>0</c:v>
                </c:pt>
                <c:pt idx="12">
                  <c:v>-0.31475556349986589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F4-43EE-9498-291BF0A9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FA-4C5E-AA30-1EE50A3E0E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TF'!$C$295:$C$307</c:f>
              <c:numCache>
                <c:formatCode>#,##0</c:formatCode>
                <c:ptCount val="13"/>
                <c:pt idx="0">
                  <c:v>2768</c:v>
                </c:pt>
                <c:pt idx="1">
                  <c:v>2872</c:v>
                </c:pt>
                <c:pt idx="2">
                  <c:v>2378</c:v>
                </c:pt>
                <c:pt idx="3">
                  <c:v>2304</c:v>
                </c:pt>
                <c:pt idx="4">
                  <c:v>1548</c:v>
                </c:pt>
                <c:pt idx="5">
                  <c:v>1591</c:v>
                </c:pt>
                <c:pt idx="6">
                  <c:v>2514</c:v>
                </c:pt>
                <c:pt idx="7">
                  <c:v>2317</c:v>
                </c:pt>
                <c:pt idx="8">
                  <c:v>1734</c:v>
                </c:pt>
                <c:pt idx="9">
                  <c:v>2116</c:v>
                </c:pt>
                <c:pt idx="10">
                  <c:v>3174</c:v>
                </c:pt>
                <c:pt idx="11">
                  <c:v>2367</c:v>
                </c:pt>
                <c:pt idx="12">
                  <c:v>27683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A-4C5E-AA30-1EE50A3E0E49}"/>
            </c:ext>
          </c:extLst>
        </c:ser>
        <c:ser>
          <c:idx val="5"/>
          <c:order val="1"/>
          <c:tx>
            <c:strRef>
              <c:f>'Viajeros entr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FA-4C5E-AA30-1EE50A3E0E49}"/>
              </c:ext>
            </c:extLst>
          </c:dPt>
          <c:val>
            <c:numRef>
              <c:f>'Viajeros entr evol mensu TF'!$G$295:$G$307</c:f>
              <c:numCache>
                <c:formatCode>#,##0</c:formatCode>
                <c:ptCount val="13"/>
                <c:pt idx="0">
                  <c:v>348</c:v>
                </c:pt>
                <c:pt idx="1">
                  <c:v>314</c:v>
                </c:pt>
                <c:pt idx="2">
                  <c:v>443</c:v>
                </c:pt>
                <c:pt idx="3">
                  <c:v>468</c:v>
                </c:pt>
                <c:pt idx="4">
                  <c:v>605</c:v>
                </c:pt>
                <c:pt idx="5">
                  <c:v>496</c:v>
                </c:pt>
                <c:pt idx="6">
                  <c:v>1542</c:v>
                </c:pt>
                <c:pt idx="7">
                  <c:v>1373</c:v>
                </c:pt>
                <c:pt idx="8">
                  <c:v>1296</c:v>
                </c:pt>
                <c:pt idx="9">
                  <c:v>2316</c:v>
                </c:pt>
                <c:pt idx="10">
                  <c:v>2416</c:v>
                </c:pt>
                <c:pt idx="11">
                  <c:v>2395</c:v>
                </c:pt>
                <c:pt idx="12">
                  <c:v>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FA-4C5E-AA30-1EE50A3E0E49}"/>
            </c:ext>
          </c:extLst>
        </c:ser>
        <c:ser>
          <c:idx val="0"/>
          <c:order val="2"/>
          <c:tx>
            <c:strRef>
              <c:f>'Viajeros entr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FA-4C5E-AA30-1EE50A3E0E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TF'!$I$295:$I$307</c:f>
              <c:numCache>
                <c:formatCode>#,##0</c:formatCode>
                <c:ptCount val="13"/>
                <c:pt idx="0">
                  <c:v>2305</c:v>
                </c:pt>
                <c:pt idx="1">
                  <c:v>2627</c:v>
                </c:pt>
                <c:pt idx="2">
                  <c:v>2006</c:v>
                </c:pt>
                <c:pt idx="3">
                  <c:v>2278</c:v>
                </c:pt>
                <c:pt idx="4">
                  <c:v>1430</c:v>
                </c:pt>
                <c:pt idx="5">
                  <c:v>1236</c:v>
                </c:pt>
                <c:pt idx="6">
                  <c:v>2676</c:v>
                </c:pt>
                <c:pt idx="7">
                  <c:v>1975</c:v>
                </c:pt>
                <c:pt idx="8">
                  <c:v>1443</c:v>
                </c:pt>
                <c:pt idx="9">
                  <c:v>2325</c:v>
                </c:pt>
                <c:pt idx="10">
                  <c:v>2632</c:v>
                </c:pt>
                <c:pt idx="11">
                  <c:v>2577</c:v>
                </c:pt>
                <c:pt idx="12">
                  <c:v>25510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FA-4C5E-AA30-1EE50A3E0E49}"/>
            </c:ext>
          </c:extLst>
        </c:ser>
        <c:ser>
          <c:idx val="1"/>
          <c:order val="3"/>
          <c:tx>
            <c:strRef>
              <c:f>'Viajeros entr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FA-4C5E-AA30-1EE50A3E0E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FA-4C5E-AA30-1EE50A3E0E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TF'!$K$295:$K$307</c:f>
              <c:numCache>
                <c:formatCode>#,##0</c:formatCode>
                <c:ptCount val="13"/>
                <c:pt idx="0">
                  <c:v>2843</c:v>
                </c:pt>
                <c:pt idx="1">
                  <c:v>3197</c:v>
                </c:pt>
                <c:pt idx="2">
                  <c:v>2123</c:v>
                </c:pt>
                <c:pt idx="3">
                  <c:v>2553</c:v>
                </c:pt>
                <c:pt idx="12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FA-4C5E-AA30-1EE50A3E0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FA-4C5E-AA30-1EE50A3E0E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FA-4C5E-AA30-1EE50A3E0E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FA-4C5E-AA30-1EE50A3E0E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FA-4C5E-AA30-1EE50A3E0E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FA-4C5E-AA30-1EE50A3E0E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FA-4C5E-AA30-1EE50A3E0E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FA-4C5E-AA30-1EE50A3E0E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FA-4C5E-AA30-1EE50A3E0E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FA-4C5E-AA30-1EE50A3E0E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FA-4C5E-AA30-1EE50A3E0E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FA-4C5E-AA30-1EE50A3E0E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FA-4C5E-AA30-1EE50A3E0E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FA-4C5E-AA30-1EE50A3E0E49}"/>
              </c:ext>
            </c:extLst>
          </c:dPt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TF'!$L$295:$L$307</c:f>
              <c:numCache>
                <c:formatCode>0.0%</c:formatCode>
                <c:ptCount val="13"/>
                <c:pt idx="0">
                  <c:v>0.23340563991323204</c:v>
                </c:pt>
                <c:pt idx="1">
                  <c:v>0.21697754092120292</c:v>
                </c:pt>
                <c:pt idx="2">
                  <c:v>5.8325024925224289E-2</c:v>
                </c:pt>
                <c:pt idx="3">
                  <c:v>0.12071992976294998</c:v>
                </c:pt>
                <c:pt idx="12">
                  <c:v>0.16276041666666674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FA-4C5E-AA30-1EE50A3E0E49}"/>
            </c:ext>
          </c:extLst>
        </c:ser>
        <c:ser>
          <c:idx val="4"/>
          <c:order val="5"/>
          <c:tx>
            <c:strRef>
              <c:f>'Viajeros entr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TF'!$M$295:$M$307</c:f>
              <c:numCache>
                <c:formatCode>0.0%</c:formatCode>
                <c:ptCount val="13"/>
                <c:pt idx="0">
                  <c:v>2.7095375722543391E-2</c:v>
                </c:pt>
                <c:pt idx="1">
                  <c:v>0.11316155988857934</c:v>
                </c:pt>
                <c:pt idx="2">
                  <c:v>-0.10723296888141298</c:v>
                </c:pt>
                <c:pt idx="3">
                  <c:v>0.10807291666666674</c:v>
                </c:pt>
                <c:pt idx="12">
                  <c:v>3.8170897112962621E-2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FA-4C5E-AA30-1EE50A3E0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ent canari'!$C$8:$C$20</c:f>
              <c:numCache>
                <c:formatCode>#,##0</c:formatCode>
                <c:ptCount val="13"/>
                <c:pt idx="0">
                  <c:v>423208</c:v>
                </c:pt>
                <c:pt idx="1">
                  <c:v>416048</c:v>
                </c:pt>
                <c:pt idx="2">
                  <c:v>208389</c:v>
                </c:pt>
                <c:pt idx="3">
                  <c:v>415150</c:v>
                </c:pt>
                <c:pt idx="4">
                  <c:v>422456</c:v>
                </c:pt>
                <c:pt idx="5">
                  <c:v>397644</c:v>
                </c:pt>
                <c:pt idx="6">
                  <c:v>407785</c:v>
                </c:pt>
                <c:pt idx="7">
                  <c:v>442556</c:v>
                </c:pt>
                <c:pt idx="8">
                  <c:v>433898</c:v>
                </c:pt>
                <c:pt idx="9">
                  <c:v>405098</c:v>
                </c:pt>
                <c:pt idx="10">
                  <c:v>371398</c:v>
                </c:pt>
                <c:pt idx="11">
                  <c:v>441744</c:v>
                </c:pt>
                <c:pt idx="12">
                  <c:v>540443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1D-4404-A964-A338221B7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ent canari'!$D$8:$D$20</c:f>
              <c:numCache>
                <c:formatCode>0.0%</c:formatCode>
                <c:ptCount val="13"/>
                <c:pt idx="0">
                  <c:v>1.7209552743914225E-2</c:v>
                </c:pt>
                <c:pt idx="1">
                  <c:v>0.99649693601869571</c:v>
                </c:pt>
                <c:pt idx="2">
                  <c:v>-0.49803926291701794</c:v>
                </c:pt>
                <c:pt idx="3">
                  <c:v>-1.7294108735584346E-2</c:v>
                </c:pt>
                <c:pt idx="4">
                  <c:v>6.2397521401052147E-2</c:v>
                </c:pt>
                <c:pt idx="5">
                  <c:v>-2.4868496879483115E-2</c:v>
                </c:pt>
                <c:pt idx="6">
                  <c:v>-7.8568587930115008E-2</c:v>
                </c:pt>
                <c:pt idx="7">
                  <c:v>1.9953998405155104E-2</c:v>
                </c:pt>
                <c:pt idx="8">
                  <c:v>7.1093908140746231E-2</c:v>
                </c:pt>
                <c:pt idx="9">
                  <c:v>9.0738237685717316E-2</c:v>
                </c:pt>
                <c:pt idx="10">
                  <c:v>-0.15924607917707989</c:v>
                </c:pt>
                <c:pt idx="11">
                  <c:v>-0.18262610488062569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1D-4404-A964-A338221B7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alo canari'!$C$8:$C$20</c:f>
              <c:numCache>
                <c:formatCode>#,##0</c:formatCode>
                <c:ptCount val="13"/>
                <c:pt idx="0">
                  <c:v>425397</c:v>
                </c:pt>
                <c:pt idx="1">
                  <c:v>417269</c:v>
                </c:pt>
                <c:pt idx="2">
                  <c:v>210583</c:v>
                </c:pt>
                <c:pt idx="3">
                  <c:v>416975</c:v>
                </c:pt>
                <c:pt idx="4">
                  <c:v>424804</c:v>
                </c:pt>
                <c:pt idx="5">
                  <c:v>400490</c:v>
                </c:pt>
                <c:pt idx="6">
                  <c:v>410984</c:v>
                </c:pt>
                <c:pt idx="7">
                  <c:v>445245</c:v>
                </c:pt>
                <c:pt idx="8">
                  <c:v>436361</c:v>
                </c:pt>
                <c:pt idx="9">
                  <c:v>406730</c:v>
                </c:pt>
                <c:pt idx="10">
                  <c:v>373951</c:v>
                </c:pt>
                <c:pt idx="11">
                  <c:v>445991</c:v>
                </c:pt>
                <c:pt idx="12">
                  <c:v>545633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B9-4D90-A247-00770D86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alo canari'!$D$8:$D$20</c:f>
              <c:numCache>
                <c:formatCode>0.0%</c:formatCode>
                <c:ptCount val="13"/>
                <c:pt idx="0">
                  <c:v>1.9479041098188432E-2</c:v>
                </c:pt>
                <c:pt idx="1">
                  <c:v>0.98149423267785152</c:v>
                </c:pt>
                <c:pt idx="2">
                  <c:v>-0.49497451885604649</c:v>
                </c:pt>
                <c:pt idx="3">
                  <c:v>-1.8429675803429357E-2</c:v>
                </c:pt>
                <c:pt idx="4">
                  <c:v>6.0710629478888389E-2</c:v>
                </c:pt>
                <c:pt idx="5">
                  <c:v>-2.5533840733459212E-2</c:v>
                </c:pt>
                <c:pt idx="6">
                  <c:v>-7.6948646250940445E-2</c:v>
                </c:pt>
                <c:pt idx="7">
                  <c:v>2.0359289670708325E-2</c:v>
                </c:pt>
                <c:pt idx="8">
                  <c:v>7.2851768986797127E-2</c:v>
                </c:pt>
                <c:pt idx="9">
                  <c:v>8.7655869351866977E-2</c:v>
                </c:pt>
                <c:pt idx="10">
                  <c:v>-0.16152792320921272</c:v>
                </c:pt>
                <c:pt idx="11">
                  <c:v>-0.18261725372182402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B9-4D90-A247-00770D86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AD-4B19-87D6-7CBF1F4C42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TF'!$C$318:$C$330</c:f>
              <c:numCache>
                <c:formatCode>#,##0</c:formatCode>
                <c:ptCount val="13"/>
                <c:pt idx="0">
                  <c:v>458</c:v>
                </c:pt>
                <c:pt idx="1">
                  <c:v>264</c:v>
                </c:pt>
                <c:pt idx="2">
                  <c:v>501</c:v>
                </c:pt>
                <c:pt idx="3">
                  <c:v>247</c:v>
                </c:pt>
                <c:pt idx="4">
                  <c:v>187</c:v>
                </c:pt>
                <c:pt idx="5">
                  <c:v>163</c:v>
                </c:pt>
                <c:pt idx="6">
                  <c:v>202</c:v>
                </c:pt>
                <c:pt idx="7">
                  <c:v>251</c:v>
                </c:pt>
                <c:pt idx="8">
                  <c:v>281</c:v>
                </c:pt>
                <c:pt idx="9">
                  <c:v>278</c:v>
                </c:pt>
                <c:pt idx="10">
                  <c:v>319</c:v>
                </c:pt>
                <c:pt idx="11">
                  <c:v>331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D-4B19-87D6-7CBF1F4C42AB}"/>
            </c:ext>
          </c:extLst>
        </c:ser>
        <c:ser>
          <c:idx val="5"/>
          <c:order val="1"/>
          <c:tx>
            <c:strRef>
              <c:f>'Viajeros entr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AD-4B19-87D6-7CBF1F4C42AB}"/>
              </c:ext>
            </c:extLst>
          </c:dPt>
          <c:val>
            <c:numRef>
              <c:f>'Viajeros entr evol mensu TF'!$G$318:$G$330</c:f>
              <c:numCache>
                <c:formatCode>#,##0</c:formatCode>
                <c:ptCount val="13"/>
                <c:pt idx="0">
                  <c:v>27</c:v>
                </c:pt>
                <c:pt idx="1">
                  <c:v>26</c:v>
                </c:pt>
                <c:pt idx="2">
                  <c:v>44</c:v>
                </c:pt>
                <c:pt idx="3">
                  <c:v>28</c:v>
                </c:pt>
                <c:pt idx="4">
                  <c:v>17</c:v>
                </c:pt>
                <c:pt idx="5">
                  <c:v>44</c:v>
                </c:pt>
                <c:pt idx="6">
                  <c:v>70</c:v>
                </c:pt>
                <c:pt idx="7">
                  <c:v>84</c:v>
                </c:pt>
                <c:pt idx="8">
                  <c:v>91</c:v>
                </c:pt>
                <c:pt idx="9">
                  <c:v>176</c:v>
                </c:pt>
                <c:pt idx="10">
                  <c:v>227</c:v>
                </c:pt>
                <c:pt idx="11">
                  <c:v>307</c:v>
                </c:pt>
                <c:pt idx="12">
                  <c:v>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AD-4B19-87D6-7CBF1F4C42AB}"/>
            </c:ext>
          </c:extLst>
        </c:ser>
        <c:ser>
          <c:idx val="0"/>
          <c:order val="2"/>
          <c:tx>
            <c:strRef>
              <c:f>'Viajeros entr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AD-4B19-87D6-7CBF1F4C42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TF'!$I$318:$I$330</c:f>
              <c:numCache>
                <c:formatCode>#,##0</c:formatCode>
                <c:ptCount val="13"/>
                <c:pt idx="0">
                  <c:v>331</c:v>
                </c:pt>
                <c:pt idx="1">
                  <c:v>327</c:v>
                </c:pt>
                <c:pt idx="2">
                  <c:v>357</c:v>
                </c:pt>
                <c:pt idx="3">
                  <c:v>306</c:v>
                </c:pt>
                <c:pt idx="4">
                  <c:v>266</c:v>
                </c:pt>
                <c:pt idx="5">
                  <c:v>263</c:v>
                </c:pt>
                <c:pt idx="6">
                  <c:v>382</c:v>
                </c:pt>
                <c:pt idx="7">
                  <c:v>229</c:v>
                </c:pt>
                <c:pt idx="8">
                  <c:v>389</c:v>
                </c:pt>
                <c:pt idx="9">
                  <c:v>526</c:v>
                </c:pt>
                <c:pt idx="10">
                  <c:v>511</c:v>
                </c:pt>
                <c:pt idx="11">
                  <c:v>547</c:v>
                </c:pt>
                <c:pt idx="12">
                  <c:v>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AD-4B19-87D6-7CBF1F4C42AB}"/>
            </c:ext>
          </c:extLst>
        </c:ser>
        <c:ser>
          <c:idx val="1"/>
          <c:order val="3"/>
          <c:tx>
            <c:strRef>
              <c:f>'Viajeros entr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AD-4B19-87D6-7CBF1F4C42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AD-4B19-87D6-7CBF1F4C42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TF'!$K$318:$K$330</c:f>
              <c:numCache>
                <c:formatCode>#,##0</c:formatCode>
                <c:ptCount val="13"/>
                <c:pt idx="0">
                  <c:v>572</c:v>
                </c:pt>
                <c:pt idx="1">
                  <c:v>646</c:v>
                </c:pt>
                <c:pt idx="2">
                  <c:v>706</c:v>
                </c:pt>
                <c:pt idx="3">
                  <c:v>383</c:v>
                </c:pt>
                <c:pt idx="12">
                  <c:v>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AD-4B19-87D6-7CBF1F4C4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AD-4B19-87D6-7CBF1F4C42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AD-4B19-87D6-7CBF1F4C42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AD-4B19-87D6-7CBF1F4C42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AD-4B19-87D6-7CBF1F4C42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AD-4B19-87D6-7CBF1F4C42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AD-4B19-87D6-7CBF1F4C42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AD-4B19-87D6-7CBF1F4C42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AD-4B19-87D6-7CBF1F4C42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AD-4B19-87D6-7CBF1F4C42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AD-4B19-87D6-7CBF1F4C42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AD-4B19-87D6-7CBF1F4C42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AD-4B19-87D6-7CBF1F4C42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AD-4B19-87D6-7CBF1F4C42AB}"/>
              </c:ext>
            </c:extLst>
          </c:dPt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TF'!$L$318:$L$330</c:f>
              <c:numCache>
                <c:formatCode>0.0%</c:formatCode>
                <c:ptCount val="13"/>
                <c:pt idx="0">
                  <c:v>0.72809667673716016</c:v>
                </c:pt>
                <c:pt idx="1">
                  <c:v>0.97553516819571873</c:v>
                </c:pt>
                <c:pt idx="2">
                  <c:v>0.97759103641456591</c:v>
                </c:pt>
                <c:pt idx="3">
                  <c:v>0.25163398692810457</c:v>
                </c:pt>
                <c:pt idx="12">
                  <c:v>0.7464042392127177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AD-4B19-87D6-7CBF1F4C42AB}"/>
            </c:ext>
          </c:extLst>
        </c:ser>
        <c:ser>
          <c:idx val="4"/>
          <c:order val="5"/>
          <c:tx>
            <c:strRef>
              <c:f>'Viajeros entr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TF'!$M$318:$M$330</c:f>
              <c:numCache>
                <c:formatCode>0.0%</c:formatCode>
                <c:ptCount val="13"/>
                <c:pt idx="0">
                  <c:v>0.24890829694323147</c:v>
                </c:pt>
                <c:pt idx="1">
                  <c:v>1.4469696969696968</c:v>
                </c:pt>
                <c:pt idx="2">
                  <c:v>0.40918163672654684</c:v>
                </c:pt>
                <c:pt idx="3">
                  <c:v>0.5506072874493928</c:v>
                </c:pt>
                <c:pt idx="12">
                  <c:v>0.56938775510204076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AD-4B19-87D6-7CBF1F4C4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17-4BB1-AE7E-F5194EBC15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TF'!$C$344:$C$356</c:f>
              <c:numCache>
                <c:formatCode>#,##0</c:formatCode>
                <c:ptCount val="13"/>
                <c:pt idx="0">
                  <c:v>11406</c:v>
                </c:pt>
                <c:pt idx="1">
                  <c:v>11670</c:v>
                </c:pt>
                <c:pt idx="2">
                  <c:v>13037</c:v>
                </c:pt>
                <c:pt idx="3">
                  <c:v>5084</c:v>
                </c:pt>
                <c:pt idx="4">
                  <c:v>3362</c:v>
                </c:pt>
                <c:pt idx="5">
                  <c:v>1362</c:v>
                </c:pt>
                <c:pt idx="6">
                  <c:v>2362</c:v>
                </c:pt>
                <c:pt idx="7">
                  <c:v>1401</c:v>
                </c:pt>
                <c:pt idx="8">
                  <c:v>1812</c:v>
                </c:pt>
                <c:pt idx="9">
                  <c:v>5731</c:v>
                </c:pt>
                <c:pt idx="10">
                  <c:v>8081</c:v>
                </c:pt>
                <c:pt idx="11">
                  <c:v>9082</c:v>
                </c:pt>
                <c:pt idx="12">
                  <c:v>74390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17-4BB1-AE7E-F5194EBC1503}"/>
            </c:ext>
          </c:extLst>
        </c:ser>
        <c:ser>
          <c:idx val="5"/>
          <c:order val="1"/>
          <c:tx>
            <c:strRef>
              <c:f>'Viajeros entr evol mensu TF'!$G$342:$H$342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17-4BB1-AE7E-F5194EBC1503}"/>
              </c:ext>
            </c:extLst>
          </c:dPt>
          <c:val>
            <c:numRef>
              <c:f>'Viajeros entr evol mensu TF'!$G$344:$G$356</c:f>
              <c:numCache>
                <c:formatCode>#,##0</c:formatCode>
                <c:ptCount val="13"/>
                <c:pt idx="0">
                  <c:v>136</c:v>
                </c:pt>
                <c:pt idx="1">
                  <c:v>101</c:v>
                </c:pt>
                <c:pt idx="2">
                  <c:v>110</c:v>
                </c:pt>
                <c:pt idx="3">
                  <c:v>78</c:v>
                </c:pt>
                <c:pt idx="4">
                  <c:v>100</c:v>
                </c:pt>
                <c:pt idx="5">
                  <c:v>279</c:v>
                </c:pt>
                <c:pt idx="6">
                  <c:v>1270</c:v>
                </c:pt>
                <c:pt idx="7">
                  <c:v>887</c:v>
                </c:pt>
                <c:pt idx="8">
                  <c:v>873</c:v>
                </c:pt>
                <c:pt idx="9">
                  <c:v>5501</c:v>
                </c:pt>
                <c:pt idx="10">
                  <c:v>9238</c:v>
                </c:pt>
                <c:pt idx="11">
                  <c:v>6827</c:v>
                </c:pt>
                <c:pt idx="12">
                  <c:v>25400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7-4BB1-AE7E-F5194EBC1503}"/>
            </c:ext>
          </c:extLst>
        </c:ser>
        <c:ser>
          <c:idx val="0"/>
          <c:order val="2"/>
          <c:tx>
            <c:strRef>
              <c:f>'Viajeros entr evol mensu TF'!$I$342:$J$342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17-4BB1-AE7E-F5194EBC15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TF'!$I$344:$I$356</c:f>
              <c:numCache>
                <c:formatCode>#,##0</c:formatCode>
                <c:ptCount val="13"/>
                <c:pt idx="0">
                  <c:v>8191</c:v>
                </c:pt>
                <c:pt idx="1">
                  <c:v>8703</c:v>
                </c:pt>
                <c:pt idx="2">
                  <c:v>8801</c:v>
                </c:pt>
                <c:pt idx="3">
                  <c:v>5291</c:v>
                </c:pt>
                <c:pt idx="4">
                  <c:v>1043</c:v>
                </c:pt>
                <c:pt idx="5">
                  <c:v>926</c:v>
                </c:pt>
                <c:pt idx="6">
                  <c:v>2101</c:v>
                </c:pt>
                <c:pt idx="7">
                  <c:v>1573</c:v>
                </c:pt>
                <c:pt idx="8">
                  <c:v>1312</c:v>
                </c:pt>
                <c:pt idx="9">
                  <c:v>6474</c:v>
                </c:pt>
                <c:pt idx="10">
                  <c:v>10120</c:v>
                </c:pt>
                <c:pt idx="11">
                  <c:v>7805</c:v>
                </c:pt>
                <c:pt idx="12">
                  <c:v>62340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17-4BB1-AE7E-F5194EBC1503}"/>
            </c:ext>
          </c:extLst>
        </c:ser>
        <c:ser>
          <c:idx val="1"/>
          <c:order val="3"/>
          <c:tx>
            <c:strRef>
              <c:f>'Viajeros entr evol mensu TF'!$K$342:$L$342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17-4BB1-AE7E-F5194EBC15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17-4BB1-AE7E-F5194EBC15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TF'!$K$344:$K$356</c:f>
              <c:numCache>
                <c:formatCode>#,##0</c:formatCode>
                <c:ptCount val="13"/>
                <c:pt idx="0">
                  <c:v>12291</c:v>
                </c:pt>
                <c:pt idx="1">
                  <c:v>12445</c:v>
                </c:pt>
                <c:pt idx="2">
                  <c:v>10180</c:v>
                </c:pt>
                <c:pt idx="3">
                  <c:v>5293</c:v>
                </c:pt>
                <c:pt idx="12">
                  <c:v>40209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17-4BB1-AE7E-F5194EBC1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17-4BB1-AE7E-F5194EBC15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17-4BB1-AE7E-F5194EBC15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17-4BB1-AE7E-F5194EBC15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17-4BB1-AE7E-F5194EBC15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17-4BB1-AE7E-F5194EBC15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17-4BB1-AE7E-F5194EBC15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17-4BB1-AE7E-F5194EBC15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17-4BB1-AE7E-F5194EBC15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17-4BB1-AE7E-F5194EBC15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17-4BB1-AE7E-F5194EBC15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17-4BB1-AE7E-F5194EBC15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17-4BB1-AE7E-F5194EBC15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17-4BB1-AE7E-F5194EBC1503}"/>
              </c:ext>
            </c:extLst>
          </c:dPt>
          <c:cat>
            <c:strRef>
              <c:f>'Viajeros entr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TF'!$L$344:$L$356</c:f>
              <c:numCache>
                <c:formatCode>0.0%</c:formatCode>
                <c:ptCount val="13"/>
                <c:pt idx="0">
                  <c:v>0.50054938346966193</c:v>
                </c:pt>
                <c:pt idx="1">
                  <c:v>0.42996667815695733</c:v>
                </c:pt>
                <c:pt idx="2">
                  <c:v>0.15668674014316553</c:v>
                </c:pt>
                <c:pt idx="3">
                  <c:v>3.7800037800028718E-4</c:v>
                </c:pt>
                <c:pt idx="12">
                  <c:v>0.2976505518621313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17-4BB1-AE7E-F5194EBC1503}"/>
            </c:ext>
          </c:extLst>
        </c:ser>
        <c:ser>
          <c:idx val="4"/>
          <c:order val="5"/>
          <c:tx>
            <c:strRef>
              <c:f>'Viajeros entr evol mensu TF'!$M$343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TF'!$M$344:$M$356</c:f>
              <c:numCache>
                <c:formatCode>0.0%</c:formatCode>
                <c:ptCount val="13"/>
                <c:pt idx="0">
                  <c:v>7.7590741714886891E-2</c:v>
                </c:pt>
                <c:pt idx="1">
                  <c:v>6.6409597257926389E-2</c:v>
                </c:pt>
                <c:pt idx="2">
                  <c:v>-0.21914550893610496</c:v>
                </c:pt>
                <c:pt idx="3">
                  <c:v>4.1109362706530206E-2</c:v>
                </c:pt>
                <c:pt idx="12">
                  <c:v>-2.3982328810350229E-2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17-4BB1-AE7E-F5194EBC1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3E-4D7F-AD8E-C2DAB54C38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TF'!$C$370:$C$382</c:f>
              <c:numCache>
                <c:formatCode>#,##0</c:formatCode>
                <c:ptCount val="13"/>
                <c:pt idx="0">
                  <c:v>12891</c:v>
                </c:pt>
                <c:pt idx="1">
                  <c:v>13454</c:v>
                </c:pt>
                <c:pt idx="2">
                  <c:v>14560</c:v>
                </c:pt>
                <c:pt idx="3">
                  <c:v>4884</c:v>
                </c:pt>
                <c:pt idx="4">
                  <c:v>549</c:v>
                </c:pt>
                <c:pt idx="5">
                  <c:v>380</c:v>
                </c:pt>
                <c:pt idx="6">
                  <c:v>136</c:v>
                </c:pt>
                <c:pt idx="7">
                  <c:v>155</c:v>
                </c:pt>
                <c:pt idx="8">
                  <c:v>545</c:v>
                </c:pt>
                <c:pt idx="9">
                  <c:v>8211</c:v>
                </c:pt>
                <c:pt idx="10">
                  <c:v>14645</c:v>
                </c:pt>
                <c:pt idx="11">
                  <c:v>14401</c:v>
                </c:pt>
                <c:pt idx="12">
                  <c:v>84811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E-4D7F-AD8E-C2DAB54C38AA}"/>
            </c:ext>
          </c:extLst>
        </c:ser>
        <c:ser>
          <c:idx val="5"/>
          <c:order val="1"/>
          <c:tx>
            <c:strRef>
              <c:f>'Viajeros entr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3E-4D7F-AD8E-C2DAB54C38AA}"/>
              </c:ext>
            </c:extLst>
          </c:dPt>
          <c:val>
            <c:numRef>
              <c:f>'Viajeros entr evol mensu TF'!$G$370:$G$382</c:f>
              <c:numCache>
                <c:formatCode>#,##0</c:formatCode>
                <c:ptCount val="13"/>
                <c:pt idx="0">
                  <c:v>110</c:v>
                </c:pt>
                <c:pt idx="1">
                  <c:v>95</c:v>
                </c:pt>
                <c:pt idx="2">
                  <c:v>93</c:v>
                </c:pt>
                <c:pt idx="3">
                  <c:v>50</c:v>
                </c:pt>
                <c:pt idx="4">
                  <c:v>32</c:v>
                </c:pt>
                <c:pt idx="5">
                  <c:v>28</c:v>
                </c:pt>
                <c:pt idx="6">
                  <c:v>56</c:v>
                </c:pt>
                <c:pt idx="7">
                  <c:v>68</c:v>
                </c:pt>
                <c:pt idx="8">
                  <c:v>444</c:v>
                </c:pt>
                <c:pt idx="9">
                  <c:v>2952</c:v>
                </c:pt>
                <c:pt idx="10">
                  <c:v>7599</c:v>
                </c:pt>
                <c:pt idx="11">
                  <c:v>8183</c:v>
                </c:pt>
                <c:pt idx="12">
                  <c:v>19710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3E-4D7F-AD8E-C2DAB54C38AA}"/>
            </c:ext>
          </c:extLst>
        </c:ser>
        <c:ser>
          <c:idx val="0"/>
          <c:order val="2"/>
          <c:tx>
            <c:strRef>
              <c:f>'Viajeros entr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3E-4D7F-AD8E-C2DAB54C38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TF'!$I$370:$I$382</c:f>
              <c:numCache>
                <c:formatCode>#,##0</c:formatCode>
                <c:ptCount val="13"/>
                <c:pt idx="0">
                  <c:v>8106</c:v>
                </c:pt>
                <c:pt idx="1">
                  <c:v>7763</c:v>
                </c:pt>
                <c:pt idx="2">
                  <c:v>7621</c:v>
                </c:pt>
                <c:pt idx="3">
                  <c:v>2805</c:v>
                </c:pt>
                <c:pt idx="4">
                  <c:v>300</c:v>
                </c:pt>
                <c:pt idx="5">
                  <c:v>229</c:v>
                </c:pt>
                <c:pt idx="6">
                  <c:v>179</c:v>
                </c:pt>
                <c:pt idx="7">
                  <c:v>157</c:v>
                </c:pt>
                <c:pt idx="8">
                  <c:v>219</c:v>
                </c:pt>
                <c:pt idx="9">
                  <c:v>6127</c:v>
                </c:pt>
                <c:pt idx="10">
                  <c:v>11086</c:v>
                </c:pt>
                <c:pt idx="11">
                  <c:v>11049</c:v>
                </c:pt>
                <c:pt idx="12">
                  <c:v>55641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3E-4D7F-AD8E-C2DAB54C38AA}"/>
            </c:ext>
          </c:extLst>
        </c:ser>
        <c:ser>
          <c:idx val="1"/>
          <c:order val="3"/>
          <c:tx>
            <c:strRef>
              <c:f>'Viajeros entr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3E-4D7F-AD8E-C2DAB54C38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3E-4D7F-AD8E-C2DAB54C38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TF'!$K$370:$K$382</c:f>
              <c:numCache>
                <c:formatCode>#,##0</c:formatCode>
                <c:ptCount val="13"/>
                <c:pt idx="0">
                  <c:v>10905</c:v>
                </c:pt>
                <c:pt idx="1">
                  <c:v>11151</c:v>
                </c:pt>
                <c:pt idx="2">
                  <c:v>9997</c:v>
                </c:pt>
                <c:pt idx="3">
                  <c:v>3255</c:v>
                </c:pt>
                <c:pt idx="12">
                  <c:v>35308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3E-4D7F-AD8E-C2DAB54C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3E-4D7F-AD8E-C2DAB54C38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3E-4D7F-AD8E-C2DAB54C38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3E-4D7F-AD8E-C2DAB54C38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3E-4D7F-AD8E-C2DAB54C38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3E-4D7F-AD8E-C2DAB54C38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3E-4D7F-AD8E-C2DAB54C38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3E-4D7F-AD8E-C2DAB54C38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3E-4D7F-AD8E-C2DAB54C38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3E-4D7F-AD8E-C2DAB54C38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3E-4D7F-AD8E-C2DAB54C38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3E-4D7F-AD8E-C2DAB54C38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3E-4D7F-AD8E-C2DAB54C38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3E-4D7F-AD8E-C2DAB54C38AA}"/>
              </c:ext>
            </c:extLst>
          </c:dPt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TF'!$L$370:$L$382</c:f>
              <c:numCache>
                <c:formatCode>0.0%</c:formatCode>
                <c:ptCount val="13"/>
                <c:pt idx="0">
                  <c:v>0.34529977794226507</c:v>
                </c:pt>
                <c:pt idx="1">
                  <c:v>0.436429215509468</c:v>
                </c:pt>
                <c:pt idx="2">
                  <c:v>0.31177010890959189</c:v>
                </c:pt>
                <c:pt idx="3">
                  <c:v>0.16042780748663099</c:v>
                </c:pt>
                <c:pt idx="12">
                  <c:v>0.34276478417950185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3E-4D7F-AD8E-C2DAB54C38AA}"/>
            </c:ext>
          </c:extLst>
        </c:ser>
        <c:ser>
          <c:idx val="4"/>
          <c:order val="5"/>
          <c:tx>
            <c:strRef>
              <c:f>'Viajeros entr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TF'!$M$370:$M$382</c:f>
              <c:numCache>
                <c:formatCode>0.0%</c:formatCode>
                <c:ptCount val="13"/>
                <c:pt idx="0">
                  <c:v>-0.15406097277170117</c:v>
                </c:pt>
                <c:pt idx="1">
                  <c:v>-0.17117585848074923</c:v>
                </c:pt>
                <c:pt idx="2">
                  <c:v>-0.31339285714285714</c:v>
                </c:pt>
                <c:pt idx="3">
                  <c:v>-0.33353808353808356</c:v>
                </c:pt>
                <c:pt idx="12">
                  <c:v>-0.22889777020681823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3E-4D7F-AD8E-C2DAB54C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A1-47C9-BE49-F71F8846FF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TF'!$C$396:$C$408</c:f>
              <c:numCache>
                <c:formatCode>#,##0</c:formatCode>
                <c:ptCount val="13"/>
                <c:pt idx="0">
                  <c:v>8585</c:v>
                </c:pt>
                <c:pt idx="1">
                  <c:v>8979</c:v>
                </c:pt>
                <c:pt idx="2">
                  <c:v>11017</c:v>
                </c:pt>
                <c:pt idx="3">
                  <c:v>3670</c:v>
                </c:pt>
                <c:pt idx="4">
                  <c:v>611</c:v>
                </c:pt>
                <c:pt idx="5">
                  <c:v>1376</c:v>
                </c:pt>
                <c:pt idx="6">
                  <c:v>2232</c:v>
                </c:pt>
                <c:pt idx="7">
                  <c:v>1144</c:v>
                </c:pt>
                <c:pt idx="8">
                  <c:v>1782</c:v>
                </c:pt>
                <c:pt idx="9">
                  <c:v>5207</c:v>
                </c:pt>
                <c:pt idx="10">
                  <c:v>8591</c:v>
                </c:pt>
                <c:pt idx="11">
                  <c:v>8348</c:v>
                </c:pt>
                <c:pt idx="12">
                  <c:v>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1-47C9-BE49-F71F8846FF43}"/>
            </c:ext>
          </c:extLst>
        </c:ser>
        <c:ser>
          <c:idx val="5"/>
          <c:order val="1"/>
          <c:tx>
            <c:strRef>
              <c:f>'Viajeros entr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A1-47C9-BE49-F71F8846FF43}"/>
              </c:ext>
            </c:extLst>
          </c:dPt>
          <c:val>
            <c:numRef>
              <c:f>'Viajeros entr evol mensu TF'!$G$396:$G$408</c:f>
              <c:numCache>
                <c:formatCode>#,##0</c:formatCode>
                <c:ptCount val="13"/>
                <c:pt idx="0">
                  <c:v>25</c:v>
                </c:pt>
                <c:pt idx="1">
                  <c:v>65</c:v>
                </c:pt>
                <c:pt idx="2">
                  <c:v>61</c:v>
                </c:pt>
                <c:pt idx="3">
                  <c:v>28</c:v>
                </c:pt>
                <c:pt idx="4">
                  <c:v>31</c:v>
                </c:pt>
                <c:pt idx="5">
                  <c:v>20</c:v>
                </c:pt>
                <c:pt idx="6">
                  <c:v>101</c:v>
                </c:pt>
                <c:pt idx="7">
                  <c:v>48</c:v>
                </c:pt>
                <c:pt idx="8">
                  <c:v>93</c:v>
                </c:pt>
                <c:pt idx="9">
                  <c:v>1116</c:v>
                </c:pt>
                <c:pt idx="10">
                  <c:v>3420</c:v>
                </c:pt>
                <c:pt idx="11">
                  <c:v>3192</c:v>
                </c:pt>
                <c:pt idx="12">
                  <c:v>8200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1-47C9-BE49-F71F8846FF43}"/>
            </c:ext>
          </c:extLst>
        </c:ser>
        <c:ser>
          <c:idx val="0"/>
          <c:order val="2"/>
          <c:tx>
            <c:strRef>
              <c:f>'Viajeros entr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A1-47C9-BE49-F71F8846FF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TF'!$I$396:$I$408</c:f>
              <c:numCache>
                <c:formatCode>#,##0</c:formatCode>
                <c:ptCount val="13"/>
                <c:pt idx="0">
                  <c:v>4251</c:v>
                </c:pt>
                <c:pt idx="1">
                  <c:v>4350</c:v>
                </c:pt>
                <c:pt idx="2">
                  <c:v>4263</c:v>
                </c:pt>
                <c:pt idx="3">
                  <c:v>2519</c:v>
                </c:pt>
                <c:pt idx="4">
                  <c:v>352</c:v>
                </c:pt>
                <c:pt idx="5">
                  <c:v>557</c:v>
                </c:pt>
                <c:pt idx="6">
                  <c:v>512</c:v>
                </c:pt>
                <c:pt idx="7">
                  <c:v>359</c:v>
                </c:pt>
                <c:pt idx="8">
                  <c:v>303</c:v>
                </c:pt>
                <c:pt idx="9">
                  <c:v>4320</c:v>
                </c:pt>
                <c:pt idx="10">
                  <c:v>6929</c:v>
                </c:pt>
                <c:pt idx="11">
                  <c:v>5702</c:v>
                </c:pt>
                <c:pt idx="12">
                  <c:v>34417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A1-47C9-BE49-F71F8846FF43}"/>
            </c:ext>
          </c:extLst>
        </c:ser>
        <c:ser>
          <c:idx val="1"/>
          <c:order val="3"/>
          <c:tx>
            <c:strRef>
              <c:f>'Viajeros entr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A1-47C9-BE49-F71F8846FF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A1-47C9-BE49-F71F8846FF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TF'!$K$396:$K$408</c:f>
              <c:numCache>
                <c:formatCode>#,##0</c:formatCode>
                <c:ptCount val="13"/>
                <c:pt idx="0">
                  <c:v>7577</c:v>
                </c:pt>
                <c:pt idx="1">
                  <c:v>8120</c:v>
                </c:pt>
                <c:pt idx="2">
                  <c:v>6363</c:v>
                </c:pt>
                <c:pt idx="3">
                  <c:v>3424</c:v>
                </c:pt>
                <c:pt idx="12">
                  <c:v>25484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A1-47C9-BE49-F71F8846F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A1-47C9-BE49-F71F8846FF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A1-47C9-BE49-F71F8846FF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A1-47C9-BE49-F71F8846FF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A1-47C9-BE49-F71F8846FF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A1-47C9-BE49-F71F8846FF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A1-47C9-BE49-F71F8846FF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A1-47C9-BE49-F71F8846FF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A1-47C9-BE49-F71F8846FF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A1-47C9-BE49-F71F8846FF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A1-47C9-BE49-F71F8846FF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A1-47C9-BE49-F71F8846FF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A1-47C9-BE49-F71F8846FF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A1-47C9-BE49-F71F8846FF43}"/>
              </c:ext>
            </c:extLst>
          </c:dPt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TF'!$L$396:$L$408</c:f>
              <c:numCache>
                <c:formatCode>0.0%</c:formatCode>
                <c:ptCount val="13"/>
                <c:pt idx="0">
                  <c:v>0.78240414020230542</c:v>
                </c:pt>
                <c:pt idx="1">
                  <c:v>0.8666666666666667</c:v>
                </c:pt>
                <c:pt idx="2">
                  <c:v>0.49261083743842371</c:v>
                </c:pt>
                <c:pt idx="3">
                  <c:v>0.3592695514092894</c:v>
                </c:pt>
                <c:pt idx="12">
                  <c:v>0.65663394656438934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A1-47C9-BE49-F71F8846FF43}"/>
            </c:ext>
          </c:extLst>
        </c:ser>
        <c:ser>
          <c:idx val="4"/>
          <c:order val="5"/>
          <c:tx>
            <c:strRef>
              <c:f>'Viajeros entr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TF'!$M$396:$M$408</c:f>
              <c:numCache>
                <c:formatCode>0.0%</c:formatCode>
                <c:ptCount val="13"/>
                <c:pt idx="0">
                  <c:v>-0.11741409435061156</c:v>
                </c:pt>
                <c:pt idx="1">
                  <c:v>-9.5667669005457201E-2</c:v>
                </c:pt>
                <c:pt idx="2">
                  <c:v>-0.42243805028592174</c:v>
                </c:pt>
                <c:pt idx="3">
                  <c:v>-6.7029972752043587E-2</c:v>
                </c:pt>
                <c:pt idx="12">
                  <c:v>-0.20982295122631855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A1-47C9-BE49-F71F8846F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B4-4EEB-80FC-7EFA98BA03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TF'!$C$422:$C$434</c:f>
              <c:numCache>
                <c:formatCode>#,##0</c:formatCode>
                <c:ptCount val="13"/>
                <c:pt idx="0">
                  <c:v>16712</c:v>
                </c:pt>
                <c:pt idx="1">
                  <c:v>14021</c:v>
                </c:pt>
                <c:pt idx="2">
                  <c:v>17537</c:v>
                </c:pt>
                <c:pt idx="3">
                  <c:v>6610</c:v>
                </c:pt>
                <c:pt idx="4">
                  <c:v>1044</c:v>
                </c:pt>
                <c:pt idx="5">
                  <c:v>1923</c:v>
                </c:pt>
                <c:pt idx="6">
                  <c:v>1700</c:v>
                </c:pt>
                <c:pt idx="7">
                  <c:v>1267</c:v>
                </c:pt>
                <c:pt idx="8">
                  <c:v>1250</c:v>
                </c:pt>
                <c:pt idx="9">
                  <c:v>10088</c:v>
                </c:pt>
                <c:pt idx="10">
                  <c:v>15908</c:v>
                </c:pt>
                <c:pt idx="11">
                  <c:v>17968</c:v>
                </c:pt>
                <c:pt idx="12">
                  <c:v>106028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4-4EEB-80FC-7EFA98BA03FA}"/>
            </c:ext>
          </c:extLst>
        </c:ser>
        <c:ser>
          <c:idx val="5"/>
          <c:order val="1"/>
          <c:tx>
            <c:strRef>
              <c:f>'Viajeros entr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B4-4EEB-80FC-7EFA98BA03FA}"/>
              </c:ext>
            </c:extLst>
          </c:dPt>
          <c:val>
            <c:numRef>
              <c:f>'Viajeros entr evol mensu TF'!$G$422:$G$434</c:f>
              <c:numCache>
                <c:formatCode>#,##0</c:formatCode>
                <c:ptCount val="13"/>
                <c:pt idx="0">
                  <c:v>728</c:v>
                </c:pt>
                <c:pt idx="1">
                  <c:v>577</c:v>
                </c:pt>
                <c:pt idx="2">
                  <c:v>660</c:v>
                </c:pt>
                <c:pt idx="3">
                  <c:v>248</c:v>
                </c:pt>
                <c:pt idx="4">
                  <c:v>231</c:v>
                </c:pt>
                <c:pt idx="5">
                  <c:v>151</c:v>
                </c:pt>
                <c:pt idx="6">
                  <c:v>216</c:v>
                </c:pt>
                <c:pt idx="7">
                  <c:v>211</c:v>
                </c:pt>
                <c:pt idx="8">
                  <c:v>273</c:v>
                </c:pt>
                <c:pt idx="9">
                  <c:v>3666</c:v>
                </c:pt>
                <c:pt idx="10">
                  <c:v>7949</c:v>
                </c:pt>
                <c:pt idx="11">
                  <c:v>7237</c:v>
                </c:pt>
                <c:pt idx="12">
                  <c:v>22147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B4-4EEB-80FC-7EFA98BA03FA}"/>
            </c:ext>
          </c:extLst>
        </c:ser>
        <c:ser>
          <c:idx val="0"/>
          <c:order val="2"/>
          <c:tx>
            <c:strRef>
              <c:f>'Viajeros entr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B4-4EEB-80FC-7EFA98BA03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TF'!$I$422:$I$434</c:f>
              <c:numCache>
                <c:formatCode>#,##0</c:formatCode>
                <c:ptCount val="13"/>
                <c:pt idx="0">
                  <c:v>7732</c:v>
                </c:pt>
                <c:pt idx="1">
                  <c:v>5816</c:v>
                </c:pt>
                <c:pt idx="2">
                  <c:v>6989</c:v>
                </c:pt>
                <c:pt idx="3">
                  <c:v>4370</c:v>
                </c:pt>
                <c:pt idx="4">
                  <c:v>447</c:v>
                </c:pt>
                <c:pt idx="5">
                  <c:v>719</c:v>
                </c:pt>
                <c:pt idx="6">
                  <c:v>648</c:v>
                </c:pt>
                <c:pt idx="7">
                  <c:v>649</c:v>
                </c:pt>
                <c:pt idx="8">
                  <c:v>714</c:v>
                </c:pt>
                <c:pt idx="9">
                  <c:v>5899</c:v>
                </c:pt>
                <c:pt idx="10">
                  <c:v>11799</c:v>
                </c:pt>
                <c:pt idx="11">
                  <c:v>10970</c:v>
                </c:pt>
                <c:pt idx="12">
                  <c:v>56752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B4-4EEB-80FC-7EFA98BA03FA}"/>
            </c:ext>
          </c:extLst>
        </c:ser>
        <c:ser>
          <c:idx val="1"/>
          <c:order val="3"/>
          <c:tx>
            <c:strRef>
              <c:f>'Viajeros entr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B4-4EEB-80FC-7EFA98BA03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B4-4EEB-80FC-7EFA98BA03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TF'!$K$422:$K$434</c:f>
              <c:numCache>
                <c:formatCode>#,##0</c:formatCode>
                <c:ptCount val="13"/>
                <c:pt idx="0">
                  <c:v>12762</c:v>
                </c:pt>
                <c:pt idx="1">
                  <c:v>9657</c:v>
                </c:pt>
                <c:pt idx="2">
                  <c:v>9056</c:v>
                </c:pt>
                <c:pt idx="3">
                  <c:v>5653</c:v>
                </c:pt>
                <c:pt idx="12">
                  <c:v>37128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B4-4EEB-80FC-7EFA98BA0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B4-4EEB-80FC-7EFA98BA03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B4-4EEB-80FC-7EFA98BA03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B4-4EEB-80FC-7EFA98BA03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B4-4EEB-80FC-7EFA98BA03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B4-4EEB-80FC-7EFA98BA03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B4-4EEB-80FC-7EFA98BA03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B4-4EEB-80FC-7EFA98BA03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B4-4EEB-80FC-7EFA98BA03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B4-4EEB-80FC-7EFA98BA03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B4-4EEB-80FC-7EFA98BA03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B4-4EEB-80FC-7EFA98BA03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B4-4EEB-80FC-7EFA98BA03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B4-4EEB-80FC-7EFA98BA03FA}"/>
              </c:ext>
            </c:extLst>
          </c:dPt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TF'!$L$422:$L$434</c:f>
              <c:numCache>
                <c:formatCode>0.0%</c:formatCode>
                <c:ptCount val="13"/>
                <c:pt idx="0">
                  <c:v>0.65054319710294872</c:v>
                </c:pt>
                <c:pt idx="1">
                  <c:v>0.66041953232462181</c:v>
                </c:pt>
                <c:pt idx="2">
                  <c:v>0.29575046501645441</c:v>
                </c:pt>
                <c:pt idx="3">
                  <c:v>0.29359267734553773</c:v>
                </c:pt>
                <c:pt idx="12">
                  <c:v>0.49066527482233901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B4-4EEB-80FC-7EFA98BA03FA}"/>
            </c:ext>
          </c:extLst>
        </c:ser>
        <c:ser>
          <c:idx val="4"/>
          <c:order val="5"/>
          <c:tx>
            <c:strRef>
              <c:f>'Viajeros entr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TF'!$M$422:$M$434</c:f>
              <c:numCache>
                <c:formatCode>0.0%</c:formatCode>
                <c:ptCount val="13"/>
                <c:pt idx="0">
                  <c:v>-0.23635710866443271</c:v>
                </c:pt>
                <c:pt idx="1">
                  <c:v>-0.31124741459239713</c:v>
                </c:pt>
                <c:pt idx="2">
                  <c:v>-0.4836060899811826</c:v>
                </c:pt>
                <c:pt idx="3">
                  <c:v>-0.14478063540090769</c:v>
                </c:pt>
                <c:pt idx="12">
                  <c:v>-0.32346938775510203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B4-4EEB-80FC-7EFA98BA0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8B-46B8-81A5-D0A062789A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TF'!$C$498:$C$510</c:f>
              <c:numCache>
                <c:formatCode>#,##0</c:formatCode>
                <c:ptCount val="13"/>
                <c:pt idx="0">
                  <c:v>1925</c:v>
                </c:pt>
                <c:pt idx="1">
                  <c:v>2446</c:v>
                </c:pt>
                <c:pt idx="2">
                  <c:v>2568</c:v>
                </c:pt>
                <c:pt idx="3">
                  <c:v>2274</c:v>
                </c:pt>
                <c:pt idx="4">
                  <c:v>1230</c:v>
                </c:pt>
                <c:pt idx="5">
                  <c:v>2289</c:v>
                </c:pt>
                <c:pt idx="6">
                  <c:v>2449</c:v>
                </c:pt>
                <c:pt idx="7">
                  <c:v>1463</c:v>
                </c:pt>
                <c:pt idx="8">
                  <c:v>1374</c:v>
                </c:pt>
                <c:pt idx="9">
                  <c:v>2555</c:v>
                </c:pt>
                <c:pt idx="10">
                  <c:v>2216</c:v>
                </c:pt>
                <c:pt idx="11">
                  <c:v>2578</c:v>
                </c:pt>
                <c:pt idx="12">
                  <c:v>25367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B-46B8-81A5-D0A062789A74}"/>
            </c:ext>
          </c:extLst>
        </c:ser>
        <c:ser>
          <c:idx val="5"/>
          <c:order val="1"/>
          <c:tx>
            <c:strRef>
              <c:f>'Viajeros entr evol mensu TF'!$G$496:$H$496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8B-46B8-81A5-D0A062789A74}"/>
              </c:ext>
            </c:extLst>
          </c:dPt>
          <c:val>
            <c:numRef>
              <c:f>'Viajeros entr evol mensu TF'!$G$498:$G$510</c:f>
              <c:numCache>
                <c:formatCode>#,##0</c:formatCode>
                <c:ptCount val="13"/>
                <c:pt idx="0">
                  <c:v>95</c:v>
                </c:pt>
                <c:pt idx="1">
                  <c:v>235</c:v>
                </c:pt>
                <c:pt idx="2">
                  <c:v>337</c:v>
                </c:pt>
                <c:pt idx="3">
                  <c:v>138</c:v>
                </c:pt>
                <c:pt idx="4">
                  <c:v>278</c:v>
                </c:pt>
                <c:pt idx="5">
                  <c:v>1048</c:v>
                </c:pt>
                <c:pt idx="6">
                  <c:v>2684</c:v>
                </c:pt>
                <c:pt idx="7">
                  <c:v>1484</c:v>
                </c:pt>
                <c:pt idx="8">
                  <c:v>2699</c:v>
                </c:pt>
                <c:pt idx="9">
                  <c:v>4587</c:v>
                </c:pt>
                <c:pt idx="10">
                  <c:v>2748</c:v>
                </c:pt>
                <c:pt idx="11">
                  <c:v>4076</c:v>
                </c:pt>
                <c:pt idx="12">
                  <c:v>20409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8B-46B8-81A5-D0A062789A74}"/>
            </c:ext>
          </c:extLst>
        </c:ser>
        <c:ser>
          <c:idx val="0"/>
          <c:order val="2"/>
          <c:tx>
            <c:strRef>
              <c:f>'Viajeros entr evol mensu TF'!$I$496:$J$496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8B-46B8-81A5-D0A062789A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TF'!$I$498:$I$510</c:f>
              <c:numCache>
                <c:formatCode>#,##0</c:formatCode>
                <c:ptCount val="13"/>
                <c:pt idx="0">
                  <c:v>4299</c:v>
                </c:pt>
                <c:pt idx="1">
                  <c:v>4391</c:v>
                </c:pt>
                <c:pt idx="2">
                  <c:v>5161</c:v>
                </c:pt>
                <c:pt idx="3">
                  <c:v>5011</c:v>
                </c:pt>
                <c:pt idx="4">
                  <c:v>3031</c:v>
                </c:pt>
                <c:pt idx="5">
                  <c:v>4239</c:v>
                </c:pt>
                <c:pt idx="6">
                  <c:v>5114</c:v>
                </c:pt>
                <c:pt idx="7">
                  <c:v>2991</c:v>
                </c:pt>
                <c:pt idx="8">
                  <c:v>3337</c:v>
                </c:pt>
                <c:pt idx="9">
                  <c:v>5084</c:v>
                </c:pt>
                <c:pt idx="10">
                  <c:v>3402</c:v>
                </c:pt>
                <c:pt idx="11">
                  <c:v>5002</c:v>
                </c:pt>
                <c:pt idx="12">
                  <c:v>51062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8B-46B8-81A5-D0A062789A74}"/>
            </c:ext>
          </c:extLst>
        </c:ser>
        <c:ser>
          <c:idx val="1"/>
          <c:order val="3"/>
          <c:tx>
            <c:strRef>
              <c:f>'Viajeros entr evol mensu TF'!$K$496:$L$496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8B-46B8-81A5-D0A062789A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8B-46B8-81A5-D0A062789A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TF'!$K$498:$K$510</c:f>
              <c:numCache>
                <c:formatCode>#,##0</c:formatCode>
                <c:ptCount val="13"/>
                <c:pt idx="0">
                  <c:v>4920</c:v>
                </c:pt>
                <c:pt idx="1">
                  <c:v>6110</c:v>
                </c:pt>
                <c:pt idx="2">
                  <c:v>5249</c:v>
                </c:pt>
                <c:pt idx="3">
                  <c:v>5208</c:v>
                </c:pt>
                <c:pt idx="12">
                  <c:v>21487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8B-46B8-81A5-D0A062789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8B-46B8-81A5-D0A062789A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8B-46B8-81A5-D0A062789A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8B-46B8-81A5-D0A062789A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8B-46B8-81A5-D0A062789A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8B-46B8-81A5-D0A062789A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8B-46B8-81A5-D0A062789A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8B-46B8-81A5-D0A062789A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8B-46B8-81A5-D0A062789A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8B-46B8-81A5-D0A062789A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8B-46B8-81A5-D0A062789A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8B-46B8-81A5-D0A062789A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8B-46B8-81A5-D0A062789A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8B-46B8-81A5-D0A062789A74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TF'!$L$498:$L$510</c:f>
              <c:numCache>
                <c:formatCode>0.0%</c:formatCode>
                <c:ptCount val="13"/>
                <c:pt idx="0">
                  <c:v>0.1444521981856246</c:v>
                </c:pt>
                <c:pt idx="1">
                  <c:v>0.39148257800045538</c:v>
                </c:pt>
                <c:pt idx="2">
                  <c:v>1.7050959116450271E-2</c:v>
                </c:pt>
                <c:pt idx="3">
                  <c:v>3.9313510277389829E-2</c:v>
                </c:pt>
                <c:pt idx="12">
                  <c:v>0.1391686989714771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8B-46B8-81A5-D0A062789A74}"/>
            </c:ext>
          </c:extLst>
        </c:ser>
        <c:ser>
          <c:idx val="4"/>
          <c:order val="5"/>
          <c:tx>
            <c:strRef>
              <c:f>'Viajeros entr evol mensu TF'!$M$497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TF'!$M$498:$M$510</c:f>
              <c:numCache>
                <c:formatCode>0.0%</c:formatCode>
                <c:ptCount val="13"/>
                <c:pt idx="0">
                  <c:v>1.5558441558441558</c:v>
                </c:pt>
                <c:pt idx="1">
                  <c:v>1.4979558462796403</c:v>
                </c:pt>
                <c:pt idx="2">
                  <c:v>1.0440031152647977</c:v>
                </c:pt>
                <c:pt idx="3">
                  <c:v>1.2902374670184695</c:v>
                </c:pt>
                <c:pt idx="12">
                  <c:v>1.3322479105611635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8B-46B8-81A5-D0A062789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2D-4DA0-88E8-E64014E4B9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TF'!$C$448:$C$460</c:f>
              <c:numCache>
                <c:formatCode>#,##0</c:formatCode>
                <c:ptCount val="13"/>
                <c:pt idx="0">
                  <c:v>387</c:v>
                </c:pt>
                <c:pt idx="1">
                  <c:v>408</c:v>
                </c:pt>
                <c:pt idx="2">
                  <c:v>455</c:v>
                </c:pt>
                <c:pt idx="3">
                  <c:v>1040</c:v>
                </c:pt>
                <c:pt idx="4">
                  <c:v>996</c:v>
                </c:pt>
                <c:pt idx="5">
                  <c:v>1638</c:v>
                </c:pt>
                <c:pt idx="6">
                  <c:v>1730</c:v>
                </c:pt>
                <c:pt idx="7">
                  <c:v>2223</c:v>
                </c:pt>
                <c:pt idx="8">
                  <c:v>1934</c:v>
                </c:pt>
                <c:pt idx="9">
                  <c:v>1047</c:v>
                </c:pt>
                <c:pt idx="10">
                  <c:v>752</c:v>
                </c:pt>
                <c:pt idx="11">
                  <c:v>760</c:v>
                </c:pt>
                <c:pt idx="12">
                  <c:v>13370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D-4DA0-88E8-E64014E4B9E5}"/>
            </c:ext>
          </c:extLst>
        </c:ser>
        <c:ser>
          <c:idx val="5"/>
          <c:order val="1"/>
          <c:tx>
            <c:strRef>
              <c:f>'Viajeros entr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2D-4DA0-88E8-E64014E4B9E5}"/>
              </c:ext>
            </c:extLst>
          </c:dPt>
          <c:val>
            <c:numRef>
              <c:f>'Viajeros entr evol mensu TF'!$G$448:$G$460</c:f>
              <c:numCache>
                <c:formatCode>#,##0</c:formatCode>
                <c:ptCount val="13"/>
                <c:pt idx="0">
                  <c:v>156</c:v>
                </c:pt>
                <c:pt idx="1">
                  <c:v>114</c:v>
                </c:pt>
                <c:pt idx="2">
                  <c:v>183</c:v>
                </c:pt>
                <c:pt idx="3">
                  <c:v>284</c:v>
                </c:pt>
                <c:pt idx="4">
                  <c:v>394</c:v>
                </c:pt>
                <c:pt idx="5">
                  <c:v>650</c:v>
                </c:pt>
                <c:pt idx="6">
                  <c:v>1314</c:v>
                </c:pt>
                <c:pt idx="7">
                  <c:v>2103</c:v>
                </c:pt>
                <c:pt idx="8">
                  <c:v>1697</c:v>
                </c:pt>
                <c:pt idx="9">
                  <c:v>971</c:v>
                </c:pt>
                <c:pt idx="10">
                  <c:v>891</c:v>
                </c:pt>
                <c:pt idx="11">
                  <c:v>814</c:v>
                </c:pt>
                <c:pt idx="12">
                  <c:v>9571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D-4DA0-88E8-E64014E4B9E5}"/>
            </c:ext>
          </c:extLst>
        </c:ser>
        <c:ser>
          <c:idx val="0"/>
          <c:order val="2"/>
          <c:tx>
            <c:strRef>
              <c:f>'Viajeros entr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2D-4DA0-88E8-E64014E4B9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TF'!$I$448:$I$460</c:f>
              <c:numCache>
                <c:formatCode>#,##0</c:formatCode>
                <c:ptCount val="13"/>
                <c:pt idx="0">
                  <c:v>411</c:v>
                </c:pt>
                <c:pt idx="1">
                  <c:v>667</c:v>
                </c:pt>
                <c:pt idx="2">
                  <c:v>862</c:v>
                </c:pt>
                <c:pt idx="3">
                  <c:v>1288</c:v>
                </c:pt>
                <c:pt idx="4">
                  <c:v>1689</c:v>
                </c:pt>
                <c:pt idx="5">
                  <c:v>2250</c:v>
                </c:pt>
                <c:pt idx="6">
                  <c:v>2964</c:v>
                </c:pt>
                <c:pt idx="7">
                  <c:v>3666</c:v>
                </c:pt>
                <c:pt idx="8">
                  <c:v>2780</c:v>
                </c:pt>
                <c:pt idx="9">
                  <c:v>1666</c:v>
                </c:pt>
                <c:pt idx="10">
                  <c:v>1352</c:v>
                </c:pt>
                <c:pt idx="11">
                  <c:v>1061</c:v>
                </c:pt>
                <c:pt idx="12">
                  <c:v>20656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2D-4DA0-88E8-E64014E4B9E5}"/>
            </c:ext>
          </c:extLst>
        </c:ser>
        <c:ser>
          <c:idx val="1"/>
          <c:order val="3"/>
          <c:tx>
            <c:strRef>
              <c:f>'Viajeros entr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2D-4DA0-88E8-E64014E4B9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2D-4DA0-88E8-E64014E4B9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TF'!$K$448:$K$460</c:f>
              <c:numCache>
                <c:formatCode>#,##0</c:formatCode>
                <c:ptCount val="13"/>
                <c:pt idx="0">
                  <c:v>996</c:v>
                </c:pt>
                <c:pt idx="1">
                  <c:v>916</c:v>
                </c:pt>
                <c:pt idx="2">
                  <c:v>1066</c:v>
                </c:pt>
                <c:pt idx="3">
                  <c:v>1958</c:v>
                </c:pt>
                <c:pt idx="12">
                  <c:v>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2D-4DA0-88E8-E64014E4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2D-4DA0-88E8-E64014E4B9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2D-4DA0-88E8-E64014E4B9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2D-4DA0-88E8-E64014E4B9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2D-4DA0-88E8-E64014E4B9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2D-4DA0-88E8-E64014E4B9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2D-4DA0-88E8-E64014E4B9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2D-4DA0-88E8-E64014E4B9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2D-4DA0-88E8-E64014E4B9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2D-4DA0-88E8-E64014E4B9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2D-4DA0-88E8-E64014E4B9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2D-4DA0-88E8-E64014E4B9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2D-4DA0-88E8-E64014E4B9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2D-4DA0-88E8-E64014E4B9E5}"/>
              </c:ext>
            </c:extLst>
          </c:dPt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TF'!$L$448:$L$460</c:f>
              <c:numCache>
                <c:formatCode>0.0%</c:formatCode>
                <c:ptCount val="13"/>
                <c:pt idx="0">
                  <c:v>1.4233576642335768</c:v>
                </c:pt>
                <c:pt idx="1">
                  <c:v>0.37331334332833577</c:v>
                </c:pt>
                <c:pt idx="2">
                  <c:v>0.23665893271461713</c:v>
                </c:pt>
                <c:pt idx="3">
                  <c:v>0.52018633540372661</c:v>
                </c:pt>
                <c:pt idx="12">
                  <c:v>0.52912019826517964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2D-4DA0-88E8-E64014E4B9E5}"/>
            </c:ext>
          </c:extLst>
        </c:ser>
        <c:ser>
          <c:idx val="4"/>
          <c:order val="5"/>
          <c:tx>
            <c:strRef>
              <c:f>'Viajeros entr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TF'!$M$448:$M$460</c:f>
              <c:numCache>
                <c:formatCode>0.0%</c:formatCode>
                <c:ptCount val="13"/>
                <c:pt idx="0">
                  <c:v>1.5736434108527133</c:v>
                </c:pt>
                <c:pt idx="1">
                  <c:v>1.2450980392156863</c:v>
                </c:pt>
                <c:pt idx="2">
                  <c:v>1.342857142857143</c:v>
                </c:pt>
                <c:pt idx="3">
                  <c:v>0.88269230769230766</c:v>
                </c:pt>
                <c:pt idx="12">
                  <c:v>1.1554585152838426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2D-4DA0-88E8-E64014E4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6D-4336-B810-026FFC3E84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D-4336-B810-026FFC3E8494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6D-4336-B810-026FFC3E8494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6D-4336-B810-026FFC3E8494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6D-4336-B810-026FFC3E84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6D-4336-B810-026FFC3E8494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6D-4336-B810-026FFC3E84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6D-4336-B810-026FFC3E84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2">
                  <c:v>440377</c:v>
                </c:pt>
                <c:pt idx="3">
                  <c:v>445687</c:v>
                </c:pt>
                <c:pt idx="12">
                  <c:v>1700823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6D-4336-B810-026FFC3E8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6D-4336-B810-026FFC3E84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6D-4336-B810-026FFC3E84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6D-4336-B810-026FFC3E84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6D-4336-B810-026FFC3E84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D-4336-B810-026FFC3E84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6D-4336-B810-026FFC3E84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6D-4336-B810-026FFC3E84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6D-4336-B810-026FFC3E84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6D-4336-B810-026FFC3E84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6D-4336-B810-026FFC3E84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6D-4336-B810-026FFC3E84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6D-4336-B810-026FFC3E84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6D-4336-B810-026FFC3E8494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2">
                  <c:v>0.11865358285048022</c:v>
                </c:pt>
                <c:pt idx="3">
                  <c:v>4.6982877090444353E-2</c:v>
                </c:pt>
                <c:pt idx="12">
                  <c:v>0.17936622404049518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6D-4336-B810-026FFC3E8494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2">
                  <c:v>2.290744805639755E-2</c:v>
                </c:pt>
                <c:pt idx="3">
                  <c:v>0.10607951993209963</c:v>
                </c:pt>
                <c:pt idx="12">
                  <c:v>8.250763116826243E-2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6D-4336-B810-026FFC3E8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44-456E-884E-CC65ED2FE1C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276086</c:v>
                </c:pt>
                <c:pt idx="1">
                  <c:v>270304</c:v>
                </c:pt>
                <c:pt idx="2">
                  <c:v>313846</c:v>
                </c:pt>
                <c:pt idx="3">
                  <c:v>293476</c:v>
                </c:pt>
                <c:pt idx="4">
                  <c:v>283721</c:v>
                </c:pt>
                <c:pt idx="5">
                  <c:v>293679</c:v>
                </c:pt>
                <c:pt idx="6">
                  <c:v>309509</c:v>
                </c:pt>
                <c:pt idx="7">
                  <c:v>325829</c:v>
                </c:pt>
                <c:pt idx="8">
                  <c:v>286586</c:v>
                </c:pt>
                <c:pt idx="9">
                  <c:v>320464</c:v>
                </c:pt>
                <c:pt idx="10">
                  <c:v>296638</c:v>
                </c:pt>
                <c:pt idx="11">
                  <c:v>298050</c:v>
                </c:pt>
                <c:pt idx="12">
                  <c:v>3568188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4-456E-884E-CC65ED2FE1C4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44-456E-884E-CC65ED2FE1C4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35671</c:v>
                </c:pt>
                <c:pt idx="1">
                  <c:v>43424</c:v>
                </c:pt>
                <c:pt idx="2">
                  <c:v>56792</c:v>
                </c:pt>
                <c:pt idx="3">
                  <c:v>64473</c:v>
                </c:pt>
                <c:pt idx="4">
                  <c:v>88479</c:v>
                </c:pt>
                <c:pt idx="5">
                  <c:v>111793</c:v>
                </c:pt>
                <c:pt idx="6">
                  <c:v>177784</c:v>
                </c:pt>
                <c:pt idx="7">
                  <c:v>230328</c:v>
                </c:pt>
                <c:pt idx="8">
                  <c:v>229668</c:v>
                </c:pt>
                <c:pt idx="9">
                  <c:v>297544</c:v>
                </c:pt>
                <c:pt idx="10">
                  <c:v>274669</c:v>
                </c:pt>
                <c:pt idx="11">
                  <c:v>247406</c:v>
                </c:pt>
                <c:pt idx="12">
                  <c:v>1858031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44-456E-884E-CC65ED2FE1C4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44-456E-884E-CC65ED2FE1C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211722</c:v>
                </c:pt>
                <c:pt idx="1">
                  <c:v>279945</c:v>
                </c:pt>
                <c:pt idx="2">
                  <c:v>315116</c:v>
                </c:pt>
                <c:pt idx="3">
                  <c:v>337375</c:v>
                </c:pt>
                <c:pt idx="4">
                  <c:v>305518</c:v>
                </c:pt>
                <c:pt idx="5">
                  <c:v>305537</c:v>
                </c:pt>
                <c:pt idx="6">
                  <c:v>355886</c:v>
                </c:pt>
                <c:pt idx="7">
                  <c:v>347304</c:v>
                </c:pt>
                <c:pt idx="8">
                  <c:v>311856</c:v>
                </c:pt>
                <c:pt idx="9">
                  <c:v>345763</c:v>
                </c:pt>
                <c:pt idx="10">
                  <c:v>324591</c:v>
                </c:pt>
                <c:pt idx="11">
                  <c:v>336260</c:v>
                </c:pt>
                <c:pt idx="12">
                  <c:v>3776873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44-456E-884E-CC65ED2FE1C4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44-456E-884E-CC65ED2FE1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44-456E-884E-CC65ED2FE1C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323159</c:v>
                </c:pt>
                <c:pt idx="1">
                  <c:v>327297</c:v>
                </c:pt>
                <c:pt idx="2">
                  <c:v>343050</c:v>
                </c:pt>
                <c:pt idx="3">
                  <c:v>349241</c:v>
                </c:pt>
                <c:pt idx="12">
                  <c:v>1342747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44-456E-884E-CC65ED2FE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44-456E-884E-CC65ED2FE1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44-456E-884E-CC65ED2FE1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44-456E-884E-CC65ED2FE1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44-456E-884E-CC65ED2FE1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44-456E-884E-CC65ED2FE1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44-456E-884E-CC65ED2FE1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44-456E-884E-CC65ED2FE1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44-456E-884E-CC65ED2FE1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44-456E-884E-CC65ED2FE1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44-456E-884E-CC65ED2FE1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44-456E-884E-CC65ED2FE1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44-456E-884E-CC65ED2FE1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44-456E-884E-CC65ED2FE1C4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0.52633642228960609</c:v>
                </c:pt>
                <c:pt idx="1">
                  <c:v>0.16914751111825543</c:v>
                </c:pt>
                <c:pt idx="2">
                  <c:v>8.8646720572741478E-2</c:v>
                </c:pt>
                <c:pt idx="3">
                  <c:v>3.5171545016672745E-2</c:v>
                </c:pt>
                <c:pt idx="12">
                  <c:v>0.17356781143862987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44-456E-884E-CC65ED2FE1C4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0.1705012206341503</c:v>
                </c:pt>
                <c:pt idx="1">
                  <c:v>0.21084778619628275</c:v>
                </c:pt>
                <c:pt idx="2">
                  <c:v>9.3052006398042453E-2</c:v>
                </c:pt>
                <c:pt idx="3">
                  <c:v>0.19001553789747705</c:v>
                </c:pt>
                <c:pt idx="12">
                  <c:v>0.16384938355499457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44-456E-884E-CC65ED2FE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60-4036-A5F9-BCDB84F69C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44446</c:v>
                </c:pt>
                <c:pt idx="1">
                  <c:v>46135</c:v>
                </c:pt>
                <c:pt idx="2">
                  <c:v>52850</c:v>
                </c:pt>
                <c:pt idx="3">
                  <c:v>50747</c:v>
                </c:pt>
                <c:pt idx="4">
                  <c:v>47042</c:v>
                </c:pt>
                <c:pt idx="5">
                  <c:v>46916</c:v>
                </c:pt>
                <c:pt idx="6">
                  <c:v>53890</c:v>
                </c:pt>
                <c:pt idx="7">
                  <c:v>53585</c:v>
                </c:pt>
                <c:pt idx="8">
                  <c:v>47338</c:v>
                </c:pt>
                <c:pt idx="9">
                  <c:v>56134</c:v>
                </c:pt>
                <c:pt idx="10">
                  <c:v>47496</c:v>
                </c:pt>
                <c:pt idx="11">
                  <c:v>48533</c:v>
                </c:pt>
                <c:pt idx="12">
                  <c:v>595112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0-4036-A5F9-BCDB84F69C87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60-4036-A5F9-BCDB84F69C87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6298</c:v>
                </c:pt>
                <c:pt idx="1">
                  <c:v>8069</c:v>
                </c:pt>
                <c:pt idx="2">
                  <c:v>13156</c:v>
                </c:pt>
                <c:pt idx="3">
                  <c:v>18016</c:v>
                </c:pt>
                <c:pt idx="4">
                  <c:v>22764</c:v>
                </c:pt>
                <c:pt idx="5">
                  <c:v>31220</c:v>
                </c:pt>
                <c:pt idx="6">
                  <c:v>41300</c:v>
                </c:pt>
                <c:pt idx="7">
                  <c:v>50599</c:v>
                </c:pt>
                <c:pt idx="8">
                  <c:v>51246</c:v>
                </c:pt>
                <c:pt idx="9">
                  <c:v>70305</c:v>
                </c:pt>
                <c:pt idx="10">
                  <c:v>54624</c:v>
                </c:pt>
                <c:pt idx="11">
                  <c:v>52857</c:v>
                </c:pt>
                <c:pt idx="12">
                  <c:v>420454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60-4036-A5F9-BCDB84F69C87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60-4036-A5F9-BCDB84F69C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48711</c:v>
                </c:pt>
                <c:pt idx="1">
                  <c:v>61135</c:v>
                </c:pt>
                <c:pt idx="2">
                  <c:v>62463</c:v>
                </c:pt>
                <c:pt idx="3">
                  <c:v>72188</c:v>
                </c:pt>
                <c:pt idx="4">
                  <c:v>62414</c:v>
                </c:pt>
                <c:pt idx="5">
                  <c:v>56978</c:v>
                </c:pt>
                <c:pt idx="6">
                  <c:v>79160</c:v>
                </c:pt>
                <c:pt idx="7">
                  <c:v>72192</c:v>
                </c:pt>
                <c:pt idx="8">
                  <c:v>61301</c:v>
                </c:pt>
                <c:pt idx="9">
                  <c:v>75078</c:v>
                </c:pt>
                <c:pt idx="10">
                  <c:v>64015</c:v>
                </c:pt>
                <c:pt idx="11">
                  <c:v>69417</c:v>
                </c:pt>
                <c:pt idx="12">
                  <c:v>785052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60-4036-A5F9-BCDB84F69C87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60-4036-A5F9-BCDB84F69C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60-4036-A5F9-BCDB84F69C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60660</c:v>
                </c:pt>
                <c:pt idx="1">
                  <c:v>66108</c:v>
                </c:pt>
                <c:pt idx="2">
                  <c:v>63992</c:v>
                </c:pt>
                <c:pt idx="3">
                  <c:v>65295</c:v>
                </c:pt>
                <c:pt idx="12">
                  <c:v>256055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60-4036-A5F9-BCDB84F69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0-4036-A5F9-BCDB84F69C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0-4036-A5F9-BCDB84F69C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0-4036-A5F9-BCDB84F69C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0-4036-A5F9-BCDB84F69C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0-4036-A5F9-BCDB84F69C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60-4036-A5F9-BCDB84F69C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60-4036-A5F9-BCDB84F69C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60-4036-A5F9-BCDB84F69C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60-4036-A5F9-BCDB84F69C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60-4036-A5F9-BCDB84F69C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60-4036-A5F9-BCDB84F69C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60-4036-A5F9-BCDB84F69C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60-4036-A5F9-BCDB84F69C87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0.24530393545605711</c:v>
                </c:pt>
                <c:pt idx="1">
                  <c:v>8.1344565306289418E-2</c:v>
                </c:pt>
                <c:pt idx="2">
                  <c:v>2.4478491266829883E-2</c:v>
                </c:pt>
                <c:pt idx="3">
                  <c:v>-9.5486784507120337E-2</c:v>
                </c:pt>
                <c:pt idx="12">
                  <c:v>4.7272563671537871E-2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60-4036-A5F9-BCDB84F69C87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0.36480223192188266</c:v>
                </c:pt>
                <c:pt idx="1">
                  <c:v>0.43292511108702714</c:v>
                </c:pt>
                <c:pt idx="2">
                  <c:v>0.21082308420056761</c:v>
                </c:pt>
                <c:pt idx="3">
                  <c:v>0.28667704494846991</c:v>
                </c:pt>
                <c:pt idx="12">
                  <c:v>0.31866122835748634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60-4036-A5F9-BCDB84F69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0D-4B1F-BD36-28DBB10427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169666</c:v>
                </c:pt>
                <c:pt idx="1">
                  <c:v>164351</c:v>
                </c:pt>
                <c:pt idx="2">
                  <c:v>190304</c:v>
                </c:pt>
                <c:pt idx="3">
                  <c:v>182359</c:v>
                </c:pt>
                <c:pt idx="4">
                  <c:v>175897</c:v>
                </c:pt>
                <c:pt idx="5">
                  <c:v>186018</c:v>
                </c:pt>
                <c:pt idx="6">
                  <c:v>195947</c:v>
                </c:pt>
                <c:pt idx="7">
                  <c:v>209657</c:v>
                </c:pt>
                <c:pt idx="8">
                  <c:v>183041</c:v>
                </c:pt>
                <c:pt idx="9">
                  <c:v>202635</c:v>
                </c:pt>
                <c:pt idx="10">
                  <c:v>184696</c:v>
                </c:pt>
                <c:pt idx="11">
                  <c:v>186457</c:v>
                </c:pt>
                <c:pt idx="12">
                  <c:v>2231028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D-4B1F-BD36-28DBB104275E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0D-4B1F-BD36-28DBB104275E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19921</c:v>
                </c:pt>
                <c:pt idx="1">
                  <c:v>24755</c:v>
                </c:pt>
                <c:pt idx="2">
                  <c:v>29819</c:v>
                </c:pt>
                <c:pt idx="3">
                  <c:v>35767</c:v>
                </c:pt>
                <c:pt idx="4">
                  <c:v>47958</c:v>
                </c:pt>
                <c:pt idx="5">
                  <c:v>60106</c:v>
                </c:pt>
                <c:pt idx="6">
                  <c:v>111498</c:v>
                </c:pt>
                <c:pt idx="7">
                  <c:v>143374</c:v>
                </c:pt>
                <c:pt idx="8">
                  <c:v>140512</c:v>
                </c:pt>
                <c:pt idx="9">
                  <c:v>175105</c:v>
                </c:pt>
                <c:pt idx="10">
                  <c:v>166551</c:v>
                </c:pt>
                <c:pt idx="11">
                  <c:v>149356</c:v>
                </c:pt>
                <c:pt idx="12">
                  <c:v>1104722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0D-4B1F-BD36-28DBB104275E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0D-4B1F-BD36-28DBB10427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125711</c:v>
                </c:pt>
                <c:pt idx="1">
                  <c:v>168017</c:v>
                </c:pt>
                <c:pt idx="2">
                  <c:v>189215</c:v>
                </c:pt>
                <c:pt idx="3">
                  <c:v>205820</c:v>
                </c:pt>
                <c:pt idx="4">
                  <c:v>191717</c:v>
                </c:pt>
                <c:pt idx="5">
                  <c:v>196251</c:v>
                </c:pt>
                <c:pt idx="6">
                  <c:v>218088</c:v>
                </c:pt>
                <c:pt idx="7">
                  <c:v>213645</c:v>
                </c:pt>
                <c:pt idx="8">
                  <c:v>194764</c:v>
                </c:pt>
                <c:pt idx="9">
                  <c:v>210769</c:v>
                </c:pt>
                <c:pt idx="10">
                  <c:v>200457</c:v>
                </c:pt>
                <c:pt idx="11">
                  <c:v>204884</c:v>
                </c:pt>
                <c:pt idx="12">
                  <c:v>2319338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0D-4B1F-BD36-28DBB104275E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0D-4B1F-BD36-28DBB10427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0D-4B1F-BD36-28DBB10427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202529</c:v>
                </c:pt>
                <c:pt idx="1">
                  <c:v>199073</c:v>
                </c:pt>
                <c:pt idx="2">
                  <c:v>210907</c:v>
                </c:pt>
                <c:pt idx="3">
                  <c:v>216116</c:v>
                </c:pt>
                <c:pt idx="12">
                  <c:v>828625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0D-4B1F-BD36-28DBB1042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0D-4B1F-BD36-28DBB10427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0D-4B1F-BD36-28DBB10427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0D-4B1F-BD36-28DBB10427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0D-4B1F-BD36-28DBB10427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0D-4B1F-BD36-28DBB10427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0D-4B1F-BD36-28DBB10427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0D-4B1F-BD36-28DBB10427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0D-4B1F-BD36-28DBB10427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0D-4B1F-BD36-28DBB10427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0D-4B1F-BD36-28DBB10427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0D-4B1F-BD36-28DBB10427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0D-4B1F-BD36-28DBB10427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0D-4B1F-BD36-28DBB104275E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0.61106824382910019</c:v>
                </c:pt>
                <c:pt idx="1">
                  <c:v>0.18483843896748553</c:v>
                </c:pt>
                <c:pt idx="2">
                  <c:v>0.11464207383135583</c:v>
                </c:pt>
                <c:pt idx="3">
                  <c:v>5.0024293071615933E-2</c:v>
                </c:pt>
                <c:pt idx="12">
                  <c:v>0.2030625919220399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0D-4B1F-BD36-28DBB104275E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0.19369231313286095</c:v>
                </c:pt>
                <c:pt idx="1">
                  <c:v>0.21126734854062335</c:v>
                </c:pt>
                <c:pt idx="2">
                  <c:v>0.10826362031276271</c:v>
                </c:pt>
                <c:pt idx="3">
                  <c:v>0.18511288173328433</c:v>
                </c:pt>
                <c:pt idx="12">
                  <c:v>0.17256042338823785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0D-4B1F-BD36-28DBB1042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089806801417254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D0-4EFA-81C7-8D3BFDC0DC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45940</c:v>
                </c:pt>
                <c:pt idx="1">
                  <c:v>43527</c:v>
                </c:pt>
                <c:pt idx="2">
                  <c:v>52728</c:v>
                </c:pt>
                <c:pt idx="3">
                  <c:v>45764</c:v>
                </c:pt>
                <c:pt idx="4">
                  <c:v>45731</c:v>
                </c:pt>
                <c:pt idx="5">
                  <c:v>48613</c:v>
                </c:pt>
                <c:pt idx="6">
                  <c:v>47205</c:v>
                </c:pt>
                <c:pt idx="7">
                  <c:v>48990</c:v>
                </c:pt>
                <c:pt idx="8">
                  <c:v>43793</c:v>
                </c:pt>
                <c:pt idx="9">
                  <c:v>47801</c:v>
                </c:pt>
                <c:pt idx="10">
                  <c:v>48916</c:v>
                </c:pt>
                <c:pt idx="11">
                  <c:v>47100</c:v>
                </c:pt>
                <c:pt idx="12">
                  <c:v>566108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D0-4EFA-81C7-8D3BFDC0DC71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D0-4EFA-81C7-8D3BFDC0DC71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7880</c:v>
                </c:pt>
                <c:pt idx="1">
                  <c:v>8902</c:v>
                </c:pt>
                <c:pt idx="2">
                  <c:v>11837</c:v>
                </c:pt>
                <c:pt idx="3">
                  <c:v>9669</c:v>
                </c:pt>
                <c:pt idx="4">
                  <c:v>15426</c:v>
                </c:pt>
                <c:pt idx="5">
                  <c:v>18695</c:v>
                </c:pt>
                <c:pt idx="6">
                  <c:v>21668</c:v>
                </c:pt>
                <c:pt idx="7">
                  <c:v>31864</c:v>
                </c:pt>
                <c:pt idx="8">
                  <c:v>32447</c:v>
                </c:pt>
                <c:pt idx="9">
                  <c:v>44834</c:v>
                </c:pt>
                <c:pt idx="10">
                  <c:v>46834</c:v>
                </c:pt>
                <c:pt idx="11">
                  <c:v>37702</c:v>
                </c:pt>
                <c:pt idx="12">
                  <c:v>287758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D0-4EFA-81C7-8D3BFDC0DC71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D0-4EFA-81C7-8D3BFDC0DC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30388</c:v>
                </c:pt>
                <c:pt idx="1">
                  <c:v>42774</c:v>
                </c:pt>
                <c:pt idx="2">
                  <c:v>53892</c:v>
                </c:pt>
                <c:pt idx="3">
                  <c:v>48912</c:v>
                </c:pt>
                <c:pt idx="4">
                  <c:v>41886</c:v>
                </c:pt>
                <c:pt idx="5">
                  <c:v>42042</c:v>
                </c:pt>
                <c:pt idx="6">
                  <c:v>47912</c:v>
                </c:pt>
                <c:pt idx="7">
                  <c:v>50443</c:v>
                </c:pt>
                <c:pt idx="8">
                  <c:v>43723</c:v>
                </c:pt>
                <c:pt idx="9">
                  <c:v>47264</c:v>
                </c:pt>
                <c:pt idx="10">
                  <c:v>46434</c:v>
                </c:pt>
                <c:pt idx="11">
                  <c:v>48142</c:v>
                </c:pt>
                <c:pt idx="12">
                  <c:v>543812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D0-4EFA-81C7-8D3BFDC0DC71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D0-4EFA-81C7-8D3BFDC0DC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D0-4EFA-81C7-8D3BFDC0DC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46492</c:v>
                </c:pt>
                <c:pt idx="1">
                  <c:v>49896</c:v>
                </c:pt>
                <c:pt idx="2">
                  <c:v>54154</c:v>
                </c:pt>
                <c:pt idx="3">
                  <c:v>56652</c:v>
                </c:pt>
                <c:pt idx="12">
                  <c:v>207194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D0-4EFA-81C7-8D3BFDC0D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D0-4EFA-81C7-8D3BFDC0DC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D0-4EFA-81C7-8D3BFDC0DC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D0-4EFA-81C7-8D3BFDC0DC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D0-4EFA-81C7-8D3BFDC0DC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D0-4EFA-81C7-8D3BFDC0DC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D0-4EFA-81C7-8D3BFDC0DC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D0-4EFA-81C7-8D3BFDC0DC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D0-4EFA-81C7-8D3BFDC0DC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D0-4EFA-81C7-8D3BFDC0DC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D0-4EFA-81C7-8D3BFDC0DC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D0-4EFA-81C7-8D3BFDC0DC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D0-4EFA-81C7-8D3BFDC0DC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D0-4EFA-81C7-8D3BFDC0DC71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0.52994603132815588</c:v>
                </c:pt>
                <c:pt idx="1">
                  <c:v>0.16650301585075056</c:v>
                </c:pt>
                <c:pt idx="2">
                  <c:v>4.8615750018554671E-3</c:v>
                </c:pt>
                <c:pt idx="3">
                  <c:v>0.15824337585868498</c:v>
                </c:pt>
                <c:pt idx="12">
                  <c:v>0.17746610140595331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D0-4EFA-81C7-8D3BFDC0DC71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1.2015672616456197E-2</c:v>
                </c:pt>
                <c:pt idx="1">
                  <c:v>0.14632297194844579</c:v>
                </c:pt>
                <c:pt idx="2">
                  <c:v>2.7044454559247422E-2</c:v>
                </c:pt>
                <c:pt idx="3">
                  <c:v>0.23791626606065908</c:v>
                </c:pt>
                <c:pt idx="12">
                  <c:v>0.10233614777690869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D0-4EFA-81C7-8D3BFDC0D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003038925299007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33-4449-BA78-FB7F49C662A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cat'!$C$119:$C$131</c:f>
              <c:numCache>
                <c:formatCode>#,##0</c:formatCode>
                <c:ptCount val="13"/>
                <c:pt idx="0">
                  <c:v>11892</c:v>
                </c:pt>
                <c:pt idx="1">
                  <c:v>11723</c:v>
                </c:pt>
                <c:pt idx="2">
                  <c:v>12796</c:v>
                </c:pt>
                <c:pt idx="3">
                  <c:v>10681</c:v>
                </c:pt>
                <c:pt idx="4">
                  <c:v>11200</c:v>
                </c:pt>
                <c:pt idx="5">
                  <c:v>8829</c:v>
                </c:pt>
                <c:pt idx="6">
                  <c:v>8734</c:v>
                </c:pt>
                <c:pt idx="7">
                  <c:v>9013</c:v>
                </c:pt>
                <c:pt idx="8">
                  <c:v>8674</c:v>
                </c:pt>
                <c:pt idx="9">
                  <c:v>10153</c:v>
                </c:pt>
                <c:pt idx="10">
                  <c:v>10640</c:v>
                </c:pt>
                <c:pt idx="11">
                  <c:v>11151</c:v>
                </c:pt>
                <c:pt idx="12">
                  <c:v>125486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3-4449-BA78-FB7F49C662A5}"/>
            </c:ext>
          </c:extLst>
        </c:ser>
        <c:ser>
          <c:idx val="5"/>
          <c:order val="1"/>
          <c:tx>
            <c:strRef>
              <c:f>'Viajeros entr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33-4449-BA78-FB7F49C662A5}"/>
              </c:ext>
            </c:extLst>
          </c:dPt>
          <c:val>
            <c:numRef>
              <c:f>'Viajeros entr evol mensu TF cat'!$G$119:$G$131</c:f>
              <c:numCache>
                <c:formatCode>#,##0</c:formatCode>
                <c:ptCount val="13"/>
                <c:pt idx="0">
                  <c:v>459</c:v>
                </c:pt>
                <c:pt idx="1">
                  <c:v>334</c:v>
                </c:pt>
                <c:pt idx="2">
                  <c:v>493</c:v>
                </c:pt>
                <c:pt idx="3">
                  <c:v>248</c:v>
                </c:pt>
                <c:pt idx="4">
                  <c:v>494</c:v>
                </c:pt>
                <c:pt idx="5">
                  <c:v>379</c:v>
                </c:pt>
                <c:pt idx="6">
                  <c:v>2588</c:v>
                </c:pt>
                <c:pt idx="7">
                  <c:v>3766</c:v>
                </c:pt>
                <c:pt idx="8">
                  <c:v>4401</c:v>
                </c:pt>
                <c:pt idx="9">
                  <c:v>5845</c:v>
                </c:pt>
                <c:pt idx="10">
                  <c:v>5448</c:v>
                </c:pt>
                <c:pt idx="11">
                  <c:v>5987</c:v>
                </c:pt>
                <c:pt idx="12">
                  <c:v>30442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3-4449-BA78-FB7F49C662A5}"/>
            </c:ext>
          </c:extLst>
        </c:ser>
        <c:ser>
          <c:idx val="0"/>
          <c:order val="2"/>
          <c:tx>
            <c:strRef>
              <c:f>'Viajeros entr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33-4449-BA78-FB7F49C662A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cat'!$I$119:$I$131</c:f>
              <c:numCache>
                <c:formatCode>#,##0</c:formatCode>
                <c:ptCount val="13"/>
                <c:pt idx="0">
                  <c:v>5531</c:v>
                </c:pt>
                <c:pt idx="1">
                  <c:v>6227</c:v>
                </c:pt>
                <c:pt idx="2">
                  <c:v>7191</c:v>
                </c:pt>
                <c:pt idx="3">
                  <c:v>7707</c:v>
                </c:pt>
                <c:pt idx="4">
                  <c:v>7008</c:v>
                </c:pt>
                <c:pt idx="5">
                  <c:v>7519</c:v>
                </c:pt>
                <c:pt idx="6">
                  <c:v>7469</c:v>
                </c:pt>
                <c:pt idx="7">
                  <c:v>7632</c:v>
                </c:pt>
                <c:pt idx="8">
                  <c:v>8593</c:v>
                </c:pt>
                <c:pt idx="9">
                  <c:v>9594</c:v>
                </c:pt>
                <c:pt idx="10">
                  <c:v>10382</c:v>
                </c:pt>
                <c:pt idx="11">
                  <c:v>10500</c:v>
                </c:pt>
                <c:pt idx="12">
                  <c:v>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33-4449-BA78-FB7F49C662A5}"/>
            </c:ext>
          </c:extLst>
        </c:ser>
        <c:ser>
          <c:idx val="1"/>
          <c:order val="3"/>
          <c:tx>
            <c:strRef>
              <c:f>'Viajeros entr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33-4449-BA78-FB7F49C662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33-4449-BA78-FB7F49C662A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cat'!$K$119:$K$131</c:f>
              <c:numCache>
                <c:formatCode>#,##0</c:formatCode>
                <c:ptCount val="13"/>
                <c:pt idx="0">
                  <c:v>10005</c:v>
                </c:pt>
                <c:pt idx="1">
                  <c:v>8910</c:v>
                </c:pt>
                <c:pt idx="2">
                  <c:v>10428</c:v>
                </c:pt>
                <c:pt idx="3">
                  <c:v>8238</c:v>
                </c:pt>
                <c:pt idx="12">
                  <c:v>37581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33-4449-BA78-FB7F49C66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33-4449-BA78-FB7F49C662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33-4449-BA78-FB7F49C662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33-4449-BA78-FB7F49C662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33-4449-BA78-FB7F49C662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33-4449-BA78-FB7F49C662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33-4449-BA78-FB7F49C662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33-4449-BA78-FB7F49C662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33-4449-BA78-FB7F49C662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33-4449-BA78-FB7F49C662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33-4449-BA78-FB7F49C662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33-4449-BA78-FB7F49C662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33-4449-BA78-FB7F49C662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33-4449-BA78-FB7F49C662A5}"/>
              </c:ext>
            </c:extLst>
          </c:dPt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cat'!$L$119:$L$131</c:f>
              <c:numCache>
                <c:formatCode>0.0%</c:formatCode>
                <c:ptCount val="13"/>
                <c:pt idx="0">
                  <c:v>0.80889531730247688</c:v>
                </c:pt>
                <c:pt idx="1">
                  <c:v>0.43086558535410302</c:v>
                </c:pt>
                <c:pt idx="2">
                  <c:v>0.45014601585314984</c:v>
                </c:pt>
                <c:pt idx="3">
                  <c:v>6.8898404048267858E-2</c:v>
                </c:pt>
                <c:pt idx="12">
                  <c:v>0.40985144057623057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33-4449-BA78-FB7F49C662A5}"/>
            </c:ext>
          </c:extLst>
        </c:ser>
        <c:ser>
          <c:idx val="4"/>
          <c:order val="5"/>
          <c:tx>
            <c:strRef>
              <c:f>'Viajeros entr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cat'!$M$119:$M$131</c:f>
              <c:numCache>
                <c:formatCode>0.0%</c:formatCode>
                <c:ptCount val="13"/>
                <c:pt idx="0">
                  <c:v>-0.15867810292633699</c:v>
                </c:pt>
                <c:pt idx="1">
                  <c:v>-0.2399556427535614</c:v>
                </c:pt>
                <c:pt idx="2">
                  <c:v>-0.18505783057205372</c:v>
                </c:pt>
                <c:pt idx="3">
                  <c:v>-0.22872390225634309</c:v>
                </c:pt>
                <c:pt idx="12">
                  <c:v>-0.2019663637135819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33-4449-BA78-FB7F49C66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93369565217391"/>
          <c:y val="9.7411629992625884E-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F0-43A4-BB64-47F0F364747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cat'!$C$141:$C$153</c:f>
              <c:numCache>
                <c:formatCode>#,##0</c:formatCode>
                <c:ptCount val="13"/>
                <c:pt idx="0">
                  <c:v>4142</c:v>
                </c:pt>
                <c:pt idx="1">
                  <c:v>4568</c:v>
                </c:pt>
                <c:pt idx="2">
                  <c:v>5168</c:v>
                </c:pt>
                <c:pt idx="3">
                  <c:v>3925</c:v>
                </c:pt>
                <c:pt idx="4">
                  <c:v>3851</c:v>
                </c:pt>
                <c:pt idx="5">
                  <c:v>3303</c:v>
                </c:pt>
                <c:pt idx="6">
                  <c:v>3733</c:v>
                </c:pt>
                <c:pt idx="7">
                  <c:v>4584</c:v>
                </c:pt>
                <c:pt idx="8">
                  <c:v>3740</c:v>
                </c:pt>
                <c:pt idx="9">
                  <c:v>3741</c:v>
                </c:pt>
                <c:pt idx="10">
                  <c:v>4890</c:v>
                </c:pt>
                <c:pt idx="11">
                  <c:v>4809</c:v>
                </c:pt>
                <c:pt idx="12">
                  <c:v>50454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0-43A4-BB64-47F0F3647472}"/>
            </c:ext>
          </c:extLst>
        </c:ser>
        <c:ser>
          <c:idx val="5"/>
          <c:order val="1"/>
          <c:tx>
            <c:strRef>
              <c:f>'Viajeros entr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F0-43A4-BB64-47F0F3647472}"/>
              </c:ext>
            </c:extLst>
          </c:dPt>
          <c:val>
            <c:numRef>
              <c:f>'Viajeros entr evol mensu TF cat'!$G$141:$G$153</c:f>
              <c:numCache>
                <c:formatCode>#,##0</c:formatCode>
                <c:ptCount val="13"/>
                <c:pt idx="0">
                  <c:v>1113</c:v>
                </c:pt>
                <c:pt idx="1">
                  <c:v>1364</c:v>
                </c:pt>
                <c:pt idx="2">
                  <c:v>1487</c:v>
                </c:pt>
                <c:pt idx="3">
                  <c:v>773</c:v>
                </c:pt>
                <c:pt idx="4">
                  <c:v>1837</c:v>
                </c:pt>
                <c:pt idx="5">
                  <c:v>1393</c:v>
                </c:pt>
                <c:pt idx="6">
                  <c:v>730</c:v>
                </c:pt>
                <c:pt idx="7">
                  <c:v>725</c:v>
                </c:pt>
                <c:pt idx="8">
                  <c:v>1062</c:v>
                </c:pt>
                <c:pt idx="9">
                  <c:v>1455</c:v>
                </c:pt>
                <c:pt idx="10">
                  <c:v>1212</c:v>
                </c:pt>
                <c:pt idx="11">
                  <c:v>1504</c:v>
                </c:pt>
                <c:pt idx="12">
                  <c:v>14655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F0-43A4-BB64-47F0F3647472}"/>
            </c:ext>
          </c:extLst>
        </c:ser>
        <c:ser>
          <c:idx val="0"/>
          <c:order val="2"/>
          <c:tx>
            <c:strRef>
              <c:f>'Viajeros entr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F0-43A4-BB64-47F0F364747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cat'!$I$141:$I$153</c:f>
              <c:numCache>
                <c:formatCode>#,##0</c:formatCode>
                <c:ptCount val="13"/>
                <c:pt idx="0">
                  <c:v>1381</c:v>
                </c:pt>
                <c:pt idx="1">
                  <c:v>1792</c:v>
                </c:pt>
                <c:pt idx="2">
                  <c:v>2355</c:v>
                </c:pt>
                <c:pt idx="3">
                  <c:v>2748</c:v>
                </c:pt>
                <c:pt idx="4">
                  <c:v>2493</c:v>
                </c:pt>
                <c:pt idx="5">
                  <c:v>2747</c:v>
                </c:pt>
                <c:pt idx="6">
                  <c:v>3257</c:v>
                </c:pt>
                <c:pt idx="7">
                  <c:v>3392</c:v>
                </c:pt>
                <c:pt idx="8">
                  <c:v>3475</c:v>
                </c:pt>
                <c:pt idx="9">
                  <c:v>3058</c:v>
                </c:pt>
                <c:pt idx="10">
                  <c:v>3303</c:v>
                </c:pt>
                <c:pt idx="11">
                  <c:v>3317</c:v>
                </c:pt>
                <c:pt idx="12">
                  <c:v>33318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F0-43A4-BB64-47F0F3647472}"/>
            </c:ext>
          </c:extLst>
        </c:ser>
        <c:ser>
          <c:idx val="1"/>
          <c:order val="3"/>
          <c:tx>
            <c:strRef>
              <c:f>'Viajeros entr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F0-43A4-BB64-47F0F36474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F0-43A4-BB64-47F0F364747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cat'!$K$141:$K$153</c:f>
              <c:numCache>
                <c:formatCode>#,##0</c:formatCode>
                <c:ptCount val="13"/>
                <c:pt idx="0">
                  <c:v>3473</c:v>
                </c:pt>
                <c:pt idx="1">
                  <c:v>3310</c:v>
                </c:pt>
                <c:pt idx="2">
                  <c:v>3569</c:v>
                </c:pt>
                <c:pt idx="3">
                  <c:v>2940</c:v>
                </c:pt>
                <c:pt idx="12">
                  <c:v>13292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F0-43A4-BB64-47F0F3647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F0-43A4-BB64-47F0F36474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F0-43A4-BB64-47F0F36474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F0-43A4-BB64-47F0F36474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F0-43A4-BB64-47F0F36474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F0-43A4-BB64-47F0F36474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F0-43A4-BB64-47F0F36474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F0-43A4-BB64-47F0F36474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F0-43A4-BB64-47F0F36474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F0-43A4-BB64-47F0F36474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F0-43A4-BB64-47F0F36474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F0-43A4-BB64-47F0F36474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F0-43A4-BB64-47F0F36474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F0-43A4-BB64-47F0F3647472}"/>
              </c:ext>
            </c:extLst>
          </c:dPt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cat'!$L$141:$L$153</c:f>
              <c:numCache>
                <c:formatCode>0.0%</c:formatCode>
                <c:ptCount val="13"/>
                <c:pt idx="0">
                  <c:v>1.5148443157132512</c:v>
                </c:pt>
                <c:pt idx="1">
                  <c:v>0.84709821428571419</c:v>
                </c:pt>
                <c:pt idx="2">
                  <c:v>0.51549893842887484</c:v>
                </c:pt>
                <c:pt idx="3">
                  <c:v>6.9868995633187714E-2</c:v>
                </c:pt>
                <c:pt idx="12">
                  <c:v>0.60608989850169159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F0-43A4-BB64-47F0F3647472}"/>
            </c:ext>
          </c:extLst>
        </c:ser>
        <c:ser>
          <c:idx val="4"/>
          <c:order val="5"/>
          <c:tx>
            <c:strRef>
              <c:f>'Viajeros entr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cat'!$M$141:$M$153</c:f>
              <c:numCache>
                <c:formatCode>0.0%</c:formatCode>
                <c:ptCount val="13"/>
                <c:pt idx="0">
                  <c:v>-0.16151617576050215</c:v>
                </c:pt>
                <c:pt idx="1">
                  <c:v>-0.27539404553415059</c:v>
                </c:pt>
                <c:pt idx="2">
                  <c:v>-0.30940402476780182</c:v>
                </c:pt>
                <c:pt idx="3">
                  <c:v>-0.25095541401273891</c:v>
                </c:pt>
                <c:pt idx="12">
                  <c:v>-0.25338426107959333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F0-43A4-BB64-47F0F3647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2A-4550-8424-9999850395F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cat'!$C$163:$C$175</c:f>
              <c:numCache>
                <c:formatCode>#,##0</c:formatCode>
                <c:ptCount val="13"/>
                <c:pt idx="0">
                  <c:v>97231</c:v>
                </c:pt>
                <c:pt idx="1">
                  <c:v>94109</c:v>
                </c:pt>
                <c:pt idx="2">
                  <c:v>116669</c:v>
                </c:pt>
                <c:pt idx="3">
                  <c:v>109467</c:v>
                </c:pt>
                <c:pt idx="4">
                  <c:v>103744</c:v>
                </c:pt>
                <c:pt idx="5">
                  <c:v>112736</c:v>
                </c:pt>
                <c:pt idx="6">
                  <c:v>117240</c:v>
                </c:pt>
                <c:pt idx="7">
                  <c:v>121142</c:v>
                </c:pt>
                <c:pt idx="8">
                  <c:v>95455</c:v>
                </c:pt>
                <c:pt idx="9">
                  <c:v>99777</c:v>
                </c:pt>
                <c:pt idx="10">
                  <c:v>96612</c:v>
                </c:pt>
                <c:pt idx="11">
                  <c:v>99203</c:v>
                </c:pt>
                <c:pt idx="12">
                  <c:v>1263385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A-4550-8424-9999850395F1}"/>
            </c:ext>
          </c:extLst>
        </c:ser>
        <c:ser>
          <c:idx val="5"/>
          <c:order val="1"/>
          <c:tx>
            <c:strRef>
              <c:f>'Viajeros entr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2A-4550-8424-9999850395F1}"/>
              </c:ext>
            </c:extLst>
          </c:dPt>
          <c:val>
            <c:numRef>
              <c:f>'Viajeros entr evol mensu TF cat'!$G$163:$G$175</c:f>
              <c:numCache>
                <c:formatCode>#,##0</c:formatCode>
                <c:ptCount val="13"/>
                <c:pt idx="0">
                  <c:v>10691</c:v>
                </c:pt>
                <c:pt idx="1">
                  <c:v>13367</c:v>
                </c:pt>
                <c:pt idx="2">
                  <c:v>17405</c:v>
                </c:pt>
                <c:pt idx="3">
                  <c:v>21687</c:v>
                </c:pt>
                <c:pt idx="4">
                  <c:v>26314</c:v>
                </c:pt>
                <c:pt idx="5">
                  <c:v>30690</c:v>
                </c:pt>
                <c:pt idx="6">
                  <c:v>47180</c:v>
                </c:pt>
                <c:pt idx="7">
                  <c:v>55856</c:v>
                </c:pt>
                <c:pt idx="8">
                  <c:v>50367</c:v>
                </c:pt>
                <c:pt idx="9">
                  <c:v>69444</c:v>
                </c:pt>
                <c:pt idx="10">
                  <c:v>67898</c:v>
                </c:pt>
                <c:pt idx="11">
                  <c:v>66508</c:v>
                </c:pt>
                <c:pt idx="12">
                  <c:v>477407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2A-4550-8424-9999850395F1}"/>
            </c:ext>
          </c:extLst>
        </c:ser>
        <c:ser>
          <c:idx val="0"/>
          <c:order val="2"/>
          <c:tx>
            <c:strRef>
              <c:f>'Viajeros entr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2A-4550-8424-9999850395F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cat'!$I$163:$I$175</c:f>
              <c:numCache>
                <c:formatCode>#,##0</c:formatCode>
                <c:ptCount val="13"/>
                <c:pt idx="0">
                  <c:v>61995</c:v>
                </c:pt>
                <c:pt idx="1">
                  <c:v>69134</c:v>
                </c:pt>
                <c:pt idx="2">
                  <c:v>78551</c:v>
                </c:pt>
                <c:pt idx="3">
                  <c:v>88312</c:v>
                </c:pt>
                <c:pt idx="4">
                  <c:v>73862</c:v>
                </c:pt>
                <c:pt idx="5">
                  <c:v>76334</c:v>
                </c:pt>
                <c:pt idx="6">
                  <c:v>99531</c:v>
                </c:pt>
                <c:pt idx="7">
                  <c:v>94995</c:v>
                </c:pt>
                <c:pt idx="8">
                  <c:v>79112</c:v>
                </c:pt>
                <c:pt idx="9">
                  <c:v>86975</c:v>
                </c:pt>
                <c:pt idx="10">
                  <c:v>84811</c:v>
                </c:pt>
                <c:pt idx="11">
                  <c:v>87198</c:v>
                </c:pt>
                <c:pt idx="12">
                  <c:v>980810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2A-4550-8424-9999850395F1}"/>
            </c:ext>
          </c:extLst>
        </c:ser>
        <c:ser>
          <c:idx val="1"/>
          <c:order val="3"/>
          <c:tx>
            <c:strRef>
              <c:f>'Viajeros entr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2A-4550-8424-9999850395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2A-4550-8424-9999850395F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cat'!$K$163:$K$175</c:f>
              <c:numCache>
                <c:formatCode>#,##0</c:formatCode>
                <c:ptCount val="13"/>
                <c:pt idx="0">
                  <c:v>80478</c:v>
                </c:pt>
                <c:pt idx="1">
                  <c:v>83825</c:v>
                </c:pt>
                <c:pt idx="2">
                  <c:v>97327</c:v>
                </c:pt>
                <c:pt idx="3">
                  <c:v>96446</c:v>
                </c:pt>
                <c:pt idx="12">
                  <c:v>358076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2A-4550-8424-99998503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2A-4550-8424-9999850395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2A-4550-8424-9999850395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2A-4550-8424-9999850395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2A-4550-8424-9999850395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2A-4550-8424-9999850395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2A-4550-8424-9999850395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2A-4550-8424-9999850395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2A-4550-8424-9999850395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2A-4550-8424-9999850395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2A-4550-8424-9999850395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2A-4550-8424-9999850395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2A-4550-8424-9999850395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2A-4550-8424-9999850395F1}"/>
              </c:ext>
            </c:extLst>
          </c:dPt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cat'!$L$163:$L$175</c:f>
              <c:numCache>
                <c:formatCode>0.0%</c:formatCode>
                <c:ptCount val="13"/>
                <c:pt idx="0">
                  <c:v>0.29813694652794576</c:v>
                </c:pt>
                <c:pt idx="1">
                  <c:v>0.21250036161657082</c:v>
                </c:pt>
                <c:pt idx="2">
                  <c:v>0.2390294203765706</c:v>
                </c:pt>
                <c:pt idx="3">
                  <c:v>9.210526315789469E-2</c:v>
                </c:pt>
                <c:pt idx="12">
                  <c:v>0.20162957394829384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2A-4550-8424-9999850395F1}"/>
            </c:ext>
          </c:extLst>
        </c:ser>
        <c:ser>
          <c:idx val="4"/>
          <c:order val="5"/>
          <c:tx>
            <c:strRef>
              <c:f>'Viajeros entr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cat'!$M$163:$M$175</c:f>
              <c:numCache>
                <c:formatCode>0.0%</c:formatCode>
                <c:ptCount val="13"/>
                <c:pt idx="0">
                  <c:v>-0.17230101510835016</c:v>
                </c:pt>
                <c:pt idx="1">
                  <c:v>-0.10927753987397593</c:v>
                </c:pt>
                <c:pt idx="2">
                  <c:v>-0.16578525572345693</c:v>
                </c:pt>
                <c:pt idx="3">
                  <c:v>-0.11894908967999485</c:v>
                </c:pt>
                <c:pt idx="12">
                  <c:v>-0.14228362828042806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2A-4550-8424-99998503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4E-456C-B17C-5AD8ACF5AD0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cat'!$C$185:$C$197</c:f>
              <c:numCache>
                <c:formatCode>#,##0</c:formatCode>
                <c:ptCount val="13"/>
                <c:pt idx="0">
                  <c:v>5076</c:v>
                </c:pt>
                <c:pt idx="1">
                  <c:v>5096</c:v>
                </c:pt>
                <c:pt idx="2">
                  <c:v>5858</c:v>
                </c:pt>
                <c:pt idx="3">
                  <c:v>5502</c:v>
                </c:pt>
                <c:pt idx="4">
                  <c:v>5099</c:v>
                </c:pt>
                <c:pt idx="5">
                  <c:v>6013</c:v>
                </c:pt>
                <c:pt idx="6">
                  <c:v>6350</c:v>
                </c:pt>
                <c:pt idx="7">
                  <c:v>6500</c:v>
                </c:pt>
                <c:pt idx="8">
                  <c:v>5012</c:v>
                </c:pt>
                <c:pt idx="9">
                  <c:v>6625</c:v>
                </c:pt>
                <c:pt idx="10">
                  <c:v>5875</c:v>
                </c:pt>
                <c:pt idx="11">
                  <c:v>6215</c:v>
                </c:pt>
                <c:pt idx="12">
                  <c:v>69221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4E-456C-B17C-5AD8ACF5AD03}"/>
            </c:ext>
          </c:extLst>
        </c:ser>
        <c:ser>
          <c:idx val="5"/>
          <c:order val="1"/>
          <c:tx>
            <c:strRef>
              <c:f>'Viajeros entr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4E-456C-B17C-5AD8ACF5AD03}"/>
              </c:ext>
            </c:extLst>
          </c:dPt>
          <c:val>
            <c:numRef>
              <c:f>'Viajeros entr evol mensu TF cat'!$G$185:$G$197</c:f>
              <c:numCache>
                <c:formatCode>#,##0</c:formatCode>
                <c:ptCount val="13"/>
                <c:pt idx="0">
                  <c:v>1650</c:v>
                </c:pt>
                <c:pt idx="1">
                  <c:v>2034</c:v>
                </c:pt>
                <c:pt idx="2">
                  <c:v>2233</c:v>
                </c:pt>
                <c:pt idx="3">
                  <c:v>2848</c:v>
                </c:pt>
                <c:pt idx="4">
                  <c:v>3408</c:v>
                </c:pt>
                <c:pt idx="5">
                  <c:v>2974</c:v>
                </c:pt>
                <c:pt idx="6">
                  <c:v>4717</c:v>
                </c:pt>
                <c:pt idx="7">
                  <c:v>3160</c:v>
                </c:pt>
                <c:pt idx="8">
                  <c:v>4075</c:v>
                </c:pt>
                <c:pt idx="9">
                  <c:v>7265</c:v>
                </c:pt>
                <c:pt idx="10">
                  <c:v>7883</c:v>
                </c:pt>
                <c:pt idx="11">
                  <c:v>6115</c:v>
                </c:pt>
                <c:pt idx="12">
                  <c:v>48362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4E-456C-B17C-5AD8ACF5AD03}"/>
            </c:ext>
          </c:extLst>
        </c:ser>
        <c:ser>
          <c:idx val="0"/>
          <c:order val="2"/>
          <c:tx>
            <c:strRef>
              <c:f>'Viajeros entr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4E-456C-B17C-5AD8ACF5AD0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cat'!$I$185:$I$197</c:f>
              <c:numCache>
                <c:formatCode>#,##0</c:formatCode>
                <c:ptCount val="13"/>
                <c:pt idx="0">
                  <c:v>7075</c:v>
                </c:pt>
                <c:pt idx="1">
                  <c:v>5769</c:v>
                </c:pt>
                <c:pt idx="2">
                  <c:v>6395</c:v>
                </c:pt>
                <c:pt idx="3">
                  <c:v>6909</c:v>
                </c:pt>
                <c:pt idx="4">
                  <c:v>6149</c:v>
                </c:pt>
                <c:pt idx="5">
                  <c:v>6208</c:v>
                </c:pt>
                <c:pt idx="6">
                  <c:v>6707</c:v>
                </c:pt>
                <c:pt idx="7">
                  <c:v>6642</c:v>
                </c:pt>
                <c:pt idx="8">
                  <c:v>6074</c:v>
                </c:pt>
                <c:pt idx="9">
                  <c:v>7216</c:v>
                </c:pt>
                <c:pt idx="10">
                  <c:v>6295</c:v>
                </c:pt>
                <c:pt idx="11">
                  <c:v>6380</c:v>
                </c:pt>
                <c:pt idx="12">
                  <c:v>77819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4E-456C-B17C-5AD8ACF5AD03}"/>
            </c:ext>
          </c:extLst>
        </c:ser>
        <c:ser>
          <c:idx val="1"/>
          <c:order val="3"/>
          <c:tx>
            <c:strRef>
              <c:f>'Viajeros entr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4E-456C-B17C-5AD8ACF5AD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4E-456C-B17C-5AD8ACF5AD0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cat'!$K$185:$K$197</c:f>
              <c:numCache>
                <c:formatCode>#,##0</c:formatCode>
                <c:ptCount val="13"/>
                <c:pt idx="0">
                  <c:v>6138</c:v>
                </c:pt>
                <c:pt idx="1">
                  <c:v>6805</c:v>
                </c:pt>
                <c:pt idx="2">
                  <c:v>6671</c:v>
                </c:pt>
                <c:pt idx="3">
                  <c:v>7397</c:v>
                </c:pt>
                <c:pt idx="12">
                  <c:v>27011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4E-456C-B17C-5AD8ACF5A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4E-456C-B17C-5AD8ACF5AD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4E-456C-B17C-5AD8ACF5AD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4E-456C-B17C-5AD8ACF5AD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4E-456C-B17C-5AD8ACF5AD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4E-456C-B17C-5AD8ACF5AD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4E-456C-B17C-5AD8ACF5AD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4E-456C-B17C-5AD8ACF5AD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4E-456C-B17C-5AD8ACF5AD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4E-456C-B17C-5AD8ACF5AD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4E-456C-B17C-5AD8ACF5AD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4E-456C-B17C-5AD8ACF5AD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4E-456C-B17C-5AD8ACF5AD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4E-456C-B17C-5AD8ACF5AD03}"/>
              </c:ext>
            </c:extLst>
          </c:dPt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cat'!$L$185:$L$197</c:f>
              <c:numCache>
                <c:formatCode>0.0%</c:formatCode>
                <c:ptCount val="13"/>
                <c:pt idx="0">
                  <c:v>-0.13243816254416962</c:v>
                </c:pt>
                <c:pt idx="1">
                  <c:v>0.17958051655399543</c:v>
                </c:pt>
                <c:pt idx="2">
                  <c:v>4.3158717748240871E-2</c:v>
                </c:pt>
                <c:pt idx="3">
                  <c:v>7.0632508322477916E-2</c:v>
                </c:pt>
                <c:pt idx="12">
                  <c:v>3.3004436285757999E-2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4E-456C-B17C-5AD8ACF5AD03}"/>
            </c:ext>
          </c:extLst>
        </c:ser>
        <c:ser>
          <c:idx val="4"/>
          <c:order val="5"/>
          <c:tx>
            <c:strRef>
              <c:f>'Viajeros entr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cat'!$M$185:$M$197</c:f>
              <c:numCache>
                <c:formatCode>0.0%</c:formatCode>
                <c:ptCount val="13"/>
                <c:pt idx="0">
                  <c:v>0.20921985815602828</c:v>
                </c:pt>
                <c:pt idx="1">
                  <c:v>0.33536106750392469</c:v>
                </c:pt>
                <c:pt idx="2">
                  <c:v>0.1387845681119837</c:v>
                </c:pt>
                <c:pt idx="3">
                  <c:v>0.34442021083242458</c:v>
                </c:pt>
                <c:pt idx="12">
                  <c:v>0.25445848040126329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4E-456C-B17C-5AD8ACF5A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F4-4DBD-A2D4-71C2DC1E28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TF'!$C$521:$C$533</c:f>
              <c:numCache>
                <c:formatCode>#,##0</c:formatCode>
                <c:ptCount val="13"/>
                <c:pt idx="0">
                  <c:v>197</c:v>
                </c:pt>
                <c:pt idx="1">
                  <c:v>289</c:v>
                </c:pt>
                <c:pt idx="2">
                  <c:v>206</c:v>
                </c:pt>
                <c:pt idx="3">
                  <c:v>367</c:v>
                </c:pt>
                <c:pt idx="4">
                  <c:v>165</c:v>
                </c:pt>
                <c:pt idx="5">
                  <c:v>95</c:v>
                </c:pt>
                <c:pt idx="6">
                  <c:v>145</c:v>
                </c:pt>
                <c:pt idx="7">
                  <c:v>264</c:v>
                </c:pt>
                <c:pt idx="8">
                  <c:v>204</c:v>
                </c:pt>
                <c:pt idx="9">
                  <c:v>235</c:v>
                </c:pt>
                <c:pt idx="10">
                  <c:v>224</c:v>
                </c:pt>
                <c:pt idx="11">
                  <c:v>411</c:v>
                </c:pt>
                <c:pt idx="12">
                  <c:v>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4-4DBD-A2D4-71C2DC1E28F8}"/>
            </c:ext>
          </c:extLst>
        </c:ser>
        <c:ser>
          <c:idx val="5"/>
          <c:order val="1"/>
          <c:tx>
            <c:strRef>
              <c:f>'Viajeros entr evol mensu TF'!$G$519:$H$519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F4-4DBD-A2D4-71C2DC1E28F8}"/>
              </c:ext>
            </c:extLst>
          </c:dPt>
          <c:val>
            <c:numRef>
              <c:f>'Viajeros entr evol mensu TF'!$G$521:$G$533</c:f>
              <c:numCache>
                <c:formatCode>#,##0</c:formatCode>
                <c:ptCount val="13"/>
                <c:pt idx="0">
                  <c:v>186</c:v>
                </c:pt>
                <c:pt idx="1">
                  <c:v>284</c:v>
                </c:pt>
                <c:pt idx="2">
                  <c:v>268</c:v>
                </c:pt>
                <c:pt idx="3">
                  <c:v>790</c:v>
                </c:pt>
                <c:pt idx="4">
                  <c:v>418</c:v>
                </c:pt>
                <c:pt idx="5">
                  <c:v>199</c:v>
                </c:pt>
                <c:pt idx="6">
                  <c:v>218</c:v>
                </c:pt>
                <c:pt idx="7">
                  <c:v>340</c:v>
                </c:pt>
                <c:pt idx="8">
                  <c:v>236</c:v>
                </c:pt>
                <c:pt idx="9">
                  <c:v>463</c:v>
                </c:pt>
                <c:pt idx="10">
                  <c:v>435</c:v>
                </c:pt>
                <c:pt idx="11">
                  <c:v>612</c:v>
                </c:pt>
                <c:pt idx="12">
                  <c:v>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F4-4DBD-A2D4-71C2DC1E28F8}"/>
            </c:ext>
          </c:extLst>
        </c:ser>
        <c:ser>
          <c:idx val="0"/>
          <c:order val="2"/>
          <c:tx>
            <c:strRef>
              <c:f>'Viajeros entr evol mensu TF'!$I$519:$J$519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F4-4DBD-A2D4-71C2DC1E28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TF'!$I$521:$I$533</c:f>
              <c:numCache>
                <c:formatCode>#,##0</c:formatCode>
                <c:ptCount val="13"/>
                <c:pt idx="0">
                  <c:v>416</c:v>
                </c:pt>
                <c:pt idx="1">
                  <c:v>634</c:v>
                </c:pt>
                <c:pt idx="2">
                  <c:v>411</c:v>
                </c:pt>
                <c:pt idx="3">
                  <c:v>673</c:v>
                </c:pt>
                <c:pt idx="4">
                  <c:v>247</c:v>
                </c:pt>
                <c:pt idx="5">
                  <c:v>216</c:v>
                </c:pt>
                <c:pt idx="6">
                  <c:v>233</c:v>
                </c:pt>
                <c:pt idx="7">
                  <c:v>428</c:v>
                </c:pt>
                <c:pt idx="8">
                  <c:v>363</c:v>
                </c:pt>
                <c:pt idx="9">
                  <c:v>416</c:v>
                </c:pt>
                <c:pt idx="10">
                  <c:v>344</c:v>
                </c:pt>
                <c:pt idx="11">
                  <c:v>594</c:v>
                </c:pt>
                <c:pt idx="12">
                  <c:v>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F4-4DBD-A2D4-71C2DC1E28F8}"/>
            </c:ext>
          </c:extLst>
        </c:ser>
        <c:ser>
          <c:idx val="1"/>
          <c:order val="3"/>
          <c:tx>
            <c:strRef>
              <c:f>'Viajeros entr evol mensu TF'!$K$519:$L$519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F4-4DBD-A2D4-71C2DC1E28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F4-4DBD-A2D4-71C2DC1E28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TF'!$K$521:$K$533</c:f>
              <c:numCache>
                <c:formatCode>#,##0</c:formatCode>
                <c:ptCount val="13"/>
                <c:pt idx="0">
                  <c:v>471</c:v>
                </c:pt>
                <c:pt idx="1">
                  <c:v>528</c:v>
                </c:pt>
                <c:pt idx="2">
                  <c:v>371</c:v>
                </c:pt>
                <c:pt idx="3">
                  <c:v>578</c:v>
                </c:pt>
                <c:pt idx="1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F4-4DBD-A2D4-71C2DC1E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F4-4DBD-A2D4-71C2DC1E28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F4-4DBD-A2D4-71C2DC1E28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F4-4DBD-A2D4-71C2DC1E28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F4-4DBD-A2D4-71C2DC1E28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F4-4DBD-A2D4-71C2DC1E28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F4-4DBD-A2D4-71C2DC1E28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F4-4DBD-A2D4-71C2DC1E28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F4-4DBD-A2D4-71C2DC1E28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F4-4DBD-A2D4-71C2DC1E28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F4-4DBD-A2D4-71C2DC1E28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F4-4DBD-A2D4-71C2DC1E28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F4-4DBD-A2D4-71C2DC1E28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F4-4DBD-A2D4-71C2DC1E28F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TF'!$L$521:$L$533</c:f>
              <c:numCache>
                <c:formatCode>0.0%</c:formatCode>
                <c:ptCount val="13"/>
                <c:pt idx="0">
                  <c:v>0.13221153846153855</c:v>
                </c:pt>
                <c:pt idx="1">
                  <c:v>-0.16719242902208198</c:v>
                </c:pt>
                <c:pt idx="2">
                  <c:v>-9.7323600973236002E-2</c:v>
                </c:pt>
                <c:pt idx="3">
                  <c:v>-0.14115898959881135</c:v>
                </c:pt>
                <c:pt idx="12">
                  <c:v>-8.716026241799435E-2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F4-4DBD-A2D4-71C2DC1E28F8}"/>
            </c:ext>
          </c:extLst>
        </c:ser>
        <c:ser>
          <c:idx val="4"/>
          <c:order val="5"/>
          <c:tx>
            <c:strRef>
              <c:f>'Viajeros entr evol mensu TF'!$M$520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TF'!$M$521:$M$533</c:f>
              <c:numCache>
                <c:formatCode>0.0%</c:formatCode>
                <c:ptCount val="13"/>
                <c:pt idx="0">
                  <c:v>1.3908629441624365</c:v>
                </c:pt>
                <c:pt idx="1">
                  <c:v>0.82698961937716264</c:v>
                </c:pt>
                <c:pt idx="2">
                  <c:v>0.80097087378640786</c:v>
                </c:pt>
                <c:pt idx="3">
                  <c:v>0.57493188010899177</c:v>
                </c:pt>
                <c:pt idx="12">
                  <c:v>0.83947119924457025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F4-4DBD-A2D4-71C2DC1E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4B-45D1-A2B3-75FF5C2218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cat'!$C$207:$C$219</c:f>
              <c:numCache>
                <c:formatCode>#,##0</c:formatCode>
                <c:ptCount val="13"/>
                <c:pt idx="0">
                  <c:v>53293</c:v>
                </c:pt>
                <c:pt idx="1">
                  <c:v>51516</c:v>
                </c:pt>
                <c:pt idx="2">
                  <c:v>60843</c:v>
                </c:pt>
                <c:pt idx="3">
                  <c:v>60906</c:v>
                </c:pt>
                <c:pt idx="4">
                  <c:v>56864</c:v>
                </c:pt>
                <c:pt idx="5">
                  <c:v>60726</c:v>
                </c:pt>
                <c:pt idx="6">
                  <c:v>63573</c:v>
                </c:pt>
                <c:pt idx="7">
                  <c:v>69100</c:v>
                </c:pt>
                <c:pt idx="8">
                  <c:v>54081</c:v>
                </c:pt>
                <c:pt idx="9">
                  <c:v>54953</c:v>
                </c:pt>
                <c:pt idx="10">
                  <c:v>51966</c:v>
                </c:pt>
                <c:pt idx="11">
                  <c:v>54232</c:v>
                </c:pt>
                <c:pt idx="12">
                  <c:v>692053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4B-45D1-A2B3-75FF5C2218DC}"/>
            </c:ext>
          </c:extLst>
        </c:ser>
        <c:ser>
          <c:idx val="5"/>
          <c:order val="1"/>
          <c:tx>
            <c:strRef>
              <c:f>'Viajeros entr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4B-45D1-A2B3-75FF5C2218DC}"/>
              </c:ext>
            </c:extLst>
          </c:dPt>
          <c:val>
            <c:numRef>
              <c:f>'Viajeros entr evol mensu TF cat'!$G$207:$G$219</c:f>
              <c:numCache>
                <c:formatCode>#,##0</c:formatCode>
                <c:ptCount val="13"/>
                <c:pt idx="0">
                  <c:v>6511</c:v>
                </c:pt>
                <c:pt idx="1">
                  <c:v>8669</c:v>
                </c:pt>
                <c:pt idx="2">
                  <c:v>11872</c:v>
                </c:pt>
                <c:pt idx="3">
                  <c:v>13695</c:v>
                </c:pt>
                <c:pt idx="4">
                  <c:v>17799</c:v>
                </c:pt>
                <c:pt idx="5">
                  <c:v>20516</c:v>
                </c:pt>
                <c:pt idx="6">
                  <c:v>29611</c:v>
                </c:pt>
                <c:pt idx="7">
                  <c:v>36487</c:v>
                </c:pt>
                <c:pt idx="8">
                  <c:v>32019</c:v>
                </c:pt>
                <c:pt idx="9">
                  <c:v>40931</c:v>
                </c:pt>
                <c:pt idx="10">
                  <c:v>37742</c:v>
                </c:pt>
                <c:pt idx="11">
                  <c:v>37656</c:v>
                </c:pt>
                <c:pt idx="12">
                  <c:v>293508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4B-45D1-A2B3-75FF5C2218DC}"/>
            </c:ext>
          </c:extLst>
        </c:ser>
        <c:ser>
          <c:idx val="0"/>
          <c:order val="2"/>
          <c:tx>
            <c:strRef>
              <c:f>'Viajeros entr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4B-45D1-A2B3-75FF5C2218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cat'!$I$207:$I$219</c:f>
              <c:numCache>
                <c:formatCode>#,##0</c:formatCode>
                <c:ptCount val="13"/>
                <c:pt idx="0">
                  <c:v>33543</c:v>
                </c:pt>
                <c:pt idx="1">
                  <c:v>38535</c:v>
                </c:pt>
                <c:pt idx="2">
                  <c:v>45639</c:v>
                </c:pt>
                <c:pt idx="3">
                  <c:v>52447</c:v>
                </c:pt>
                <c:pt idx="4">
                  <c:v>45510</c:v>
                </c:pt>
                <c:pt idx="5">
                  <c:v>47701</c:v>
                </c:pt>
                <c:pt idx="6">
                  <c:v>62217</c:v>
                </c:pt>
                <c:pt idx="7">
                  <c:v>55150</c:v>
                </c:pt>
                <c:pt idx="8">
                  <c:v>46059</c:v>
                </c:pt>
                <c:pt idx="9">
                  <c:v>51256</c:v>
                </c:pt>
                <c:pt idx="10">
                  <c:v>48451</c:v>
                </c:pt>
                <c:pt idx="11">
                  <c:v>49327</c:v>
                </c:pt>
                <c:pt idx="12">
                  <c:v>575835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4B-45D1-A2B3-75FF5C2218DC}"/>
            </c:ext>
          </c:extLst>
        </c:ser>
        <c:ser>
          <c:idx val="1"/>
          <c:order val="3"/>
          <c:tx>
            <c:strRef>
              <c:f>'Viajeros entr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4B-45D1-A2B3-75FF5C2218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4B-45D1-A2B3-75FF5C2218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cat'!$K$207:$K$219</c:f>
              <c:numCache>
                <c:formatCode>#,##0</c:formatCode>
                <c:ptCount val="13"/>
                <c:pt idx="0">
                  <c:v>43419</c:v>
                </c:pt>
                <c:pt idx="1">
                  <c:v>47017</c:v>
                </c:pt>
                <c:pt idx="2">
                  <c:v>56206</c:v>
                </c:pt>
                <c:pt idx="3">
                  <c:v>54804</c:v>
                </c:pt>
                <c:pt idx="12">
                  <c:v>201446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4B-45D1-A2B3-75FF5C221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4B-45D1-A2B3-75FF5C2218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4B-45D1-A2B3-75FF5C2218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4B-45D1-A2B3-75FF5C2218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4B-45D1-A2B3-75FF5C2218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4B-45D1-A2B3-75FF5C2218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4B-45D1-A2B3-75FF5C2218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4B-45D1-A2B3-75FF5C2218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4B-45D1-A2B3-75FF5C2218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4B-45D1-A2B3-75FF5C2218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4B-45D1-A2B3-75FF5C2218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4B-45D1-A2B3-75FF5C2218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4B-45D1-A2B3-75FF5C2218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4B-45D1-A2B3-75FF5C2218DC}"/>
              </c:ext>
            </c:extLst>
          </c:dPt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cat'!$L$207:$L$219</c:f>
              <c:numCache>
                <c:formatCode>0.0%</c:formatCode>
                <c:ptCount val="13"/>
                <c:pt idx="0">
                  <c:v>0.29442804758071728</c:v>
                </c:pt>
                <c:pt idx="1">
                  <c:v>0.22011158686908017</c:v>
                </c:pt>
                <c:pt idx="2">
                  <c:v>0.23153443326979128</c:v>
                </c:pt>
                <c:pt idx="3">
                  <c:v>4.494060670772404E-2</c:v>
                </c:pt>
                <c:pt idx="12">
                  <c:v>0.18383441856091776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4B-45D1-A2B3-75FF5C2218DC}"/>
            </c:ext>
          </c:extLst>
        </c:ser>
        <c:ser>
          <c:idx val="4"/>
          <c:order val="5"/>
          <c:tx>
            <c:strRef>
              <c:f>'Viajeros entr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cat'!$M$207:$M$219</c:f>
              <c:numCache>
                <c:formatCode>0.0%</c:formatCode>
                <c:ptCount val="13"/>
                <c:pt idx="0">
                  <c:v>-0.18527761619724914</c:v>
                </c:pt>
                <c:pt idx="1">
                  <c:v>-8.7332091000854151E-2</c:v>
                </c:pt>
                <c:pt idx="2">
                  <c:v>-7.6212547047318502E-2</c:v>
                </c:pt>
                <c:pt idx="3">
                  <c:v>-0.10018717367747021</c:v>
                </c:pt>
                <c:pt idx="12">
                  <c:v>-0.1108413739528068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4B-45D1-A2B3-75FF5C221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3B-4959-9500-546E9F9C01F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cat'!$C$229:$C$241</c:f>
              <c:numCache>
                <c:formatCode>#,##0</c:formatCode>
                <c:ptCount val="13"/>
                <c:pt idx="0">
                  <c:v>26771</c:v>
                </c:pt>
                <c:pt idx="1">
                  <c:v>26302</c:v>
                </c:pt>
                <c:pt idx="2">
                  <c:v>32885</c:v>
                </c:pt>
                <c:pt idx="3">
                  <c:v>31155</c:v>
                </c:pt>
                <c:pt idx="4">
                  <c:v>28735</c:v>
                </c:pt>
                <c:pt idx="5">
                  <c:v>31899</c:v>
                </c:pt>
                <c:pt idx="6">
                  <c:v>31248</c:v>
                </c:pt>
                <c:pt idx="7">
                  <c:v>31625</c:v>
                </c:pt>
                <c:pt idx="8">
                  <c:v>24587</c:v>
                </c:pt>
                <c:pt idx="9">
                  <c:v>27225</c:v>
                </c:pt>
                <c:pt idx="10">
                  <c:v>26307</c:v>
                </c:pt>
                <c:pt idx="11">
                  <c:v>25824</c:v>
                </c:pt>
                <c:pt idx="12">
                  <c:v>344563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3B-4959-9500-546E9F9C01F1}"/>
            </c:ext>
          </c:extLst>
        </c:ser>
        <c:ser>
          <c:idx val="5"/>
          <c:order val="1"/>
          <c:tx>
            <c:strRef>
              <c:f>'Viajeros entr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3B-4959-9500-546E9F9C01F1}"/>
              </c:ext>
            </c:extLst>
          </c:dPt>
          <c:val>
            <c:numRef>
              <c:f>'Viajeros entr evol mensu TF cat'!$G$229:$G$241</c:f>
              <c:numCache>
                <c:formatCode>#,##0</c:formatCode>
                <c:ptCount val="13"/>
                <c:pt idx="0">
                  <c:v>1596</c:v>
                </c:pt>
                <c:pt idx="1">
                  <c:v>1759</c:v>
                </c:pt>
                <c:pt idx="2">
                  <c:v>1992</c:v>
                </c:pt>
                <c:pt idx="3">
                  <c:v>3190</c:v>
                </c:pt>
                <c:pt idx="4">
                  <c:v>3355</c:v>
                </c:pt>
                <c:pt idx="5">
                  <c:v>4827</c:v>
                </c:pt>
                <c:pt idx="6">
                  <c:v>9328</c:v>
                </c:pt>
                <c:pt idx="7">
                  <c:v>10856</c:v>
                </c:pt>
                <c:pt idx="8">
                  <c:v>9637</c:v>
                </c:pt>
                <c:pt idx="9">
                  <c:v>14508</c:v>
                </c:pt>
                <c:pt idx="10">
                  <c:v>15583</c:v>
                </c:pt>
                <c:pt idx="11">
                  <c:v>15645</c:v>
                </c:pt>
                <c:pt idx="12">
                  <c:v>92276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3B-4959-9500-546E9F9C01F1}"/>
            </c:ext>
          </c:extLst>
        </c:ser>
        <c:ser>
          <c:idx val="0"/>
          <c:order val="2"/>
          <c:tx>
            <c:strRef>
              <c:f>'Viajeros entr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3B-4959-9500-546E9F9C01F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cat'!$I$229:$I$241</c:f>
              <c:numCache>
                <c:formatCode>#,##0</c:formatCode>
                <c:ptCount val="13"/>
                <c:pt idx="0">
                  <c:v>14553</c:v>
                </c:pt>
                <c:pt idx="1">
                  <c:v>17393</c:v>
                </c:pt>
                <c:pt idx="2">
                  <c:v>18348</c:v>
                </c:pt>
                <c:pt idx="3">
                  <c:v>21245</c:v>
                </c:pt>
                <c:pt idx="4">
                  <c:v>16785</c:v>
                </c:pt>
                <c:pt idx="5">
                  <c:v>16034</c:v>
                </c:pt>
                <c:pt idx="6">
                  <c:v>22502</c:v>
                </c:pt>
                <c:pt idx="7">
                  <c:v>24787</c:v>
                </c:pt>
                <c:pt idx="8">
                  <c:v>19836</c:v>
                </c:pt>
                <c:pt idx="9">
                  <c:v>21114</c:v>
                </c:pt>
                <c:pt idx="10">
                  <c:v>21814</c:v>
                </c:pt>
                <c:pt idx="11">
                  <c:v>22806</c:v>
                </c:pt>
                <c:pt idx="12">
                  <c:v>237217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3B-4959-9500-546E9F9C01F1}"/>
            </c:ext>
          </c:extLst>
        </c:ser>
        <c:ser>
          <c:idx val="1"/>
          <c:order val="3"/>
          <c:tx>
            <c:strRef>
              <c:f>'Viajeros entr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3B-4959-9500-546E9F9C01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3B-4959-9500-546E9F9C01F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cat'!$K$229:$K$241</c:f>
              <c:numCache>
                <c:formatCode>#,##0</c:formatCode>
                <c:ptCount val="13"/>
                <c:pt idx="0">
                  <c:v>22524</c:v>
                </c:pt>
                <c:pt idx="1">
                  <c:v>21538</c:v>
                </c:pt>
                <c:pt idx="2">
                  <c:v>24751</c:v>
                </c:pt>
                <c:pt idx="3">
                  <c:v>24771</c:v>
                </c:pt>
                <c:pt idx="12">
                  <c:v>93584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3B-4959-9500-546E9F9C0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3B-4959-9500-546E9F9C01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3B-4959-9500-546E9F9C01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3B-4959-9500-546E9F9C01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3B-4959-9500-546E9F9C01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3B-4959-9500-546E9F9C01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3B-4959-9500-546E9F9C01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3B-4959-9500-546E9F9C01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3B-4959-9500-546E9F9C01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3B-4959-9500-546E9F9C01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3B-4959-9500-546E9F9C01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3B-4959-9500-546E9F9C01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3B-4959-9500-546E9F9C01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3B-4959-9500-546E9F9C01F1}"/>
              </c:ext>
            </c:extLst>
          </c:dPt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cat'!$L$229:$L$241</c:f>
              <c:numCache>
                <c:formatCode>0.0%</c:formatCode>
                <c:ptCount val="13"/>
                <c:pt idx="0">
                  <c:v>0.54772211915069069</c:v>
                </c:pt>
                <c:pt idx="1">
                  <c:v>0.23831426435922487</c:v>
                </c:pt>
                <c:pt idx="2">
                  <c:v>0.34897536516241545</c:v>
                </c:pt>
                <c:pt idx="3">
                  <c:v>0.16596846316780423</c:v>
                </c:pt>
                <c:pt idx="12">
                  <c:v>0.30815359454283686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3B-4959-9500-546E9F9C01F1}"/>
            </c:ext>
          </c:extLst>
        </c:ser>
        <c:ser>
          <c:idx val="4"/>
          <c:order val="5"/>
          <c:tx>
            <c:strRef>
              <c:f>'Viajeros entr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cat'!$M$229:$M$241</c:f>
              <c:numCache>
                <c:formatCode>0.0%</c:formatCode>
                <c:ptCount val="13"/>
                <c:pt idx="0">
                  <c:v>-0.15864181390310406</c:v>
                </c:pt>
                <c:pt idx="1">
                  <c:v>-0.18112691050110252</c:v>
                </c:pt>
                <c:pt idx="2">
                  <c:v>-0.24734681465713848</c:v>
                </c:pt>
                <c:pt idx="3">
                  <c:v>-0.20491092922484355</c:v>
                </c:pt>
                <c:pt idx="12">
                  <c:v>-0.20090852424581385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3B-4959-9500-546E9F9C0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AC-43C5-9BA4-6AD5C8899BF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cat'!$C$251:$C$263</c:f>
              <c:numCache>
                <c:formatCode>#,##0</c:formatCode>
                <c:ptCount val="13"/>
                <c:pt idx="0">
                  <c:v>12091</c:v>
                </c:pt>
                <c:pt idx="1">
                  <c:v>11195</c:v>
                </c:pt>
                <c:pt idx="2">
                  <c:v>17083</c:v>
                </c:pt>
                <c:pt idx="3">
                  <c:v>11904</c:v>
                </c:pt>
                <c:pt idx="4">
                  <c:v>13046</c:v>
                </c:pt>
                <c:pt idx="5">
                  <c:v>14098</c:v>
                </c:pt>
                <c:pt idx="6">
                  <c:v>16069</c:v>
                </c:pt>
                <c:pt idx="7">
                  <c:v>13917</c:v>
                </c:pt>
                <c:pt idx="8">
                  <c:v>11775</c:v>
                </c:pt>
                <c:pt idx="9">
                  <c:v>10974</c:v>
                </c:pt>
                <c:pt idx="10">
                  <c:v>12464</c:v>
                </c:pt>
                <c:pt idx="11">
                  <c:v>12932</c:v>
                </c:pt>
                <c:pt idx="12">
                  <c:v>157548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C-43C5-9BA4-6AD5C8899BFB}"/>
            </c:ext>
          </c:extLst>
        </c:ser>
        <c:ser>
          <c:idx val="5"/>
          <c:order val="1"/>
          <c:tx>
            <c:strRef>
              <c:f>'Viajeros entr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AC-43C5-9BA4-6AD5C8899BFB}"/>
              </c:ext>
            </c:extLst>
          </c:dPt>
          <c:val>
            <c:numRef>
              <c:f>'Viajeros entr evol mensu TF cat'!$G$251:$G$263</c:f>
              <c:numCache>
                <c:formatCode>#,##0</c:formatCode>
                <c:ptCount val="13"/>
                <c:pt idx="0">
                  <c:v>934</c:v>
                </c:pt>
                <c:pt idx="1">
                  <c:v>905</c:v>
                </c:pt>
                <c:pt idx="2">
                  <c:v>1308</c:v>
                </c:pt>
                <c:pt idx="3">
                  <c:v>1954</c:v>
                </c:pt>
                <c:pt idx="4">
                  <c:v>1752</c:v>
                </c:pt>
                <c:pt idx="5">
                  <c:v>2373</c:v>
                </c:pt>
                <c:pt idx="6">
                  <c:v>3524</c:v>
                </c:pt>
                <c:pt idx="7">
                  <c:v>5353</c:v>
                </c:pt>
                <c:pt idx="8">
                  <c:v>4636</c:v>
                </c:pt>
                <c:pt idx="9">
                  <c:v>6740</c:v>
                </c:pt>
                <c:pt idx="10">
                  <c:v>6690</c:v>
                </c:pt>
                <c:pt idx="11">
                  <c:v>7092</c:v>
                </c:pt>
                <c:pt idx="12">
                  <c:v>43261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AC-43C5-9BA4-6AD5C8899BFB}"/>
            </c:ext>
          </c:extLst>
        </c:ser>
        <c:ser>
          <c:idx val="0"/>
          <c:order val="2"/>
          <c:tx>
            <c:strRef>
              <c:f>'Viajeros entr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AC-43C5-9BA4-6AD5C8899BF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cat'!$I$251:$I$263</c:f>
              <c:numCache>
                <c:formatCode>#,##0</c:formatCode>
                <c:ptCount val="13"/>
                <c:pt idx="0">
                  <c:v>6824</c:v>
                </c:pt>
                <c:pt idx="1">
                  <c:v>7437</c:v>
                </c:pt>
                <c:pt idx="2">
                  <c:v>8169</c:v>
                </c:pt>
                <c:pt idx="3">
                  <c:v>7711</c:v>
                </c:pt>
                <c:pt idx="4">
                  <c:v>5418</c:v>
                </c:pt>
                <c:pt idx="5">
                  <c:v>6391</c:v>
                </c:pt>
                <c:pt idx="6">
                  <c:v>8105</c:v>
                </c:pt>
                <c:pt idx="7">
                  <c:v>8416</c:v>
                </c:pt>
                <c:pt idx="8">
                  <c:v>7143</c:v>
                </c:pt>
                <c:pt idx="9">
                  <c:v>7389</c:v>
                </c:pt>
                <c:pt idx="10">
                  <c:v>8251</c:v>
                </c:pt>
                <c:pt idx="11">
                  <c:v>8685</c:v>
                </c:pt>
                <c:pt idx="12">
                  <c:v>89939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AC-43C5-9BA4-6AD5C8899BFB}"/>
            </c:ext>
          </c:extLst>
        </c:ser>
        <c:ser>
          <c:idx val="1"/>
          <c:order val="3"/>
          <c:tx>
            <c:strRef>
              <c:f>'Viajeros entr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AC-43C5-9BA4-6AD5C8899B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AC-43C5-9BA4-6AD5C8899BF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cat'!$K$251:$K$263</c:f>
              <c:numCache>
                <c:formatCode>#,##0</c:formatCode>
                <c:ptCount val="13"/>
                <c:pt idx="0">
                  <c:v>8397</c:v>
                </c:pt>
                <c:pt idx="1">
                  <c:v>8465</c:v>
                </c:pt>
                <c:pt idx="2">
                  <c:v>9699</c:v>
                </c:pt>
                <c:pt idx="3">
                  <c:v>9474</c:v>
                </c:pt>
                <c:pt idx="12">
                  <c:v>36035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AC-43C5-9BA4-6AD5C8899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AC-43C5-9BA4-6AD5C8899B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AC-43C5-9BA4-6AD5C8899B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AC-43C5-9BA4-6AD5C8899B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C-43C5-9BA4-6AD5C8899B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C-43C5-9BA4-6AD5C8899B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AC-43C5-9BA4-6AD5C8899B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AC-43C5-9BA4-6AD5C8899B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AC-43C5-9BA4-6AD5C8899B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AC-43C5-9BA4-6AD5C8899B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AC-43C5-9BA4-6AD5C8899B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AC-43C5-9BA4-6AD5C8899B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AC-43C5-9BA4-6AD5C8899B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AC-43C5-9BA4-6AD5C8899BFB}"/>
              </c:ext>
            </c:extLst>
          </c:dPt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cat'!$L$251:$L$263</c:f>
              <c:numCache>
                <c:formatCode>0.0%</c:formatCode>
                <c:ptCount val="13"/>
                <c:pt idx="0">
                  <c:v>0.23050996483001174</c:v>
                </c:pt>
                <c:pt idx="1">
                  <c:v>0.13822778001882474</c:v>
                </c:pt>
                <c:pt idx="2">
                  <c:v>0.18729342636797641</c:v>
                </c:pt>
                <c:pt idx="3">
                  <c:v>0.22863441836337706</c:v>
                </c:pt>
                <c:pt idx="12">
                  <c:v>0.19554759297966218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AC-43C5-9BA4-6AD5C8899BFB}"/>
            </c:ext>
          </c:extLst>
        </c:ser>
        <c:ser>
          <c:idx val="4"/>
          <c:order val="5"/>
          <c:tx>
            <c:strRef>
              <c:f>'Viajeros entr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cat'!$M$251:$M$263</c:f>
              <c:numCache>
                <c:formatCode>0.0%</c:formatCode>
                <c:ptCount val="13"/>
                <c:pt idx="0">
                  <c:v>-0.30551649987594076</c:v>
                </c:pt>
                <c:pt idx="1">
                  <c:v>-0.24385886556498437</c:v>
                </c:pt>
                <c:pt idx="2">
                  <c:v>-0.43224258034303109</c:v>
                </c:pt>
                <c:pt idx="3">
                  <c:v>-0.204133064516129</c:v>
                </c:pt>
                <c:pt idx="12">
                  <c:v>-0.31063837927802118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AC-43C5-9BA4-6AD5C8899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cat'!$C$8:$C$20</c:f>
              <c:numCache>
                <c:formatCode>#,##0</c:formatCode>
                <c:ptCount val="13"/>
                <c:pt idx="0">
                  <c:v>4757683</c:v>
                </c:pt>
                <c:pt idx="1">
                  <c:v>2335438</c:v>
                </c:pt>
                <c:pt idx="2">
                  <c:v>1565303</c:v>
                </c:pt>
                <c:pt idx="3">
                  <c:v>4831573</c:v>
                </c:pt>
                <c:pt idx="4">
                  <c:v>4872456</c:v>
                </c:pt>
                <c:pt idx="5">
                  <c:v>5000499</c:v>
                </c:pt>
                <c:pt idx="6">
                  <c:v>4955278</c:v>
                </c:pt>
                <c:pt idx="7">
                  <c:v>4462966</c:v>
                </c:pt>
                <c:pt idx="8">
                  <c:v>4531420</c:v>
                </c:pt>
                <c:pt idx="9">
                  <c:v>4388368</c:v>
                </c:pt>
                <c:pt idx="10">
                  <c:v>4271222</c:v>
                </c:pt>
                <c:pt idx="11">
                  <c:v>4324736</c:v>
                </c:pt>
                <c:pt idx="12">
                  <c:v>3991713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F-4912-A2F7-437F0D8A5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cat'!$D$8:$D$20</c:f>
              <c:numCache>
                <c:formatCode>0.0%</c:formatCode>
                <c:ptCount val="13"/>
                <c:pt idx="0">
                  <c:v>1.0371694731352319</c:v>
                </c:pt>
                <c:pt idx="1">
                  <c:v>0.49200378457078275</c:v>
                </c:pt>
                <c:pt idx="2">
                  <c:v>-0.67602621340917335</c:v>
                </c:pt>
                <c:pt idx="3">
                  <c:v>-8.3906350308755595E-3</c:v>
                </c:pt>
                <c:pt idx="4">
                  <c:v>-2.5606044516757187E-2</c:v>
                </c:pt>
                <c:pt idx="5">
                  <c:v>9.1258250293928533E-3</c:v>
                </c:pt>
                <c:pt idx="6">
                  <c:v>0.11031049754804312</c:v>
                </c:pt>
                <c:pt idx="7">
                  <c:v>-1.5106522900106389E-2</c:v>
                </c:pt>
                <c:pt idx="8">
                  <c:v>3.2597995427912974E-2</c:v>
                </c:pt>
                <c:pt idx="9">
                  <c:v>2.7426811343451485E-2</c:v>
                </c:pt>
                <c:pt idx="10">
                  <c:v>-1.2373934501435424E-2</c:v>
                </c:pt>
                <c:pt idx="11">
                  <c:v>8.342859318793705E-2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EF-4912-A2F7-437F0D8A5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cat'!$C$29:$C$41</c:f>
              <c:numCache>
                <c:formatCode>#,##0</c:formatCode>
                <c:ptCount val="13"/>
                <c:pt idx="0">
                  <c:v>3776873</c:v>
                </c:pt>
                <c:pt idx="1">
                  <c:v>1858031</c:v>
                </c:pt>
                <c:pt idx="2">
                  <c:v>1200286</c:v>
                </c:pt>
                <c:pt idx="3">
                  <c:v>3568188</c:v>
                </c:pt>
                <c:pt idx="4">
                  <c:v>3534922</c:v>
                </c:pt>
                <c:pt idx="5">
                  <c:v>3576623</c:v>
                </c:pt>
                <c:pt idx="6">
                  <c:v>3604235</c:v>
                </c:pt>
                <c:pt idx="7">
                  <c:v>3279511</c:v>
                </c:pt>
                <c:pt idx="8">
                  <c:v>3329802</c:v>
                </c:pt>
                <c:pt idx="9">
                  <c:v>3215642</c:v>
                </c:pt>
                <c:pt idx="10">
                  <c:v>3126744</c:v>
                </c:pt>
                <c:pt idx="11">
                  <c:v>3160981</c:v>
                </c:pt>
                <c:pt idx="12">
                  <c:v>2929476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F-4527-957F-C4DB8B67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cat'!$D$28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cat'!$D$29:$D$41</c:f>
              <c:numCache>
                <c:formatCode>0.0%</c:formatCode>
                <c:ptCount val="13"/>
                <c:pt idx="0">
                  <c:v>1.0327287327283559</c:v>
                </c:pt>
                <c:pt idx="1">
                  <c:v>0.54799022899542282</c:v>
                </c:pt>
                <c:pt idx="2">
                  <c:v>-0.66361469743186174</c:v>
                </c:pt>
                <c:pt idx="3">
                  <c:v>9.4106744080915128E-3</c:v>
                </c:pt>
                <c:pt idx="4">
                  <c:v>-1.1659322215397006E-2</c:v>
                </c:pt>
                <c:pt idx="5">
                  <c:v>-7.6609876991927672E-3</c:v>
                </c:pt>
                <c:pt idx="6">
                  <c:v>9.9015981345999426E-2</c:v>
                </c:pt>
                <c:pt idx="7">
                  <c:v>-1.5103300436482447E-2</c:v>
                </c:pt>
                <c:pt idx="8">
                  <c:v>3.5501464404308791E-2</c:v>
                </c:pt>
                <c:pt idx="9">
                  <c:v>2.8431492952413207E-2</c:v>
                </c:pt>
                <c:pt idx="10">
                  <c:v>-1.083113122160495E-2</c:v>
                </c:pt>
                <c:pt idx="11">
                  <c:v>7.9026078383984011E-2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1F-4527-957F-C4DB8B67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cat'!$C$50:$C$62</c:f>
              <c:numCache>
                <c:formatCode>#,##0</c:formatCode>
                <c:ptCount val="13"/>
                <c:pt idx="0">
                  <c:v>785052</c:v>
                </c:pt>
                <c:pt idx="1">
                  <c:v>420454</c:v>
                </c:pt>
                <c:pt idx="2">
                  <c:v>0</c:v>
                </c:pt>
                <c:pt idx="3">
                  <c:v>595112</c:v>
                </c:pt>
                <c:pt idx="4">
                  <c:v>562791</c:v>
                </c:pt>
                <c:pt idx="5">
                  <c:v>519883</c:v>
                </c:pt>
                <c:pt idx="6">
                  <c:v>491037</c:v>
                </c:pt>
                <c:pt idx="7">
                  <c:v>473001</c:v>
                </c:pt>
                <c:pt idx="8">
                  <c:v>453501</c:v>
                </c:pt>
                <c:pt idx="9">
                  <c:v>430475</c:v>
                </c:pt>
                <c:pt idx="10">
                  <c:v>409918</c:v>
                </c:pt>
                <c:pt idx="11">
                  <c:v>395354</c:v>
                </c:pt>
                <c:pt idx="12">
                  <c:v>334018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3-495D-B51B-6D6FA4A4C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cat'!$D$49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cat'!$D$50:$D$62</c:f>
              <c:numCache>
                <c:formatCode>0.0%</c:formatCode>
                <c:ptCount val="13"/>
                <c:pt idx="0">
                  <c:v>0.86715312495540542</c:v>
                </c:pt>
                <c:pt idx="1">
                  <c:v>0</c:v>
                </c:pt>
                <c:pt idx="2">
                  <c:v>-1</c:v>
                </c:pt>
                <c:pt idx="3">
                  <c:v>5.7429845182314532E-2</c:v>
                </c:pt>
                <c:pt idx="4">
                  <c:v>8.2533954755204642E-2</c:v>
                </c:pt>
                <c:pt idx="5">
                  <c:v>5.8745064017579063E-2</c:v>
                </c:pt>
                <c:pt idx="6">
                  <c:v>3.8130997608884609E-2</c:v>
                </c:pt>
                <c:pt idx="7">
                  <c:v>4.2998802648726242E-2</c:v>
                </c:pt>
                <c:pt idx="8">
                  <c:v>5.3489749695104338E-2</c:v>
                </c:pt>
                <c:pt idx="9">
                  <c:v>5.0149054201084065E-2</c:v>
                </c:pt>
                <c:pt idx="10">
                  <c:v>3.6837871881908457E-2</c:v>
                </c:pt>
                <c:pt idx="11">
                  <c:v>0.18363082229101435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3-495D-B51B-6D6FA4A4C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cat'!$C$70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cat'!$C$71:$C$83</c:f>
              <c:numCache>
                <c:formatCode>#,##0</c:formatCode>
                <c:ptCount val="13"/>
                <c:pt idx="0">
                  <c:v>2319338</c:v>
                </c:pt>
                <c:pt idx="1">
                  <c:v>1104722</c:v>
                </c:pt>
                <c:pt idx="2">
                  <c:v>0</c:v>
                </c:pt>
                <c:pt idx="3">
                  <c:v>2231028</c:v>
                </c:pt>
                <c:pt idx="4">
                  <c:v>2178159</c:v>
                </c:pt>
                <c:pt idx="5">
                  <c:v>2149647</c:v>
                </c:pt>
                <c:pt idx="6">
                  <c:v>2098116</c:v>
                </c:pt>
                <c:pt idx="7">
                  <c:v>1932250</c:v>
                </c:pt>
                <c:pt idx="8">
                  <c:v>1991458</c:v>
                </c:pt>
                <c:pt idx="9">
                  <c:v>1946195</c:v>
                </c:pt>
                <c:pt idx="10">
                  <c:v>1910073</c:v>
                </c:pt>
                <c:pt idx="11">
                  <c:v>1906242</c:v>
                </c:pt>
                <c:pt idx="12">
                  <c:v>1773857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9-486F-89C4-FDB9DD068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cat'!$D$71:$D$83</c:f>
              <c:numCache>
                <c:formatCode>0.0%</c:formatCode>
                <c:ptCount val="13"/>
                <c:pt idx="0">
                  <c:v>1.0994766104051519</c:v>
                </c:pt>
                <c:pt idx="1">
                  <c:v>0</c:v>
                </c:pt>
                <c:pt idx="2">
                  <c:v>-1</c:v>
                </c:pt>
                <c:pt idx="3">
                  <c:v>2.4272332736039903E-2</c:v>
                </c:pt>
                <c:pt idx="4">
                  <c:v>1.3263573042457732E-2</c:v>
                </c:pt>
                <c:pt idx="5">
                  <c:v>2.4560605800632462E-2</c:v>
                </c:pt>
                <c:pt idx="6">
                  <c:v>8.5840859102083167E-2</c:v>
                </c:pt>
                <c:pt idx="7">
                  <c:v>-2.9730981019936098E-2</c:v>
                </c:pt>
                <c:pt idx="8">
                  <c:v>2.3257176182242878E-2</c:v>
                </c:pt>
                <c:pt idx="9">
                  <c:v>1.8911319096181156E-2</c:v>
                </c:pt>
                <c:pt idx="10">
                  <c:v>2.0097133522396504E-3</c:v>
                </c:pt>
                <c:pt idx="11">
                  <c:v>7.4631156851989733E-2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B9-486F-89C4-FDB9DD068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cat'!$C$91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cat'!$B$92:$B$104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cat'!$C$92:$C$104</c:f>
              <c:numCache>
                <c:formatCode>#,##0</c:formatCode>
                <c:ptCount val="13"/>
                <c:pt idx="0">
                  <c:v>543812</c:v>
                </c:pt>
                <c:pt idx="1">
                  <c:v>287758</c:v>
                </c:pt>
                <c:pt idx="2">
                  <c:v>0</c:v>
                </c:pt>
                <c:pt idx="3">
                  <c:v>566108</c:v>
                </c:pt>
                <c:pt idx="4">
                  <c:v>588983</c:v>
                </c:pt>
                <c:pt idx="5">
                  <c:v>719270</c:v>
                </c:pt>
                <c:pt idx="6">
                  <c:v>832264</c:v>
                </c:pt>
                <c:pt idx="7">
                  <c:v>716163</c:v>
                </c:pt>
                <c:pt idx="8">
                  <c:v>727744</c:v>
                </c:pt>
                <c:pt idx="9">
                  <c:v>708055</c:v>
                </c:pt>
                <c:pt idx="10">
                  <c:v>688714</c:v>
                </c:pt>
                <c:pt idx="11">
                  <c:v>730540</c:v>
                </c:pt>
                <c:pt idx="12">
                  <c:v>687344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E-4883-8198-186FDFDB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cat'!$D$91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cat'!$D$92:$D$104</c:f>
              <c:numCache>
                <c:formatCode>0.0%</c:formatCode>
                <c:ptCount val="13"/>
                <c:pt idx="0">
                  <c:v>0.88982408829641568</c:v>
                </c:pt>
                <c:pt idx="1">
                  <c:v>0</c:v>
                </c:pt>
                <c:pt idx="2">
                  <c:v>-1</c:v>
                </c:pt>
                <c:pt idx="3">
                  <c:v>-3.8838132849335238E-2</c:v>
                </c:pt>
                <c:pt idx="4">
                  <c:v>-0.18113782029001624</c:v>
                </c:pt>
                <c:pt idx="5">
                  <c:v>-0.13576701623523302</c:v>
                </c:pt>
                <c:pt idx="6">
                  <c:v>0.16211532849365295</c:v>
                </c:pt>
                <c:pt idx="7">
                  <c:v>-1.5913563011168752E-2</c:v>
                </c:pt>
                <c:pt idx="8">
                  <c:v>2.7807161873018238E-2</c:v>
                </c:pt>
                <c:pt idx="9">
                  <c:v>2.8082774562445456E-2</c:v>
                </c:pt>
                <c:pt idx="10">
                  <c:v>-5.7253538478385879E-2</c:v>
                </c:pt>
                <c:pt idx="11">
                  <c:v>6.2844805512232593E-2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E-4883-8198-186FDFDB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ultimo mes'!$N$5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Tenerife</c:v>
              </c:pt>
              <c:pt idx="1">
                <c:v>Hotel</c:v>
              </c:pt>
              <c:pt idx="2">
                <c:v>5 estrellas</c:v>
              </c:pt>
              <c:pt idx="3">
                <c:v>4 estrellas</c:v>
              </c:pt>
              <c:pt idx="4">
                <c:v>3 estrellas</c:v>
              </c:pt>
              <c:pt idx="5">
                <c:v>2 estrellas</c:v>
              </c:pt>
              <c:pt idx="6">
                <c:v>1 estrella</c:v>
              </c:pt>
              <c:pt idx="7">
                <c:v>Apartamento</c:v>
              </c:pt>
            </c:strLit>
          </c:cat>
          <c:val>
            <c:numRef>
              <c:f>'Viajeros entr ti-cat ultimo mes'!$N$18:$N$25</c:f>
              <c:numCache>
                <c:formatCode>#,##0</c:formatCode>
                <c:ptCount val="8"/>
                <c:pt idx="0">
                  <c:v>402943</c:v>
                </c:pt>
                <c:pt idx="1">
                  <c:v>293476</c:v>
                </c:pt>
                <c:pt idx="2">
                  <c:v>50747</c:v>
                </c:pt>
                <c:pt idx="3">
                  <c:v>182359</c:v>
                </c:pt>
                <c:pt idx="4">
                  <c:v>45764</c:v>
                </c:pt>
                <c:pt idx="5">
                  <c:v>10681</c:v>
                </c:pt>
                <c:pt idx="6">
                  <c:v>3925</c:v>
                </c:pt>
                <c:pt idx="7">
                  <c:v>109467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1-443C-95DD-01AD313AF6F9}"/>
            </c:ext>
          </c:extLst>
        </c:ser>
        <c:ser>
          <c:idx val="5"/>
          <c:order val="1"/>
          <c:tx>
            <c:strRef>
              <c:f>'Viajeros entr ti-cat ultimo mes'!$Q$5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'Viajeros entr ti-cat ultimo mes'!$Q$18:$Q$25</c:f>
              <c:numCache>
                <c:formatCode>#,##0</c:formatCode>
                <c:ptCount val="8"/>
                <c:pt idx="0">
                  <c:v>425687</c:v>
                </c:pt>
                <c:pt idx="1">
                  <c:v>337375</c:v>
                </c:pt>
                <c:pt idx="2">
                  <c:v>72188</c:v>
                </c:pt>
                <c:pt idx="3">
                  <c:v>205820</c:v>
                </c:pt>
                <c:pt idx="4">
                  <c:v>48912</c:v>
                </c:pt>
                <c:pt idx="5">
                  <c:v>7707</c:v>
                </c:pt>
                <c:pt idx="6">
                  <c:v>2748</c:v>
                </c:pt>
                <c:pt idx="7">
                  <c:v>88312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E1-443C-95DD-01AD313AF6F9}"/>
            </c:ext>
          </c:extLst>
        </c:ser>
        <c:ser>
          <c:idx val="0"/>
          <c:order val="2"/>
          <c:tx>
            <c:strRef>
              <c:f>'Viajeros entr ti-cat ultimo mes'!$R$5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Tenerife</c:v>
              </c:pt>
              <c:pt idx="1">
                <c:v>Hotel</c:v>
              </c:pt>
              <c:pt idx="2">
                <c:v>5 estrellas</c:v>
              </c:pt>
              <c:pt idx="3">
                <c:v>4 estrellas</c:v>
              </c:pt>
              <c:pt idx="4">
                <c:v>3 estrellas</c:v>
              </c:pt>
              <c:pt idx="5">
                <c:v>2 estrellas</c:v>
              </c:pt>
              <c:pt idx="6">
                <c:v>1 estrella</c:v>
              </c:pt>
              <c:pt idx="7">
                <c:v>Apartamento</c:v>
              </c:pt>
            </c:strLit>
          </c:cat>
          <c:val>
            <c:numRef>
              <c:f>'Viajeros entr ti-cat ultimo mes'!$R$18:$R$25</c:f>
              <c:numCache>
                <c:formatCode>#,##0</c:formatCode>
                <c:ptCount val="8"/>
                <c:pt idx="0">
                  <c:v>445687</c:v>
                </c:pt>
                <c:pt idx="1">
                  <c:v>349241</c:v>
                </c:pt>
                <c:pt idx="2">
                  <c:v>65295</c:v>
                </c:pt>
                <c:pt idx="3">
                  <c:v>216116</c:v>
                </c:pt>
                <c:pt idx="4">
                  <c:v>56652</c:v>
                </c:pt>
                <c:pt idx="5">
                  <c:v>8238</c:v>
                </c:pt>
                <c:pt idx="6">
                  <c:v>2940</c:v>
                </c:pt>
                <c:pt idx="7">
                  <c:v>96446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E1-443C-95DD-01AD313AF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ultimo mes'!$S$5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E1-443C-95DD-01AD313AF6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E1-443C-95DD-01AD313AF6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E1-443C-95DD-01AD313AF6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E1-443C-95DD-01AD313AF6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E1-443C-95DD-01AD313AF6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E1-443C-95DD-01AD313AF6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EE1-443C-95DD-01AD313AF6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EE1-443C-95DD-01AD313AF6F9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mes'!$S$18:$S$25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1EE1-443C-95DD-01AD313AF6F9}"/>
            </c:ext>
          </c:extLst>
        </c:ser>
        <c:ser>
          <c:idx val="3"/>
          <c:order val="4"/>
          <c:tx>
            <c:strRef>
              <c:f>'Viajeros entr ti-cat ultimo mes'!$T$5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mes'!$T$18:$T$25</c:f>
              <c:numCache>
                <c:formatCode>#,##0</c:formatCode>
                <c:ptCount val="8"/>
                <c:pt idx="0">
                  <c:v>20000</c:v>
                </c:pt>
                <c:pt idx="1">
                  <c:v>11866</c:v>
                </c:pt>
                <c:pt idx="2">
                  <c:v>-6893</c:v>
                </c:pt>
                <c:pt idx="3">
                  <c:v>10296</c:v>
                </c:pt>
                <c:pt idx="4">
                  <c:v>7740</c:v>
                </c:pt>
                <c:pt idx="5">
                  <c:v>531</c:v>
                </c:pt>
                <c:pt idx="6">
                  <c:v>192</c:v>
                </c:pt>
                <c:pt idx="7">
                  <c:v>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E1-443C-95DD-01AD313AF6F9}"/>
            </c:ext>
          </c:extLst>
        </c:ser>
        <c:ser>
          <c:idx val="1"/>
          <c:order val="5"/>
          <c:tx>
            <c:strRef>
              <c:f>'Viajeros entr ti-cat ultimo mes'!$V$5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EE1-443C-95DD-01AD313AF6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EE1-443C-95DD-01AD313AF6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EE1-443C-95DD-01AD313AF6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EE1-443C-95DD-01AD313AF6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EE1-443C-95DD-01AD313AF6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EE1-443C-95DD-01AD313AF6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EE1-443C-95DD-01AD313AF6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EE1-443C-95DD-01AD313AF6F9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mes'!$V$18:$V$25</c:f>
              <c:numCache>
                <c:formatCode>0.0%</c:formatCode>
                <c:ptCount val="8"/>
                <c:pt idx="0">
                  <c:v>1</c:v>
                </c:pt>
                <c:pt idx="1">
                  <c:v>0.78360149611723029</c:v>
                </c:pt>
                <c:pt idx="2">
                  <c:v>0.14650416099190688</c:v>
                </c:pt>
                <c:pt idx="3">
                  <c:v>0.48490532593501717</c:v>
                </c:pt>
                <c:pt idx="4">
                  <c:v>0.12711162766695011</c:v>
                </c:pt>
                <c:pt idx="5">
                  <c:v>1.8483823849472836E-2</c:v>
                </c:pt>
                <c:pt idx="6">
                  <c:v>6.5965576738832412E-3</c:v>
                </c:pt>
                <c:pt idx="7">
                  <c:v>0.21639850388276974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EE1-443C-95DD-01AD313AF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ultimo mes'!$C$5</c:f>
              <c:strCache>
                <c:ptCount val="1"/>
                <c:pt idx="0">
                  <c:v>acumulado a abril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mes'!$C$18:$C$25</c:f>
              <c:numCache>
                <c:formatCode>#,##0</c:formatCode>
                <c:ptCount val="8"/>
                <c:pt idx="0">
                  <c:v>1571188</c:v>
                </c:pt>
                <c:pt idx="1">
                  <c:v>1153712</c:v>
                </c:pt>
                <c:pt idx="2">
                  <c:v>194178</c:v>
                </c:pt>
                <c:pt idx="3">
                  <c:v>706680</c:v>
                </c:pt>
                <c:pt idx="4">
                  <c:v>187959</c:v>
                </c:pt>
                <c:pt idx="5">
                  <c:v>47092</c:v>
                </c:pt>
                <c:pt idx="6">
                  <c:v>17803</c:v>
                </c:pt>
                <c:pt idx="7">
                  <c:v>417476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4-4655-B32A-BC4C7C6B95CC}"/>
            </c:ext>
          </c:extLst>
        </c:ser>
        <c:ser>
          <c:idx val="5"/>
          <c:order val="1"/>
          <c:tx>
            <c:strRef>
              <c:f>'Viajeros entr ti-cat ultimo mes'!$F$5</c:f>
              <c:strCache>
                <c:ptCount val="1"/>
                <c:pt idx="0">
                  <c:v>acumulado a abril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mes'!$F$18:$F$25</c:f>
              <c:numCache>
                <c:formatCode>#,##0</c:formatCode>
                <c:ptCount val="8"/>
                <c:pt idx="0">
                  <c:v>1442150</c:v>
                </c:pt>
                <c:pt idx="1">
                  <c:v>1144158</c:v>
                </c:pt>
                <c:pt idx="2">
                  <c:v>244497</c:v>
                </c:pt>
                <c:pt idx="3">
                  <c:v>688763</c:v>
                </c:pt>
                <c:pt idx="4">
                  <c:v>175966</c:v>
                </c:pt>
                <c:pt idx="5">
                  <c:v>26656</c:v>
                </c:pt>
                <c:pt idx="6">
                  <c:v>8276</c:v>
                </c:pt>
                <c:pt idx="7">
                  <c:v>297992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4-4655-B32A-BC4C7C6B95CC}"/>
            </c:ext>
          </c:extLst>
        </c:ser>
        <c:ser>
          <c:idx val="0"/>
          <c:order val="2"/>
          <c:tx>
            <c:strRef>
              <c:f>'Viajeros entr ti-cat ultimo mes'!$G$5</c:f>
              <c:strCache>
                <c:ptCount val="1"/>
                <c:pt idx="0">
                  <c:v>acumulado a abril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mes'!$G$18:$G$25</c:f>
              <c:numCache>
                <c:formatCode>#,##0</c:formatCode>
                <c:ptCount val="8"/>
                <c:pt idx="0">
                  <c:v>1700823</c:v>
                </c:pt>
                <c:pt idx="1">
                  <c:v>1342747</c:v>
                </c:pt>
                <c:pt idx="2">
                  <c:v>256055</c:v>
                </c:pt>
                <c:pt idx="3">
                  <c:v>828625</c:v>
                </c:pt>
                <c:pt idx="4">
                  <c:v>207194</c:v>
                </c:pt>
                <c:pt idx="5">
                  <c:v>37581</c:v>
                </c:pt>
                <c:pt idx="6">
                  <c:v>13292</c:v>
                </c:pt>
                <c:pt idx="7">
                  <c:v>358076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D4-4655-B32A-BC4C7C6B9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ultimo mes'!$H$5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D4-4655-B32A-BC4C7C6B95C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D4-4655-B32A-BC4C7C6B95C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D4-4655-B32A-BC4C7C6B95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D4-4655-B32A-BC4C7C6B95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D4-4655-B32A-BC4C7C6B95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D4-4655-B32A-BC4C7C6B95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D4-4655-B32A-BC4C7C6B95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5D4-4655-B32A-BC4C7C6B95CC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mes'!$H$18:$H$25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65D4-4655-B32A-BC4C7C6B95CC}"/>
            </c:ext>
          </c:extLst>
        </c:ser>
        <c:ser>
          <c:idx val="3"/>
          <c:order val="4"/>
          <c:tx>
            <c:strRef>
              <c:f>'Viajeros entr ti-cat ultimo mes'!$I$5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mes'!$I$18:$I$25</c:f>
              <c:numCache>
                <c:formatCode>#,##0</c:formatCode>
                <c:ptCount val="8"/>
                <c:pt idx="0">
                  <c:v>258673</c:v>
                </c:pt>
                <c:pt idx="1">
                  <c:v>198589</c:v>
                </c:pt>
                <c:pt idx="2">
                  <c:v>11558</c:v>
                </c:pt>
                <c:pt idx="3">
                  <c:v>139862</c:v>
                </c:pt>
                <c:pt idx="4">
                  <c:v>31228</c:v>
                </c:pt>
                <c:pt idx="5">
                  <c:v>10925</c:v>
                </c:pt>
                <c:pt idx="6">
                  <c:v>5016</c:v>
                </c:pt>
                <c:pt idx="7">
                  <c:v>60084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D4-4655-B32A-BC4C7C6B95CC}"/>
            </c:ext>
          </c:extLst>
        </c:ser>
        <c:ser>
          <c:idx val="1"/>
          <c:order val="5"/>
          <c:tx>
            <c:strRef>
              <c:f>'Viajeros entr ti-cat ultimo mes'!$M$5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mes'!$M$18:$M$25</c:f>
              <c:numCache>
                <c:formatCode>0.0%</c:formatCode>
                <c:ptCount val="8"/>
                <c:pt idx="0">
                  <c:v>1</c:v>
                </c:pt>
                <c:pt idx="1">
                  <c:v>0.78946898060527171</c:v>
                </c:pt>
                <c:pt idx="2">
                  <c:v>0.15054770543436913</c:v>
                </c:pt>
                <c:pt idx="3">
                  <c:v>0.48719061301499333</c:v>
                </c:pt>
                <c:pt idx="4">
                  <c:v>0.12181984839104364</c:v>
                </c:pt>
                <c:pt idx="5">
                  <c:v>2.2095773634293516E-2</c:v>
                </c:pt>
                <c:pt idx="6">
                  <c:v>7.8150401305720815E-3</c:v>
                </c:pt>
                <c:pt idx="7">
                  <c:v>0.21053101939472832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D4-4655-B32A-BC4C7C6B9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9-4435-B97E-39CD887956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TF'!$C$544:$C$556</c:f>
              <c:numCache>
                <c:formatCode>#,##0</c:formatCode>
                <c:ptCount val="13"/>
                <c:pt idx="0">
                  <c:v>1009</c:v>
                </c:pt>
                <c:pt idx="1">
                  <c:v>967</c:v>
                </c:pt>
                <c:pt idx="2">
                  <c:v>833</c:v>
                </c:pt>
                <c:pt idx="3">
                  <c:v>799</c:v>
                </c:pt>
                <c:pt idx="4">
                  <c:v>729</c:v>
                </c:pt>
                <c:pt idx="5">
                  <c:v>414</c:v>
                </c:pt>
                <c:pt idx="6">
                  <c:v>636</c:v>
                </c:pt>
                <c:pt idx="7">
                  <c:v>747</c:v>
                </c:pt>
                <c:pt idx="8">
                  <c:v>572</c:v>
                </c:pt>
                <c:pt idx="9">
                  <c:v>1175</c:v>
                </c:pt>
                <c:pt idx="10">
                  <c:v>1297</c:v>
                </c:pt>
                <c:pt idx="11">
                  <c:v>1298</c:v>
                </c:pt>
                <c:pt idx="12">
                  <c:v>10476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9-4435-B97E-39CD887956C8}"/>
            </c:ext>
          </c:extLst>
        </c:ser>
        <c:ser>
          <c:idx val="5"/>
          <c:order val="1"/>
          <c:tx>
            <c:strRef>
              <c:f>'Viajeros entr evol mensu TF'!$G$542:$H$542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69-4435-B97E-39CD887956C8}"/>
              </c:ext>
            </c:extLst>
          </c:dPt>
          <c:val>
            <c:numRef>
              <c:f>'Viajeros entr evol mensu TF'!$G$544:$G$556</c:f>
              <c:numCache>
                <c:formatCode>#,##0</c:formatCode>
                <c:ptCount val="13"/>
                <c:pt idx="0">
                  <c:v>664</c:v>
                </c:pt>
                <c:pt idx="1">
                  <c:v>1808</c:v>
                </c:pt>
                <c:pt idx="2">
                  <c:v>1500</c:v>
                </c:pt>
                <c:pt idx="3">
                  <c:v>1189</c:v>
                </c:pt>
                <c:pt idx="4">
                  <c:v>573</c:v>
                </c:pt>
                <c:pt idx="5">
                  <c:v>279</c:v>
                </c:pt>
                <c:pt idx="6">
                  <c:v>450</c:v>
                </c:pt>
                <c:pt idx="7">
                  <c:v>336</c:v>
                </c:pt>
                <c:pt idx="8">
                  <c:v>435</c:v>
                </c:pt>
                <c:pt idx="9">
                  <c:v>1362</c:v>
                </c:pt>
                <c:pt idx="10">
                  <c:v>1984</c:v>
                </c:pt>
                <c:pt idx="11">
                  <c:v>1993</c:v>
                </c:pt>
                <c:pt idx="12">
                  <c:v>12573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9-4435-B97E-39CD887956C8}"/>
            </c:ext>
          </c:extLst>
        </c:ser>
        <c:ser>
          <c:idx val="0"/>
          <c:order val="2"/>
          <c:tx>
            <c:strRef>
              <c:f>'Viajeros entr evol mensu TF'!$I$542:$J$542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69-4435-B97E-39CD887956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TF'!$I$544:$I$556</c:f>
              <c:numCache>
                <c:formatCode>#,##0</c:formatCode>
                <c:ptCount val="13"/>
                <c:pt idx="0">
                  <c:v>2347</c:v>
                </c:pt>
                <c:pt idx="1">
                  <c:v>2812</c:v>
                </c:pt>
                <c:pt idx="2">
                  <c:v>2942</c:v>
                </c:pt>
                <c:pt idx="3">
                  <c:v>2602</c:v>
                </c:pt>
                <c:pt idx="4">
                  <c:v>1393</c:v>
                </c:pt>
                <c:pt idx="5">
                  <c:v>699</c:v>
                </c:pt>
                <c:pt idx="6">
                  <c:v>618</c:v>
                </c:pt>
                <c:pt idx="7">
                  <c:v>494</c:v>
                </c:pt>
                <c:pt idx="8">
                  <c:v>673</c:v>
                </c:pt>
                <c:pt idx="9">
                  <c:v>2067</c:v>
                </c:pt>
                <c:pt idx="10">
                  <c:v>2070</c:v>
                </c:pt>
                <c:pt idx="11">
                  <c:v>2380</c:v>
                </c:pt>
                <c:pt idx="12">
                  <c:v>21097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9-4435-B97E-39CD887956C8}"/>
            </c:ext>
          </c:extLst>
        </c:ser>
        <c:ser>
          <c:idx val="1"/>
          <c:order val="3"/>
          <c:tx>
            <c:strRef>
              <c:f>'Viajeros entr evol mensu TF'!$K$542:$L$542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69-4435-B97E-39CD887956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69-4435-B97E-39CD887956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TF'!$K$544:$K$556</c:f>
              <c:numCache>
                <c:formatCode>#,##0</c:formatCode>
                <c:ptCount val="13"/>
                <c:pt idx="0">
                  <c:v>2983</c:v>
                </c:pt>
                <c:pt idx="1">
                  <c:v>3202</c:v>
                </c:pt>
                <c:pt idx="2">
                  <c:v>2731</c:v>
                </c:pt>
                <c:pt idx="3">
                  <c:v>2340</c:v>
                </c:pt>
                <c:pt idx="12">
                  <c:v>11256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69-4435-B97E-39CD88795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69-4435-B97E-39CD887956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69-4435-B97E-39CD887956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69-4435-B97E-39CD887956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69-4435-B97E-39CD887956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69-4435-B97E-39CD887956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69-4435-B97E-39CD887956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69-4435-B97E-39CD887956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69-4435-B97E-39CD887956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69-4435-B97E-39CD887956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69-4435-B97E-39CD887956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69-4435-B97E-39CD887956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69-4435-B97E-39CD887956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69-4435-B97E-39CD887956C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TF'!$L$544:$L$556</c:f>
              <c:numCache>
                <c:formatCode>0.0%</c:formatCode>
                <c:ptCount val="13"/>
                <c:pt idx="0">
                  <c:v>0.2709842351938645</c:v>
                </c:pt>
                <c:pt idx="1">
                  <c:v>0.13869132290184916</c:v>
                </c:pt>
                <c:pt idx="2">
                  <c:v>-7.1719918422841644E-2</c:v>
                </c:pt>
                <c:pt idx="3">
                  <c:v>-0.10069177555726361</c:v>
                </c:pt>
                <c:pt idx="12">
                  <c:v>5.1667756703728029E-2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69-4435-B97E-39CD887956C8}"/>
            </c:ext>
          </c:extLst>
        </c:ser>
        <c:ser>
          <c:idx val="4"/>
          <c:order val="5"/>
          <c:tx>
            <c:strRef>
              <c:f>'Viajeros entr evol mensu TF'!$M$543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TF'!$M$544:$M$556</c:f>
              <c:numCache>
                <c:formatCode>0.0%</c:formatCode>
                <c:ptCount val="13"/>
                <c:pt idx="0">
                  <c:v>1.956392467789891</c:v>
                </c:pt>
                <c:pt idx="1">
                  <c:v>2.311271975180972</c:v>
                </c:pt>
                <c:pt idx="2">
                  <c:v>2.2785114045618249</c:v>
                </c:pt>
                <c:pt idx="3">
                  <c:v>1.9286608260325409</c:v>
                </c:pt>
                <c:pt idx="12">
                  <c:v>2.1197339246119733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69-4435-B97E-39CD88795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56-425E-8FB0-7C2259921F4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GC'!$C$9:$C$21</c:f>
              <c:numCache>
                <c:formatCode>#,##0</c:formatCode>
                <c:ptCount val="13"/>
                <c:pt idx="0">
                  <c:v>306139</c:v>
                </c:pt>
                <c:pt idx="1">
                  <c:v>293344</c:v>
                </c:pt>
                <c:pt idx="2">
                  <c:v>334568</c:v>
                </c:pt>
                <c:pt idx="3">
                  <c:v>301694</c:v>
                </c:pt>
                <c:pt idx="4">
                  <c:v>277583</c:v>
                </c:pt>
                <c:pt idx="5">
                  <c:v>294513</c:v>
                </c:pt>
                <c:pt idx="6">
                  <c:v>347672</c:v>
                </c:pt>
                <c:pt idx="7">
                  <c:v>364513</c:v>
                </c:pt>
                <c:pt idx="8">
                  <c:v>298126</c:v>
                </c:pt>
                <c:pt idx="9">
                  <c:v>333597</c:v>
                </c:pt>
                <c:pt idx="10">
                  <c:v>321926</c:v>
                </c:pt>
                <c:pt idx="11">
                  <c:v>311195</c:v>
                </c:pt>
                <c:pt idx="12">
                  <c:v>3784870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56-425E-8FB0-7C2259921F46}"/>
            </c:ext>
          </c:extLst>
        </c:ser>
        <c:ser>
          <c:idx val="5"/>
          <c:order val="1"/>
          <c:tx>
            <c:strRef>
              <c:f>'Viajeros entr evol mensu GC'!$G$7:$H$7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56-425E-8FB0-7C2259921F46}"/>
              </c:ext>
            </c:extLst>
          </c:dPt>
          <c:val>
            <c:numRef>
              <c:f>'Viajeros entr evol mensu GC'!$G$9:$G$21</c:f>
              <c:numCache>
                <c:formatCode>#,##0</c:formatCode>
                <c:ptCount val="13"/>
                <c:pt idx="0">
                  <c:v>40306</c:v>
                </c:pt>
                <c:pt idx="1">
                  <c:v>39737</c:v>
                </c:pt>
                <c:pt idx="2">
                  <c:v>54420</c:v>
                </c:pt>
                <c:pt idx="3">
                  <c:v>62237</c:v>
                </c:pt>
                <c:pt idx="4">
                  <c:v>95361</c:v>
                </c:pt>
                <c:pt idx="5">
                  <c:v>135433</c:v>
                </c:pt>
                <c:pt idx="6">
                  <c:v>200770</c:v>
                </c:pt>
                <c:pt idx="7">
                  <c:v>234299</c:v>
                </c:pt>
                <c:pt idx="8">
                  <c:v>206575</c:v>
                </c:pt>
                <c:pt idx="9">
                  <c:v>274592</c:v>
                </c:pt>
                <c:pt idx="10">
                  <c:v>241497</c:v>
                </c:pt>
                <c:pt idx="11">
                  <c:v>244182</c:v>
                </c:pt>
                <c:pt idx="12">
                  <c:v>1829409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56-425E-8FB0-7C2259921F46}"/>
            </c:ext>
          </c:extLst>
        </c:ser>
        <c:ser>
          <c:idx val="0"/>
          <c:order val="2"/>
          <c:tx>
            <c:strRef>
              <c:f>'Viajeros entr evol mensu GC'!$I$7:$J$7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56-425E-8FB0-7C2259921F4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GC'!$I$9:$I$21</c:f>
              <c:numCache>
                <c:formatCode>#,##0</c:formatCode>
                <c:ptCount val="13"/>
                <c:pt idx="0">
                  <c:v>205509</c:v>
                </c:pt>
                <c:pt idx="1">
                  <c:v>238961</c:v>
                </c:pt>
                <c:pt idx="2">
                  <c:v>259671</c:v>
                </c:pt>
                <c:pt idx="3">
                  <c:v>285943</c:v>
                </c:pt>
                <c:pt idx="4">
                  <c:v>262460</c:v>
                </c:pt>
                <c:pt idx="5">
                  <c:v>268383</c:v>
                </c:pt>
                <c:pt idx="6">
                  <c:v>313891</c:v>
                </c:pt>
                <c:pt idx="7">
                  <c:v>318255</c:v>
                </c:pt>
                <c:pt idx="8">
                  <c:v>267238</c:v>
                </c:pt>
                <c:pt idx="9">
                  <c:v>306276</c:v>
                </c:pt>
                <c:pt idx="10">
                  <c:v>281513</c:v>
                </c:pt>
                <c:pt idx="11">
                  <c:v>308436</c:v>
                </c:pt>
                <c:pt idx="12">
                  <c:v>3316536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56-425E-8FB0-7C2259921F46}"/>
            </c:ext>
          </c:extLst>
        </c:ser>
        <c:ser>
          <c:idx val="1"/>
          <c:order val="3"/>
          <c:tx>
            <c:strRef>
              <c:f>'Viajeros entr evol mensu GC'!$K$7:$L$7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56-425E-8FB0-7C2259921F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56-425E-8FB0-7C2259921F4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GC'!$K$9:$K$21</c:f>
              <c:numCache>
                <c:formatCode>#,##0</c:formatCode>
                <c:ptCount val="13"/>
                <c:pt idx="0">
                  <c:v>289830</c:v>
                </c:pt>
                <c:pt idx="1">
                  <c:v>281475</c:v>
                </c:pt>
                <c:pt idx="2">
                  <c:v>303197</c:v>
                </c:pt>
                <c:pt idx="3">
                  <c:v>310699</c:v>
                </c:pt>
                <c:pt idx="12">
                  <c:v>1185201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56-425E-8FB0-7C225992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56-425E-8FB0-7C2259921F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56-425E-8FB0-7C2259921F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56-425E-8FB0-7C2259921F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56-425E-8FB0-7C2259921F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56-425E-8FB0-7C2259921F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56-425E-8FB0-7C2259921F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56-425E-8FB0-7C2259921F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56-425E-8FB0-7C2259921F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56-425E-8FB0-7C2259921F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56-425E-8FB0-7C2259921F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56-425E-8FB0-7C2259921F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56-425E-8FB0-7C2259921F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56-425E-8FB0-7C2259921F46}"/>
              </c:ext>
            </c:extLst>
          </c:dPt>
          <c:cat>
            <c:strRef>
              <c:f>'Viajeros entr evol mensu GC'!$B$9:$B$20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GC'!$L$9:$L$21</c:f>
              <c:numCache>
                <c:formatCode>0.0%</c:formatCode>
                <c:ptCount val="13"/>
                <c:pt idx="0">
                  <c:v>0.41030319840007001</c:v>
                </c:pt>
                <c:pt idx="1">
                  <c:v>0.17791187683345822</c:v>
                </c:pt>
                <c:pt idx="2">
                  <c:v>0.16761979581855502</c:v>
                </c:pt>
                <c:pt idx="3">
                  <c:v>8.6576695355367939E-2</c:v>
                </c:pt>
                <c:pt idx="12">
                  <c:v>0.19707115759874916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56-425E-8FB0-7C2259921F46}"/>
            </c:ext>
          </c:extLst>
        </c:ser>
        <c:ser>
          <c:idx val="4"/>
          <c:order val="5"/>
          <c:tx>
            <c:strRef>
              <c:f>'Viajeros entr evol mensu GC'!$M$8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GC'!$M$9:$M$21</c:f>
              <c:numCache>
                <c:formatCode>0.0%</c:formatCode>
                <c:ptCount val="13"/>
                <c:pt idx="0">
                  <c:v>-5.3273186363057334E-2</c:v>
                </c:pt>
                <c:pt idx="1">
                  <c:v>-4.0461028689865786E-2</c:v>
                </c:pt>
                <c:pt idx="2">
                  <c:v>-9.3765691877286561E-2</c:v>
                </c:pt>
                <c:pt idx="3">
                  <c:v>2.9848124258354591E-2</c:v>
                </c:pt>
                <c:pt idx="12">
                  <c:v>-4.0901642329121302E-2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56-425E-8FB0-7C225992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87-436B-A786-104168BD9F4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GC'!$C$471:$C$483</c:f>
              <c:numCache>
                <c:formatCode>#,##0</c:formatCode>
                <c:ptCount val="13"/>
                <c:pt idx="0">
                  <c:v>3335</c:v>
                </c:pt>
                <c:pt idx="1">
                  <c:v>2987</c:v>
                </c:pt>
                <c:pt idx="2">
                  <c:v>2819</c:v>
                </c:pt>
                <c:pt idx="3">
                  <c:v>3144</c:v>
                </c:pt>
                <c:pt idx="4">
                  <c:v>3865</c:v>
                </c:pt>
                <c:pt idx="5">
                  <c:v>3641</c:v>
                </c:pt>
                <c:pt idx="6">
                  <c:v>4701</c:v>
                </c:pt>
                <c:pt idx="7">
                  <c:v>4482</c:v>
                </c:pt>
                <c:pt idx="8">
                  <c:v>4052</c:v>
                </c:pt>
                <c:pt idx="9">
                  <c:v>4136</c:v>
                </c:pt>
                <c:pt idx="10">
                  <c:v>2612</c:v>
                </c:pt>
                <c:pt idx="11">
                  <c:v>3172</c:v>
                </c:pt>
                <c:pt idx="12">
                  <c:v>42946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7-436B-A786-104168BD9F42}"/>
            </c:ext>
          </c:extLst>
        </c:ser>
        <c:ser>
          <c:idx val="5"/>
          <c:order val="1"/>
          <c:tx>
            <c:strRef>
              <c:f>'Viajeros entr evol mensu GC'!$G$469:$H$469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87-436B-A786-104168BD9F42}"/>
              </c:ext>
            </c:extLst>
          </c:dPt>
          <c:val>
            <c:numRef>
              <c:f>'Viajeros entr evol mensu GC'!$G$471:$G$483</c:f>
              <c:numCache>
                <c:formatCode>#,##0</c:formatCode>
                <c:ptCount val="13"/>
                <c:pt idx="0">
                  <c:v>898</c:v>
                </c:pt>
                <c:pt idx="1">
                  <c:v>651</c:v>
                </c:pt>
                <c:pt idx="2">
                  <c:v>624</c:v>
                </c:pt>
                <c:pt idx="3">
                  <c:v>888</c:v>
                </c:pt>
                <c:pt idx="4">
                  <c:v>1324</c:v>
                </c:pt>
                <c:pt idx="5">
                  <c:v>2522</c:v>
                </c:pt>
                <c:pt idx="6">
                  <c:v>3508</c:v>
                </c:pt>
                <c:pt idx="7">
                  <c:v>3638</c:v>
                </c:pt>
                <c:pt idx="8">
                  <c:v>2864</c:v>
                </c:pt>
                <c:pt idx="9">
                  <c:v>2948</c:v>
                </c:pt>
                <c:pt idx="10">
                  <c:v>2658</c:v>
                </c:pt>
                <c:pt idx="11">
                  <c:v>3528</c:v>
                </c:pt>
                <c:pt idx="12">
                  <c:v>26051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7-436B-A786-104168BD9F42}"/>
            </c:ext>
          </c:extLst>
        </c:ser>
        <c:ser>
          <c:idx val="0"/>
          <c:order val="2"/>
          <c:tx>
            <c:strRef>
              <c:f>'Viajeros entr evol mensu GC'!$I$469:$J$469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87-436B-A786-104168BD9F4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GC'!$I$471:$I$483</c:f>
              <c:numCache>
                <c:formatCode>#,##0</c:formatCode>
                <c:ptCount val="13"/>
                <c:pt idx="0">
                  <c:v>3609</c:v>
                </c:pt>
                <c:pt idx="1">
                  <c:v>4157</c:v>
                </c:pt>
                <c:pt idx="2">
                  <c:v>4145</c:v>
                </c:pt>
                <c:pt idx="3">
                  <c:v>4022</c:v>
                </c:pt>
                <c:pt idx="4">
                  <c:v>5183</c:v>
                </c:pt>
                <c:pt idx="5">
                  <c:v>5019</c:v>
                </c:pt>
                <c:pt idx="6">
                  <c:v>5861</c:v>
                </c:pt>
                <c:pt idx="7">
                  <c:v>6001</c:v>
                </c:pt>
                <c:pt idx="8">
                  <c:v>5047</c:v>
                </c:pt>
                <c:pt idx="9">
                  <c:v>4103</c:v>
                </c:pt>
                <c:pt idx="10">
                  <c:v>4346</c:v>
                </c:pt>
                <c:pt idx="11">
                  <c:v>5182</c:v>
                </c:pt>
                <c:pt idx="12">
                  <c:v>56675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87-436B-A786-104168BD9F42}"/>
            </c:ext>
          </c:extLst>
        </c:ser>
        <c:ser>
          <c:idx val="1"/>
          <c:order val="3"/>
          <c:tx>
            <c:strRef>
              <c:f>'Viajeros entr evol mensu GC'!$K$469:$L$469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87-436B-A786-104168BD9F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87-436B-A786-104168BD9F4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GC'!$K$471:$K$483</c:f>
              <c:numCache>
                <c:formatCode>#,##0</c:formatCode>
                <c:ptCount val="13"/>
                <c:pt idx="0">
                  <c:v>5901</c:v>
                </c:pt>
                <c:pt idx="1">
                  <c:v>5390</c:v>
                </c:pt>
                <c:pt idx="2">
                  <c:v>5118</c:v>
                </c:pt>
                <c:pt idx="3">
                  <c:v>5225</c:v>
                </c:pt>
                <c:pt idx="12">
                  <c:v>21634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87-436B-A786-104168BD9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87-436B-A786-104168BD9F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87-436B-A786-104168BD9F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87-436B-A786-104168BD9F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87-436B-A786-104168BD9F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87-436B-A786-104168BD9F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87-436B-A786-104168BD9F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87-436B-A786-104168BD9F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87-436B-A786-104168BD9F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87-436B-A786-104168BD9F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87-436B-A786-104168BD9F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87-436B-A786-104168BD9F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87-436B-A786-104168BD9F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87-436B-A786-104168BD9F42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GC'!$L$471:$L$483</c:f>
              <c:numCache>
                <c:formatCode>0.0%</c:formatCode>
                <c:ptCount val="13"/>
                <c:pt idx="0">
                  <c:v>0.63507896924355767</c:v>
                </c:pt>
                <c:pt idx="1">
                  <c:v>0.29660813086360349</c:v>
                </c:pt>
                <c:pt idx="2">
                  <c:v>0.23474065138721345</c:v>
                </c:pt>
                <c:pt idx="3">
                  <c:v>0.29910492292391844</c:v>
                </c:pt>
                <c:pt idx="12">
                  <c:v>0.35781083286261217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87-436B-A786-104168BD9F42}"/>
            </c:ext>
          </c:extLst>
        </c:ser>
        <c:ser>
          <c:idx val="4"/>
          <c:order val="5"/>
          <c:tx>
            <c:strRef>
              <c:f>'Viajeros entr evol mensu GC'!$M$470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GC'!$M$471:$M$483</c:f>
              <c:numCache>
                <c:formatCode>0.0%</c:formatCode>
                <c:ptCount val="13"/>
                <c:pt idx="0">
                  <c:v>0.76941529235382311</c:v>
                </c:pt>
                <c:pt idx="1">
                  <c:v>0.80448610646133245</c:v>
                </c:pt>
                <c:pt idx="2">
                  <c:v>0.81553742461865908</c:v>
                </c:pt>
                <c:pt idx="3">
                  <c:v>0.66189567430025442</c:v>
                </c:pt>
                <c:pt idx="12">
                  <c:v>0.76100936100936112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87-436B-A786-104168BD9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D2-4FB8-8462-E35D4230E20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GC'!$C$498:$C$510</c:f>
              <c:numCache>
                <c:formatCode>#,##0</c:formatCode>
                <c:ptCount val="13"/>
                <c:pt idx="0">
                  <c:v>1019</c:v>
                </c:pt>
                <c:pt idx="1">
                  <c:v>1346</c:v>
                </c:pt>
                <c:pt idx="2">
                  <c:v>948</c:v>
                </c:pt>
                <c:pt idx="3">
                  <c:v>526</c:v>
                </c:pt>
                <c:pt idx="4">
                  <c:v>65</c:v>
                </c:pt>
                <c:pt idx="5">
                  <c:v>274</c:v>
                </c:pt>
                <c:pt idx="6">
                  <c:v>339</c:v>
                </c:pt>
                <c:pt idx="7">
                  <c:v>274</c:v>
                </c:pt>
                <c:pt idx="8">
                  <c:v>519</c:v>
                </c:pt>
                <c:pt idx="9">
                  <c:v>792</c:v>
                </c:pt>
                <c:pt idx="10">
                  <c:v>478</c:v>
                </c:pt>
                <c:pt idx="11">
                  <c:v>834</c:v>
                </c:pt>
                <c:pt idx="12">
                  <c:v>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2-4FB8-8462-E35D4230E200}"/>
            </c:ext>
          </c:extLst>
        </c:ser>
        <c:ser>
          <c:idx val="5"/>
          <c:order val="1"/>
          <c:tx>
            <c:strRef>
              <c:f>'Viajeros entr evol mensu GC'!$G$496:$H$496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D2-4FB8-8462-E35D4230E200}"/>
              </c:ext>
            </c:extLst>
          </c:dPt>
          <c:val>
            <c:numRef>
              <c:f>'Viajeros entr evol mensu GC'!$G$498:$G$510</c:f>
              <c:numCache>
                <c:formatCode>#,##0</c:formatCode>
                <c:ptCount val="13"/>
                <c:pt idx="0">
                  <c:v>64</c:v>
                </c:pt>
                <c:pt idx="1">
                  <c:v>108</c:v>
                </c:pt>
                <c:pt idx="2">
                  <c:v>92</c:v>
                </c:pt>
                <c:pt idx="3">
                  <c:v>44</c:v>
                </c:pt>
                <c:pt idx="4">
                  <c:v>41</c:v>
                </c:pt>
                <c:pt idx="5">
                  <c:v>25</c:v>
                </c:pt>
                <c:pt idx="6">
                  <c:v>73</c:v>
                </c:pt>
                <c:pt idx="7">
                  <c:v>24</c:v>
                </c:pt>
                <c:pt idx="8">
                  <c:v>34</c:v>
                </c:pt>
                <c:pt idx="9">
                  <c:v>384</c:v>
                </c:pt>
                <c:pt idx="10">
                  <c:v>235</c:v>
                </c:pt>
                <c:pt idx="11">
                  <c:v>357</c:v>
                </c:pt>
                <c:pt idx="12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D2-4FB8-8462-E35D4230E200}"/>
            </c:ext>
          </c:extLst>
        </c:ser>
        <c:ser>
          <c:idx val="0"/>
          <c:order val="2"/>
          <c:tx>
            <c:strRef>
              <c:f>'Viajeros entr evol mensu GC'!$I$496:$J$496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D2-4FB8-8462-E35D4230E20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GC'!$I$498:$I$510</c:f>
              <c:numCache>
                <c:formatCode>#,##0</c:formatCode>
                <c:ptCount val="13"/>
                <c:pt idx="0">
                  <c:v>498</c:v>
                </c:pt>
                <c:pt idx="1">
                  <c:v>1024</c:v>
                </c:pt>
                <c:pt idx="2">
                  <c:v>1255</c:v>
                </c:pt>
                <c:pt idx="3">
                  <c:v>554</c:v>
                </c:pt>
                <c:pt idx="4">
                  <c:v>40</c:v>
                </c:pt>
                <c:pt idx="5">
                  <c:v>60</c:v>
                </c:pt>
                <c:pt idx="6">
                  <c:v>81</c:v>
                </c:pt>
                <c:pt idx="7">
                  <c:v>22</c:v>
                </c:pt>
                <c:pt idx="8">
                  <c:v>37</c:v>
                </c:pt>
                <c:pt idx="9">
                  <c:v>383</c:v>
                </c:pt>
                <c:pt idx="10">
                  <c:v>488</c:v>
                </c:pt>
                <c:pt idx="11">
                  <c:v>730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D2-4FB8-8462-E35D4230E200}"/>
            </c:ext>
          </c:extLst>
        </c:ser>
        <c:ser>
          <c:idx val="1"/>
          <c:order val="3"/>
          <c:tx>
            <c:strRef>
              <c:f>'Viajeros entr evol mensu GC'!$K$496:$L$496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D2-4FB8-8462-E35D4230E2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D2-4FB8-8462-E35D4230E20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GC'!$K$498:$K$510</c:f>
              <c:numCache>
                <c:formatCode>#,##0</c:formatCode>
                <c:ptCount val="13"/>
                <c:pt idx="0">
                  <c:v>1059</c:v>
                </c:pt>
                <c:pt idx="1">
                  <c:v>1708</c:v>
                </c:pt>
                <c:pt idx="2">
                  <c:v>1077</c:v>
                </c:pt>
                <c:pt idx="3">
                  <c:v>320</c:v>
                </c:pt>
                <c:pt idx="12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D2-4FB8-8462-E35D4230E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D2-4FB8-8462-E35D4230E2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D2-4FB8-8462-E35D4230E2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D2-4FB8-8462-E35D4230E2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D2-4FB8-8462-E35D4230E2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D2-4FB8-8462-E35D4230E2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D2-4FB8-8462-E35D4230E2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D2-4FB8-8462-E35D4230E2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D2-4FB8-8462-E35D4230E2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D2-4FB8-8462-E35D4230E2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D2-4FB8-8462-E35D4230E2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D2-4FB8-8462-E35D4230E2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D2-4FB8-8462-E35D4230E2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D2-4FB8-8462-E35D4230E200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GC'!$L$498:$L$510</c:f>
              <c:numCache>
                <c:formatCode>0.0%</c:formatCode>
                <c:ptCount val="13"/>
                <c:pt idx="0">
                  <c:v>1.1265060240963853</c:v>
                </c:pt>
                <c:pt idx="1">
                  <c:v>0.66796875</c:v>
                </c:pt>
                <c:pt idx="2">
                  <c:v>-0.14183266932270922</c:v>
                </c:pt>
                <c:pt idx="3">
                  <c:v>-0.42238267148014441</c:v>
                </c:pt>
                <c:pt idx="12">
                  <c:v>0.25007505253677564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D2-4FB8-8462-E35D4230E200}"/>
            </c:ext>
          </c:extLst>
        </c:ser>
        <c:ser>
          <c:idx val="4"/>
          <c:order val="5"/>
          <c:tx>
            <c:strRef>
              <c:f>'Viajeros entr evol mensu GC'!$M$497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GC'!$M$498:$M$510</c:f>
              <c:numCache>
                <c:formatCode>0.0%</c:formatCode>
                <c:ptCount val="13"/>
                <c:pt idx="0">
                  <c:v>3.9254170755642859E-2</c:v>
                </c:pt>
                <c:pt idx="1">
                  <c:v>0.26894502228826145</c:v>
                </c:pt>
                <c:pt idx="2">
                  <c:v>0.13607594936708867</c:v>
                </c:pt>
                <c:pt idx="3">
                  <c:v>-0.39163498098859317</c:v>
                </c:pt>
                <c:pt idx="12">
                  <c:v>8.4657462880958656E-2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D2-4FB8-8462-E35D4230E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27-445A-8C17-EC9BA86888D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GC'!$C$521:$C$533</c:f>
              <c:numCache>
                <c:formatCode>#,##0</c:formatCode>
                <c:ptCount val="13"/>
                <c:pt idx="0">
                  <c:v>384</c:v>
                </c:pt>
                <c:pt idx="1">
                  <c:v>342</c:v>
                </c:pt>
                <c:pt idx="2">
                  <c:v>378</c:v>
                </c:pt>
                <c:pt idx="3">
                  <c:v>379</c:v>
                </c:pt>
                <c:pt idx="4">
                  <c:v>318</c:v>
                </c:pt>
                <c:pt idx="5">
                  <c:v>284</c:v>
                </c:pt>
                <c:pt idx="6">
                  <c:v>201</c:v>
                </c:pt>
                <c:pt idx="7">
                  <c:v>306</c:v>
                </c:pt>
                <c:pt idx="8">
                  <c:v>382</c:v>
                </c:pt>
                <c:pt idx="9">
                  <c:v>340</c:v>
                </c:pt>
                <c:pt idx="10">
                  <c:v>330</c:v>
                </c:pt>
                <c:pt idx="11">
                  <c:v>413</c:v>
                </c:pt>
                <c:pt idx="12">
                  <c:v>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7-445A-8C17-EC9BA86888D5}"/>
            </c:ext>
          </c:extLst>
        </c:ser>
        <c:ser>
          <c:idx val="5"/>
          <c:order val="1"/>
          <c:tx>
            <c:strRef>
              <c:f>'Viajeros entr evol mensu GC'!$G$519:$H$519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27-445A-8C17-EC9BA86888D5}"/>
              </c:ext>
            </c:extLst>
          </c:dPt>
          <c:val>
            <c:numRef>
              <c:f>'Viajeros entr evol mensu GC'!$G$521:$G$533</c:f>
              <c:numCache>
                <c:formatCode>#,##0</c:formatCode>
                <c:ptCount val="13"/>
                <c:pt idx="0">
                  <c:v>161</c:v>
                </c:pt>
                <c:pt idx="1">
                  <c:v>289</c:v>
                </c:pt>
                <c:pt idx="2">
                  <c:v>338</c:v>
                </c:pt>
                <c:pt idx="3">
                  <c:v>796</c:v>
                </c:pt>
                <c:pt idx="4">
                  <c:v>483</c:v>
                </c:pt>
                <c:pt idx="5">
                  <c:v>314</c:v>
                </c:pt>
                <c:pt idx="6">
                  <c:v>319</c:v>
                </c:pt>
                <c:pt idx="7">
                  <c:v>517</c:v>
                </c:pt>
                <c:pt idx="8">
                  <c:v>470</c:v>
                </c:pt>
                <c:pt idx="9">
                  <c:v>514</c:v>
                </c:pt>
                <c:pt idx="10">
                  <c:v>426</c:v>
                </c:pt>
                <c:pt idx="11">
                  <c:v>842</c:v>
                </c:pt>
                <c:pt idx="12">
                  <c:v>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27-445A-8C17-EC9BA86888D5}"/>
            </c:ext>
          </c:extLst>
        </c:ser>
        <c:ser>
          <c:idx val="0"/>
          <c:order val="2"/>
          <c:tx>
            <c:strRef>
              <c:f>'Viajeros entr evol mensu GC'!$I$519:$J$519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27-445A-8C17-EC9BA86888D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GC'!$I$521:$I$533</c:f>
              <c:numCache>
                <c:formatCode>#,##0</c:formatCode>
                <c:ptCount val="13"/>
                <c:pt idx="0">
                  <c:v>417</c:v>
                </c:pt>
                <c:pt idx="1">
                  <c:v>608</c:v>
                </c:pt>
                <c:pt idx="2">
                  <c:v>508</c:v>
                </c:pt>
                <c:pt idx="3">
                  <c:v>739</c:v>
                </c:pt>
                <c:pt idx="4">
                  <c:v>422</c:v>
                </c:pt>
                <c:pt idx="5">
                  <c:v>295</c:v>
                </c:pt>
                <c:pt idx="6">
                  <c:v>357</c:v>
                </c:pt>
                <c:pt idx="7">
                  <c:v>635</c:v>
                </c:pt>
                <c:pt idx="8">
                  <c:v>392</c:v>
                </c:pt>
                <c:pt idx="9">
                  <c:v>474</c:v>
                </c:pt>
                <c:pt idx="10">
                  <c:v>475</c:v>
                </c:pt>
                <c:pt idx="11">
                  <c:v>545</c:v>
                </c:pt>
                <c:pt idx="12">
                  <c:v>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27-445A-8C17-EC9BA86888D5}"/>
            </c:ext>
          </c:extLst>
        </c:ser>
        <c:ser>
          <c:idx val="1"/>
          <c:order val="3"/>
          <c:tx>
            <c:strRef>
              <c:f>'Viajeros entr evol mensu GC'!$K$519:$L$519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27-445A-8C17-EC9BA86888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27-445A-8C17-EC9BA86888D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GC'!$K$521:$K$533</c:f>
              <c:numCache>
                <c:formatCode>#,##0</c:formatCode>
                <c:ptCount val="13"/>
                <c:pt idx="0">
                  <c:v>746</c:v>
                </c:pt>
                <c:pt idx="1">
                  <c:v>505</c:v>
                </c:pt>
                <c:pt idx="2">
                  <c:v>667</c:v>
                </c:pt>
                <c:pt idx="3">
                  <c:v>671</c:v>
                </c:pt>
                <c:pt idx="12">
                  <c:v>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27-445A-8C17-EC9BA8688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27-445A-8C17-EC9BA86888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27-445A-8C17-EC9BA86888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27-445A-8C17-EC9BA86888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27-445A-8C17-EC9BA86888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27-445A-8C17-EC9BA86888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27-445A-8C17-EC9BA86888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27-445A-8C17-EC9BA86888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27-445A-8C17-EC9BA86888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27-445A-8C17-EC9BA86888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27-445A-8C17-EC9BA86888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27-445A-8C17-EC9BA86888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27-445A-8C17-EC9BA86888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27-445A-8C17-EC9BA86888D5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GC'!$L$521:$L$533</c:f>
              <c:numCache>
                <c:formatCode>0.0%</c:formatCode>
                <c:ptCount val="13"/>
                <c:pt idx="0">
                  <c:v>0.78896882494004794</c:v>
                </c:pt>
                <c:pt idx="1">
                  <c:v>-0.16940789473684215</c:v>
                </c:pt>
                <c:pt idx="2">
                  <c:v>0.31299212598425208</c:v>
                </c:pt>
                <c:pt idx="3">
                  <c:v>-9.201623815967519E-2</c:v>
                </c:pt>
                <c:pt idx="12">
                  <c:v>0.13952464788732399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27-445A-8C17-EC9BA86888D5}"/>
            </c:ext>
          </c:extLst>
        </c:ser>
        <c:ser>
          <c:idx val="4"/>
          <c:order val="5"/>
          <c:tx>
            <c:strRef>
              <c:f>'Viajeros entr evol mensu GC'!$M$520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GC'!$M$521:$M$533</c:f>
              <c:numCache>
                <c:formatCode>0.0%</c:formatCode>
                <c:ptCount val="13"/>
                <c:pt idx="0">
                  <c:v>0.94270833333333326</c:v>
                </c:pt>
                <c:pt idx="1">
                  <c:v>0.47660818713450293</c:v>
                </c:pt>
                <c:pt idx="2">
                  <c:v>0.76455026455026465</c:v>
                </c:pt>
                <c:pt idx="3">
                  <c:v>0.77044854881266489</c:v>
                </c:pt>
                <c:pt idx="12">
                  <c:v>0.74578556979096433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27-445A-8C17-EC9BA8688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B1-4087-B809-47C76E1D87E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GC'!$C$544:$C$556</c:f>
              <c:numCache>
                <c:formatCode>#,##0</c:formatCode>
                <c:ptCount val="13"/>
                <c:pt idx="0">
                  <c:v>394</c:v>
                </c:pt>
                <c:pt idx="1">
                  <c:v>281</c:v>
                </c:pt>
                <c:pt idx="2">
                  <c:v>325</c:v>
                </c:pt>
                <c:pt idx="3">
                  <c:v>477</c:v>
                </c:pt>
                <c:pt idx="4">
                  <c:v>273</c:v>
                </c:pt>
                <c:pt idx="5">
                  <c:v>220</c:v>
                </c:pt>
                <c:pt idx="6">
                  <c:v>137</c:v>
                </c:pt>
                <c:pt idx="7">
                  <c:v>179</c:v>
                </c:pt>
                <c:pt idx="8">
                  <c:v>118</c:v>
                </c:pt>
                <c:pt idx="9">
                  <c:v>331</c:v>
                </c:pt>
                <c:pt idx="10">
                  <c:v>246</c:v>
                </c:pt>
                <c:pt idx="11">
                  <c:v>445</c:v>
                </c:pt>
                <c:pt idx="1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1-4087-B809-47C76E1D87E5}"/>
            </c:ext>
          </c:extLst>
        </c:ser>
        <c:ser>
          <c:idx val="5"/>
          <c:order val="1"/>
          <c:tx>
            <c:strRef>
              <c:f>'Viajeros entr evol mensu GC'!$G$542:$H$542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B1-4087-B809-47C76E1D87E5}"/>
              </c:ext>
            </c:extLst>
          </c:dPt>
          <c:val>
            <c:numRef>
              <c:f>'Viajeros entr evol mensu GC'!$G$544:$G$556</c:f>
              <c:numCache>
                <c:formatCode>#,##0</c:formatCode>
                <c:ptCount val="13"/>
                <c:pt idx="0">
                  <c:v>105</c:v>
                </c:pt>
                <c:pt idx="1">
                  <c:v>108</c:v>
                </c:pt>
                <c:pt idx="2">
                  <c:v>129</c:v>
                </c:pt>
                <c:pt idx="3">
                  <c:v>105</c:v>
                </c:pt>
                <c:pt idx="4">
                  <c:v>73</c:v>
                </c:pt>
                <c:pt idx="5">
                  <c:v>98</c:v>
                </c:pt>
                <c:pt idx="6">
                  <c:v>118</c:v>
                </c:pt>
                <c:pt idx="7">
                  <c:v>115</c:v>
                </c:pt>
                <c:pt idx="8">
                  <c:v>157</c:v>
                </c:pt>
                <c:pt idx="9">
                  <c:v>351</c:v>
                </c:pt>
                <c:pt idx="10">
                  <c:v>248</c:v>
                </c:pt>
                <c:pt idx="11">
                  <c:v>442</c:v>
                </c:pt>
                <c:pt idx="12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B1-4087-B809-47C76E1D87E5}"/>
            </c:ext>
          </c:extLst>
        </c:ser>
        <c:ser>
          <c:idx val="0"/>
          <c:order val="2"/>
          <c:tx>
            <c:strRef>
              <c:f>'Viajeros entr evol mensu GC'!$I$542:$J$542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B1-4087-B809-47C76E1D87E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GC'!$I$544:$I$556</c:f>
              <c:numCache>
                <c:formatCode>#,##0</c:formatCode>
                <c:ptCount val="13"/>
                <c:pt idx="0">
                  <c:v>402</c:v>
                </c:pt>
                <c:pt idx="1">
                  <c:v>475</c:v>
                </c:pt>
                <c:pt idx="2">
                  <c:v>432</c:v>
                </c:pt>
                <c:pt idx="3">
                  <c:v>536</c:v>
                </c:pt>
                <c:pt idx="4">
                  <c:v>393</c:v>
                </c:pt>
                <c:pt idx="5">
                  <c:v>336</c:v>
                </c:pt>
                <c:pt idx="6">
                  <c:v>220</c:v>
                </c:pt>
                <c:pt idx="7">
                  <c:v>255</c:v>
                </c:pt>
                <c:pt idx="8">
                  <c:v>225</c:v>
                </c:pt>
                <c:pt idx="9">
                  <c:v>490</c:v>
                </c:pt>
                <c:pt idx="10">
                  <c:v>487</c:v>
                </c:pt>
                <c:pt idx="11">
                  <c:v>921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B1-4087-B809-47C76E1D87E5}"/>
            </c:ext>
          </c:extLst>
        </c:ser>
        <c:ser>
          <c:idx val="1"/>
          <c:order val="3"/>
          <c:tx>
            <c:strRef>
              <c:f>'Viajeros entr evol mensu GC'!$K$542:$L$542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B1-4087-B809-47C76E1D87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B1-4087-B809-47C76E1D87E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GC'!$K$544:$K$556</c:f>
              <c:numCache>
                <c:formatCode>#,##0</c:formatCode>
                <c:ptCount val="13"/>
                <c:pt idx="0">
                  <c:v>653</c:v>
                </c:pt>
                <c:pt idx="1">
                  <c:v>806</c:v>
                </c:pt>
                <c:pt idx="2">
                  <c:v>576</c:v>
                </c:pt>
                <c:pt idx="3">
                  <c:v>710</c:v>
                </c:pt>
                <c:pt idx="12">
                  <c:v>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B1-4087-B809-47C76E1D8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B1-4087-B809-47C76E1D87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B1-4087-B809-47C76E1D87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B1-4087-B809-47C76E1D87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B1-4087-B809-47C76E1D87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B1-4087-B809-47C76E1D87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B1-4087-B809-47C76E1D87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B1-4087-B809-47C76E1D87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B1-4087-B809-47C76E1D87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B1-4087-B809-47C76E1D87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B1-4087-B809-47C76E1D87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B1-4087-B809-47C76E1D87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B1-4087-B809-47C76E1D87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B1-4087-B809-47C76E1D87E5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GC'!$L$544:$L$556</c:f>
              <c:numCache>
                <c:formatCode>0.0%</c:formatCode>
                <c:ptCount val="13"/>
                <c:pt idx="0">
                  <c:v>0.62437810945273631</c:v>
                </c:pt>
                <c:pt idx="1">
                  <c:v>0.69684210526315793</c:v>
                </c:pt>
                <c:pt idx="2">
                  <c:v>0.33333333333333326</c:v>
                </c:pt>
                <c:pt idx="3">
                  <c:v>0.32462686567164178</c:v>
                </c:pt>
                <c:pt idx="12">
                  <c:v>0.48780487804878048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B1-4087-B809-47C76E1D87E5}"/>
            </c:ext>
          </c:extLst>
        </c:ser>
        <c:ser>
          <c:idx val="4"/>
          <c:order val="5"/>
          <c:tx>
            <c:strRef>
              <c:f>'Viajeros entr evol mensu GC'!$M$543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GC'!$M$544:$M$556</c:f>
              <c:numCache>
                <c:formatCode>0.0%</c:formatCode>
                <c:ptCount val="13"/>
                <c:pt idx="0">
                  <c:v>0.65736040609137047</c:v>
                </c:pt>
                <c:pt idx="1">
                  <c:v>1.8683274021352312</c:v>
                </c:pt>
                <c:pt idx="2">
                  <c:v>0.77230769230769236</c:v>
                </c:pt>
                <c:pt idx="3">
                  <c:v>0.48846960167714881</c:v>
                </c:pt>
                <c:pt idx="12">
                  <c:v>0.85849695328368325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B1-4087-B809-47C76E1D8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1B-4B66-9C56-CBED39F1DFB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GC'!$C$567:$C$579</c:f>
              <c:numCache>
                <c:formatCode>#,##0</c:formatCode>
                <c:ptCount val="13"/>
                <c:pt idx="0">
                  <c:v>430</c:v>
                </c:pt>
                <c:pt idx="1">
                  <c:v>339</c:v>
                </c:pt>
                <c:pt idx="2">
                  <c:v>457</c:v>
                </c:pt>
                <c:pt idx="3">
                  <c:v>339</c:v>
                </c:pt>
                <c:pt idx="4">
                  <c:v>512</c:v>
                </c:pt>
                <c:pt idx="5">
                  <c:v>451</c:v>
                </c:pt>
                <c:pt idx="6">
                  <c:v>481</c:v>
                </c:pt>
                <c:pt idx="7">
                  <c:v>364</c:v>
                </c:pt>
                <c:pt idx="8">
                  <c:v>412</c:v>
                </c:pt>
                <c:pt idx="9">
                  <c:v>696</c:v>
                </c:pt>
                <c:pt idx="10">
                  <c:v>356</c:v>
                </c:pt>
                <c:pt idx="11">
                  <c:v>349</c:v>
                </c:pt>
                <c:pt idx="12">
                  <c:v>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B-4B66-9C56-CBED39F1DFB2}"/>
            </c:ext>
          </c:extLst>
        </c:ser>
        <c:ser>
          <c:idx val="5"/>
          <c:order val="1"/>
          <c:tx>
            <c:strRef>
              <c:f>'Viajeros entr evol mensu GC'!$G$565:$H$565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1B-4B66-9C56-CBED39F1DFB2}"/>
              </c:ext>
            </c:extLst>
          </c:dPt>
          <c:val>
            <c:numRef>
              <c:f>'Viajeros entr evol mensu GC'!$G$567:$G$579</c:f>
              <c:numCache>
                <c:formatCode>#,##0</c:formatCode>
                <c:ptCount val="13"/>
                <c:pt idx="0">
                  <c:v>61</c:v>
                </c:pt>
                <c:pt idx="1">
                  <c:v>102</c:v>
                </c:pt>
                <c:pt idx="2">
                  <c:v>115</c:v>
                </c:pt>
                <c:pt idx="3">
                  <c:v>69</c:v>
                </c:pt>
                <c:pt idx="4">
                  <c:v>114</c:v>
                </c:pt>
                <c:pt idx="5">
                  <c:v>253</c:v>
                </c:pt>
                <c:pt idx="6">
                  <c:v>476</c:v>
                </c:pt>
                <c:pt idx="7">
                  <c:v>293</c:v>
                </c:pt>
                <c:pt idx="8">
                  <c:v>294</c:v>
                </c:pt>
                <c:pt idx="9">
                  <c:v>306</c:v>
                </c:pt>
                <c:pt idx="10">
                  <c:v>294</c:v>
                </c:pt>
                <c:pt idx="11">
                  <c:v>364</c:v>
                </c:pt>
                <c:pt idx="12">
                  <c:v>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1B-4B66-9C56-CBED39F1DFB2}"/>
            </c:ext>
          </c:extLst>
        </c:ser>
        <c:ser>
          <c:idx val="0"/>
          <c:order val="2"/>
          <c:tx>
            <c:strRef>
              <c:f>'Viajeros entr evol mensu GC'!$I$565:$J$565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1B-4B66-9C56-CBED39F1DFB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GC'!$I$567:$I$579</c:f>
              <c:numCache>
                <c:formatCode>#,##0</c:formatCode>
                <c:ptCount val="13"/>
                <c:pt idx="0">
                  <c:v>478</c:v>
                </c:pt>
                <c:pt idx="1">
                  <c:v>399</c:v>
                </c:pt>
                <c:pt idx="2">
                  <c:v>574</c:v>
                </c:pt>
                <c:pt idx="3">
                  <c:v>460</c:v>
                </c:pt>
                <c:pt idx="4">
                  <c:v>564</c:v>
                </c:pt>
                <c:pt idx="5">
                  <c:v>659</c:v>
                </c:pt>
                <c:pt idx="6">
                  <c:v>600</c:v>
                </c:pt>
                <c:pt idx="7">
                  <c:v>650</c:v>
                </c:pt>
                <c:pt idx="8">
                  <c:v>546</c:v>
                </c:pt>
                <c:pt idx="9">
                  <c:v>597</c:v>
                </c:pt>
                <c:pt idx="10">
                  <c:v>439</c:v>
                </c:pt>
                <c:pt idx="11">
                  <c:v>584</c:v>
                </c:pt>
                <c:pt idx="12">
                  <c:v>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1B-4B66-9C56-CBED39F1DFB2}"/>
            </c:ext>
          </c:extLst>
        </c:ser>
        <c:ser>
          <c:idx val="1"/>
          <c:order val="3"/>
          <c:tx>
            <c:strRef>
              <c:f>'Viajeros entr evol mensu GC'!$K$565:$L$565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1B-4B66-9C56-CBED39F1DF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1B-4B66-9C56-CBED39F1DFB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GC'!$K$567:$K$579</c:f>
              <c:numCache>
                <c:formatCode>#,##0</c:formatCode>
                <c:ptCount val="13"/>
                <c:pt idx="0">
                  <c:v>672</c:v>
                </c:pt>
                <c:pt idx="1">
                  <c:v>481</c:v>
                </c:pt>
                <c:pt idx="2">
                  <c:v>461</c:v>
                </c:pt>
                <c:pt idx="3">
                  <c:v>481</c:v>
                </c:pt>
                <c:pt idx="12">
                  <c:v>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1B-4B66-9C56-CBED39F1D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1B-4B66-9C56-CBED39F1DF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1B-4B66-9C56-CBED39F1DF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1B-4B66-9C56-CBED39F1DF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1B-4B66-9C56-CBED39F1DF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1B-4B66-9C56-CBED39F1DF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1B-4B66-9C56-CBED39F1DF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1B-4B66-9C56-CBED39F1DF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1B-4B66-9C56-CBED39F1DF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1B-4B66-9C56-CBED39F1DF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1B-4B66-9C56-CBED39F1DF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1B-4B66-9C56-CBED39F1DF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1B-4B66-9C56-CBED39F1DF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1B-4B66-9C56-CBED39F1DFB2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GC'!$L$567:$L$579</c:f>
              <c:numCache>
                <c:formatCode>0.0%</c:formatCode>
                <c:ptCount val="13"/>
                <c:pt idx="0">
                  <c:v>0.40585774058577395</c:v>
                </c:pt>
                <c:pt idx="1">
                  <c:v>0.20551378446115298</c:v>
                </c:pt>
                <c:pt idx="2">
                  <c:v>-0.19686411149825789</c:v>
                </c:pt>
                <c:pt idx="3">
                  <c:v>4.5652173913043548E-2</c:v>
                </c:pt>
                <c:pt idx="12">
                  <c:v>9.628466771323918E-2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1B-4B66-9C56-CBED39F1DFB2}"/>
            </c:ext>
          </c:extLst>
        </c:ser>
        <c:ser>
          <c:idx val="4"/>
          <c:order val="5"/>
          <c:tx>
            <c:strRef>
              <c:f>'Viajeros entr evol mensu GC'!$M$566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GC'!$M$567:$M$579</c:f>
              <c:numCache>
                <c:formatCode>0.0%</c:formatCode>
                <c:ptCount val="13"/>
                <c:pt idx="0">
                  <c:v>0.56279069767441858</c:v>
                </c:pt>
                <c:pt idx="1">
                  <c:v>0.41887905604719755</c:v>
                </c:pt>
                <c:pt idx="2">
                  <c:v>8.7527352297593897E-3</c:v>
                </c:pt>
                <c:pt idx="3">
                  <c:v>0.41887905604719755</c:v>
                </c:pt>
                <c:pt idx="12">
                  <c:v>0.33865814696485619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1B-4B66-9C56-CBED39F1D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A8-4C10-A3D6-05C0DD4AB08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GC'!$C$590:$C$602</c:f>
              <c:numCache>
                <c:formatCode>#,##0</c:formatCode>
                <c:ptCount val="13"/>
                <c:pt idx="0">
                  <c:v>974</c:v>
                </c:pt>
                <c:pt idx="1">
                  <c:v>315</c:v>
                </c:pt>
                <c:pt idx="2">
                  <c:v>357</c:v>
                </c:pt>
                <c:pt idx="3">
                  <c:v>369</c:v>
                </c:pt>
                <c:pt idx="4">
                  <c:v>678</c:v>
                </c:pt>
                <c:pt idx="5">
                  <c:v>352</c:v>
                </c:pt>
                <c:pt idx="6">
                  <c:v>554</c:v>
                </c:pt>
                <c:pt idx="7">
                  <c:v>388</c:v>
                </c:pt>
                <c:pt idx="8">
                  <c:v>345</c:v>
                </c:pt>
                <c:pt idx="9">
                  <c:v>675</c:v>
                </c:pt>
                <c:pt idx="10">
                  <c:v>472</c:v>
                </c:pt>
                <c:pt idx="11">
                  <c:v>613</c:v>
                </c:pt>
                <c:pt idx="12">
                  <c:v>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8-4C10-A3D6-05C0DD4AB089}"/>
            </c:ext>
          </c:extLst>
        </c:ser>
        <c:ser>
          <c:idx val="5"/>
          <c:order val="1"/>
          <c:tx>
            <c:strRef>
              <c:f>'Viajeros entr evol mensu GC'!$G$588:$H$588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A8-4C10-A3D6-05C0DD4AB089}"/>
              </c:ext>
            </c:extLst>
          </c:dPt>
          <c:val>
            <c:numRef>
              <c:f>'Viajeros entr evol mensu GC'!$G$590:$G$602</c:f>
              <c:numCache>
                <c:formatCode>#,##0</c:formatCode>
                <c:ptCount val="13"/>
                <c:pt idx="0">
                  <c:v>173</c:v>
                </c:pt>
                <c:pt idx="1">
                  <c:v>101</c:v>
                </c:pt>
                <c:pt idx="2">
                  <c:v>140</c:v>
                </c:pt>
                <c:pt idx="3">
                  <c:v>184</c:v>
                </c:pt>
                <c:pt idx="4">
                  <c:v>161</c:v>
                </c:pt>
                <c:pt idx="5">
                  <c:v>141</c:v>
                </c:pt>
                <c:pt idx="6">
                  <c:v>237</c:v>
                </c:pt>
                <c:pt idx="7">
                  <c:v>192</c:v>
                </c:pt>
                <c:pt idx="8">
                  <c:v>222</c:v>
                </c:pt>
                <c:pt idx="9">
                  <c:v>266</c:v>
                </c:pt>
                <c:pt idx="10">
                  <c:v>319</c:v>
                </c:pt>
                <c:pt idx="11">
                  <c:v>328</c:v>
                </c:pt>
                <c:pt idx="12">
                  <c:v>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8-4C10-A3D6-05C0DD4AB089}"/>
            </c:ext>
          </c:extLst>
        </c:ser>
        <c:ser>
          <c:idx val="0"/>
          <c:order val="2"/>
          <c:tx>
            <c:strRef>
              <c:f>'Viajeros entr evol mensu GC'!$I$588:$J$588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A8-4C10-A3D6-05C0DD4AB08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GC'!$I$590:$I$602</c:f>
              <c:numCache>
                <c:formatCode>#,##0</c:formatCode>
                <c:ptCount val="13"/>
                <c:pt idx="0">
                  <c:v>337</c:v>
                </c:pt>
                <c:pt idx="1">
                  <c:v>287</c:v>
                </c:pt>
                <c:pt idx="2">
                  <c:v>182</c:v>
                </c:pt>
                <c:pt idx="3">
                  <c:v>258</c:v>
                </c:pt>
                <c:pt idx="4">
                  <c:v>184</c:v>
                </c:pt>
                <c:pt idx="5">
                  <c:v>199</c:v>
                </c:pt>
                <c:pt idx="6">
                  <c:v>307</c:v>
                </c:pt>
                <c:pt idx="7">
                  <c:v>267</c:v>
                </c:pt>
                <c:pt idx="8">
                  <c:v>241</c:v>
                </c:pt>
                <c:pt idx="9">
                  <c:v>244</c:v>
                </c:pt>
                <c:pt idx="10">
                  <c:v>253</c:v>
                </c:pt>
                <c:pt idx="11">
                  <c:v>440</c:v>
                </c:pt>
                <c:pt idx="12">
                  <c:v>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A8-4C10-A3D6-05C0DD4AB089}"/>
            </c:ext>
          </c:extLst>
        </c:ser>
        <c:ser>
          <c:idx val="1"/>
          <c:order val="3"/>
          <c:tx>
            <c:strRef>
              <c:f>'Viajeros entr evol mensu GC'!$K$588:$L$588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A8-4C10-A3D6-05C0DD4AB0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A8-4C10-A3D6-05C0DD4AB08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GC'!$K$590:$K$602</c:f>
              <c:numCache>
                <c:formatCode>#,##0</c:formatCode>
                <c:ptCount val="13"/>
                <c:pt idx="0">
                  <c:v>404</c:v>
                </c:pt>
                <c:pt idx="1">
                  <c:v>238</c:v>
                </c:pt>
                <c:pt idx="2">
                  <c:v>232</c:v>
                </c:pt>
                <c:pt idx="3">
                  <c:v>280</c:v>
                </c:pt>
                <c:pt idx="12">
                  <c:v>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A8-4C10-A3D6-05C0DD4AB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A8-4C10-A3D6-05C0DD4AB0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A8-4C10-A3D6-05C0DD4AB0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A8-4C10-A3D6-05C0DD4AB0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A8-4C10-A3D6-05C0DD4AB0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A8-4C10-A3D6-05C0DD4AB0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A8-4C10-A3D6-05C0DD4AB0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A8-4C10-A3D6-05C0DD4AB0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A8-4C10-A3D6-05C0DD4AB0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A8-4C10-A3D6-05C0DD4AB0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A8-4C10-A3D6-05C0DD4AB0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A8-4C10-A3D6-05C0DD4AB0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A8-4C10-A3D6-05C0DD4AB0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A8-4C10-A3D6-05C0DD4AB089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GC'!$L$590:$L$602</c:f>
              <c:numCache>
                <c:formatCode>0.0%</c:formatCode>
                <c:ptCount val="13"/>
                <c:pt idx="0">
                  <c:v>0.19881305637982205</c:v>
                </c:pt>
                <c:pt idx="1">
                  <c:v>-0.17073170731707321</c:v>
                </c:pt>
                <c:pt idx="2">
                  <c:v>0.27472527472527464</c:v>
                </c:pt>
                <c:pt idx="3">
                  <c:v>8.5271317829457294E-2</c:v>
                </c:pt>
                <c:pt idx="12">
                  <c:v>8.4586466165413432E-2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A8-4C10-A3D6-05C0DD4AB089}"/>
            </c:ext>
          </c:extLst>
        </c:ser>
        <c:ser>
          <c:idx val="4"/>
          <c:order val="5"/>
          <c:tx>
            <c:strRef>
              <c:f>'Viajeros entr evol mensu GC'!$M$589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GC'!$M$590:$M$602</c:f>
              <c:numCache>
                <c:formatCode>0.0%</c:formatCode>
                <c:ptCount val="13"/>
                <c:pt idx="0">
                  <c:v>-0.58521560574948661</c:v>
                </c:pt>
                <c:pt idx="1">
                  <c:v>-0.24444444444444446</c:v>
                </c:pt>
                <c:pt idx="2">
                  <c:v>-0.35014005602240894</c:v>
                </c:pt>
                <c:pt idx="3">
                  <c:v>-0.24119241192411922</c:v>
                </c:pt>
                <c:pt idx="12">
                  <c:v>-0.42729528535980144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A8-4C10-A3D6-05C0DD4AB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5B-416C-B6B4-B923513DBC3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GC'!$C$613:$C$625</c:f>
              <c:numCache>
                <c:formatCode>#,##0</c:formatCode>
                <c:ptCount val="13"/>
                <c:pt idx="0">
                  <c:v>441</c:v>
                </c:pt>
                <c:pt idx="1">
                  <c:v>589</c:v>
                </c:pt>
                <c:pt idx="2">
                  <c:v>449</c:v>
                </c:pt>
                <c:pt idx="3">
                  <c:v>472</c:v>
                </c:pt>
                <c:pt idx="4">
                  <c:v>687</c:v>
                </c:pt>
                <c:pt idx="5">
                  <c:v>737</c:v>
                </c:pt>
                <c:pt idx="6">
                  <c:v>652</c:v>
                </c:pt>
                <c:pt idx="7">
                  <c:v>816</c:v>
                </c:pt>
                <c:pt idx="8">
                  <c:v>694</c:v>
                </c:pt>
                <c:pt idx="9">
                  <c:v>955</c:v>
                </c:pt>
                <c:pt idx="10">
                  <c:v>678</c:v>
                </c:pt>
                <c:pt idx="11">
                  <c:v>754</c:v>
                </c:pt>
                <c:pt idx="12">
                  <c:v>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B-416C-B6B4-B923513DBC39}"/>
            </c:ext>
          </c:extLst>
        </c:ser>
        <c:ser>
          <c:idx val="5"/>
          <c:order val="1"/>
          <c:tx>
            <c:strRef>
              <c:f>'Viajeros entr evol mensu GC'!$G$611:$H$611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5B-416C-B6B4-B923513DBC39}"/>
              </c:ext>
            </c:extLst>
          </c:dPt>
          <c:val>
            <c:numRef>
              <c:f>'Viajeros entr evol mensu GC'!$G$613:$G$625</c:f>
              <c:numCache>
                <c:formatCode>#,##0</c:formatCode>
                <c:ptCount val="13"/>
                <c:pt idx="0">
                  <c:v>413</c:v>
                </c:pt>
                <c:pt idx="1">
                  <c:v>645</c:v>
                </c:pt>
                <c:pt idx="2">
                  <c:v>773</c:v>
                </c:pt>
                <c:pt idx="3">
                  <c:v>609</c:v>
                </c:pt>
                <c:pt idx="4">
                  <c:v>510</c:v>
                </c:pt>
                <c:pt idx="5">
                  <c:v>467</c:v>
                </c:pt>
                <c:pt idx="6">
                  <c:v>853</c:v>
                </c:pt>
                <c:pt idx="7">
                  <c:v>567</c:v>
                </c:pt>
                <c:pt idx="8">
                  <c:v>728</c:v>
                </c:pt>
                <c:pt idx="9">
                  <c:v>1015</c:v>
                </c:pt>
                <c:pt idx="10">
                  <c:v>904</c:v>
                </c:pt>
                <c:pt idx="11">
                  <c:v>1001</c:v>
                </c:pt>
                <c:pt idx="12">
                  <c:v>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5B-416C-B6B4-B923513DBC39}"/>
            </c:ext>
          </c:extLst>
        </c:ser>
        <c:ser>
          <c:idx val="0"/>
          <c:order val="2"/>
          <c:tx>
            <c:strRef>
              <c:f>'Viajeros entr evol mensu GC'!$I$611:$J$611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5B-416C-B6B4-B923513DBC3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GC'!$I$613:$I$625</c:f>
              <c:numCache>
                <c:formatCode>#,##0</c:formatCode>
                <c:ptCount val="13"/>
                <c:pt idx="0">
                  <c:v>668</c:v>
                </c:pt>
                <c:pt idx="1">
                  <c:v>818</c:v>
                </c:pt>
                <c:pt idx="2">
                  <c:v>1187</c:v>
                </c:pt>
                <c:pt idx="3">
                  <c:v>1034</c:v>
                </c:pt>
                <c:pt idx="4">
                  <c:v>1065</c:v>
                </c:pt>
                <c:pt idx="5">
                  <c:v>1001</c:v>
                </c:pt>
                <c:pt idx="6">
                  <c:v>1169</c:v>
                </c:pt>
                <c:pt idx="7">
                  <c:v>815</c:v>
                </c:pt>
                <c:pt idx="8">
                  <c:v>872</c:v>
                </c:pt>
                <c:pt idx="9">
                  <c:v>1318</c:v>
                </c:pt>
                <c:pt idx="10">
                  <c:v>890</c:v>
                </c:pt>
                <c:pt idx="11">
                  <c:v>1035</c:v>
                </c:pt>
                <c:pt idx="12">
                  <c:v>11872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5B-416C-B6B4-B923513DBC39}"/>
            </c:ext>
          </c:extLst>
        </c:ser>
        <c:ser>
          <c:idx val="1"/>
          <c:order val="3"/>
          <c:tx>
            <c:strRef>
              <c:f>'Viajeros entr evol mensu GC'!$K$611:$L$611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5B-416C-B6B4-B923513DBC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5B-416C-B6B4-B923513DBC3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GC'!$K$613:$K$625</c:f>
              <c:numCache>
                <c:formatCode>#,##0</c:formatCode>
                <c:ptCount val="13"/>
                <c:pt idx="0">
                  <c:v>736</c:v>
                </c:pt>
                <c:pt idx="1">
                  <c:v>1112</c:v>
                </c:pt>
                <c:pt idx="2">
                  <c:v>1176</c:v>
                </c:pt>
                <c:pt idx="3">
                  <c:v>912</c:v>
                </c:pt>
                <c:pt idx="12">
                  <c:v>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5B-416C-B6B4-B923513DB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5B-416C-B6B4-B923513DBC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5B-416C-B6B4-B923513DBC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5B-416C-B6B4-B923513DBC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5B-416C-B6B4-B923513DBC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5B-416C-B6B4-B923513DBC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5B-416C-B6B4-B923513DBC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5B-416C-B6B4-B923513DBC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5B-416C-B6B4-B923513DBC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5B-416C-B6B4-B923513DBC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5B-416C-B6B4-B923513DBC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5B-416C-B6B4-B923513DBC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5B-416C-B6B4-B923513DBC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5B-416C-B6B4-B923513DBC39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GC'!$L$613:$L$625</c:f>
              <c:numCache>
                <c:formatCode>0.0%</c:formatCode>
                <c:ptCount val="13"/>
                <c:pt idx="0">
                  <c:v>0.10179640718562877</c:v>
                </c:pt>
                <c:pt idx="1">
                  <c:v>0.35941320293398538</c:v>
                </c:pt>
                <c:pt idx="2">
                  <c:v>-9.2670598146588068E-3</c:v>
                </c:pt>
                <c:pt idx="3">
                  <c:v>-0.11798839458413923</c:v>
                </c:pt>
                <c:pt idx="12">
                  <c:v>6.1775020231993549E-2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5B-416C-B6B4-B923513DBC39}"/>
            </c:ext>
          </c:extLst>
        </c:ser>
        <c:ser>
          <c:idx val="4"/>
          <c:order val="5"/>
          <c:tx>
            <c:strRef>
              <c:f>'Viajeros entr evol mensu GC'!$M$612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GC'!$M$613:$M$625</c:f>
              <c:numCache>
                <c:formatCode>0.0%</c:formatCode>
                <c:ptCount val="13"/>
                <c:pt idx="0">
                  <c:v>0.66893424036281179</c:v>
                </c:pt>
                <c:pt idx="1">
                  <c:v>0.88794567062818341</c:v>
                </c:pt>
                <c:pt idx="2">
                  <c:v>1.6191536748329622</c:v>
                </c:pt>
                <c:pt idx="3">
                  <c:v>0.93220338983050843</c:v>
                </c:pt>
                <c:pt idx="12">
                  <c:v>1.0174269605330601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5B-416C-B6B4-B923513DB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48-4120-825A-55A1F0E32FE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GC'!$C$635:$C$647</c:f>
              <c:numCache>
                <c:formatCode>#,##0</c:formatCode>
                <c:ptCount val="13"/>
                <c:pt idx="0">
                  <c:v>386</c:v>
                </c:pt>
                <c:pt idx="1">
                  <c:v>352</c:v>
                </c:pt>
                <c:pt idx="2">
                  <c:v>343</c:v>
                </c:pt>
                <c:pt idx="3">
                  <c:v>584</c:v>
                </c:pt>
                <c:pt idx="4">
                  <c:v>483</c:v>
                </c:pt>
                <c:pt idx="5">
                  <c:v>605</c:v>
                </c:pt>
                <c:pt idx="6">
                  <c:v>690</c:v>
                </c:pt>
                <c:pt idx="7">
                  <c:v>545</c:v>
                </c:pt>
                <c:pt idx="8">
                  <c:v>544</c:v>
                </c:pt>
                <c:pt idx="9">
                  <c:v>500</c:v>
                </c:pt>
                <c:pt idx="10">
                  <c:v>335</c:v>
                </c:pt>
                <c:pt idx="11">
                  <c:v>371</c:v>
                </c:pt>
                <c:pt idx="12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48-4120-825A-55A1F0E32FE7}"/>
            </c:ext>
          </c:extLst>
        </c:ser>
        <c:ser>
          <c:idx val="5"/>
          <c:order val="1"/>
          <c:tx>
            <c:strRef>
              <c:f>'Viajeros entr evol mensu GC'!$G$633:$H$633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48-4120-825A-55A1F0E32FE7}"/>
              </c:ext>
            </c:extLst>
          </c:dPt>
          <c:val>
            <c:numRef>
              <c:f>'Viajeros entr evol mensu GC'!$G$635:$G$647</c:f>
              <c:numCache>
                <c:formatCode>#,##0</c:formatCode>
                <c:ptCount val="13"/>
                <c:pt idx="0">
                  <c:v>138</c:v>
                </c:pt>
                <c:pt idx="1">
                  <c:v>107</c:v>
                </c:pt>
                <c:pt idx="2">
                  <c:v>92</c:v>
                </c:pt>
                <c:pt idx="3">
                  <c:v>148</c:v>
                </c:pt>
                <c:pt idx="4">
                  <c:v>201</c:v>
                </c:pt>
                <c:pt idx="5">
                  <c:v>274</c:v>
                </c:pt>
                <c:pt idx="6">
                  <c:v>398</c:v>
                </c:pt>
                <c:pt idx="7">
                  <c:v>503</c:v>
                </c:pt>
                <c:pt idx="8">
                  <c:v>353</c:v>
                </c:pt>
                <c:pt idx="9">
                  <c:v>317</c:v>
                </c:pt>
                <c:pt idx="10">
                  <c:v>483</c:v>
                </c:pt>
                <c:pt idx="11">
                  <c:v>608</c:v>
                </c:pt>
                <c:pt idx="12">
                  <c:v>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48-4120-825A-55A1F0E32FE7}"/>
            </c:ext>
          </c:extLst>
        </c:ser>
        <c:ser>
          <c:idx val="0"/>
          <c:order val="2"/>
          <c:tx>
            <c:strRef>
              <c:f>'Viajeros entr evol mensu GC'!$I$633:$J$633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48-4120-825A-55A1F0E32FE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GC'!$I$635:$I$647</c:f>
              <c:numCache>
                <c:formatCode>#,##0</c:formatCode>
                <c:ptCount val="13"/>
                <c:pt idx="0">
                  <c:v>594</c:v>
                </c:pt>
                <c:pt idx="1">
                  <c:v>799</c:v>
                </c:pt>
                <c:pt idx="2">
                  <c:v>663</c:v>
                </c:pt>
                <c:pt idx="3">
                  <c:v>692</c:v>
                </c:pt>
                <c:pt idx="4">
                  <c:v>706</c:v>
                </c:pt>
                <c:pt idx="5">
                  <c:v>768</c:v>
                </c:pt>
                <c:pt idx="6">
                  <c:v>836</c:v>
                </c:pt>
                <c:pt idx="7">
                  <c:v>759</c:v>
                </c:pt>
                <c:pt idx="8">
                  <c:v>604</c:v>
                </c:pt>
                <c:pt idx="9">
                  <c:v>639</c:v>
                </c:pt>
                <c:pt idx="10">
                  <c:v>739</c:v>
                </c:pt>
                <c:pt idx="11">
                  <c:v>1087</c:v>
                </c:pt>
                <c:pt idx="12">
                  <c:v>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48-4120-825A-55A1F0E32FE7}"/>
            </c:ext>
          </c:extLst>
        </c:ser>
        <c:ser>
          <c:idx val="1"/>
          <c:order val="3"/>
          <c:tx>
            <c:strRef>
              <c:f>'Viajeros entr evol mensu GC'!$K$633:$L$633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48-4120-825A-55A1F0E32F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48-4120-825A-55A1F0E32FE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GC'!$K$635:$K$647</c:f>
              <c:numCache>
                <c:formatCode>#,##0</c:formatCode>
                <c:ptCount val="13"/>
                <c:pt idx="0">
                  <c:v>860</c:v>
                </c:pt>
                <c:pt idx="1">
                  <c:v>958</c:v>
                </c:pt>
                <c:pt idx="2">
                  <c:v>623</c:v>
                </c:pt>
                <c:pt idx="3">
                  <c:v>830</c:v>
                </c:pt>
                <c:pt idx="12">
                  <c:v>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48-4120-825A-55A1F0E32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48-4120-825A-55A1F0E32F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48-4120-825A-55A1F0E32F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48-4120-825A-55A1F0E32F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48-4120-825A-55A1F0E32F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48-4120-825A-55A1F0E32F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48-4120-825A-55A1F0E32F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48-4120-825A-55A1F0E32F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48-4120-825A-55A1F0E32F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48-4120-825A-55A1F0E32F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48-4120-825A-55A1F0E32F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48-4120-825A-55A1F0E32F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48-4120-825A-55A1F0E32F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48-4120-825A-55A1F0E32FE7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GC'!$L$635:$L$647</c:f>
              <c:numCache>
                <c:formatCode>0.0%</c:formatCode>
                <c:ptCount val="13"/>
                <c:pt idx="0">
                  <c:v>0.44781144781144788</c:v>
                </c:pt>
                <c:pt idx="1">
                  <c:v>0.19899874843554444</c:v>
                </c:pt>
                <c:pt idx="2">
                  <c:v>-6.0331825037707398E-2</c:v>
                </c:pt>
                <c:pt idx="3">
                  <c:v>0.199421965317919</c:v>
                </c:pt>
                <c:pt idx="12">
                  <c:v>0.19032023289665201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48-4120-825A-55A1F0E32FE7}"/>
            </c:ext>
          </c:extLst>
        </c:ser>
        <c:ser>
          <c:idx val="4"/>
          <c:order val="5"/>
          <c:tx>
            <c:strRef>
              <c:f>'Viajeros entr evol mensu GC'!$M$634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GC'!$M$635:$M$647</c:f>
              <c:numCache>
                <c:formatCode>0.0%</c:formatCode>
                <c:ptCount val="13"/>
                <c:pt idx="0">
                  <c:v>1.2279792746113989</c:v>
                </c:pt>
                <c:pt idx="1">
                  <c:v>1.7215909090909092</c:v>
                </c:pt>
                <c:pt idx="2">
                  <c:v>0.81632653061224492</c:v>
                </c:pt>
                <c:pt idx="3">
                  <c:v>0.42123287671232879</c:v>
                </c:pt>
                <c:pt idx="12">
                  <c:v>0.96456456456456463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48-4120-825A-55A1F0E32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C9-453D-9F80-9CD0A877BFA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GC'!$C$660:$C$672</c:f>
              <c:numCache>
                <c:formatCode>#,##0</c:formatCode>
                <c:ptCount val="13"/>
                <c:pt idx="0">
                  <c:v>1222</c:v>
                </c:pt>
                <c:pt idx="1">
                  <c:v>831</c:v>
                </c:pt>
                <c:pt idx="2">
                  <c:v>1039</c:v>
                </c:pt>
                <c:pt idx="3">
                  <c:v>830</c:v>
                </c:pt>
                <c:pt idx="4">
                  <c:v>1055</c:v>
                </c:pt>
                <c:pt idx="5">
                  <c:v>862</c:v>
                </c:pt>
                <c:pt idx="6">
                  <c:v>985</c:v>
                </c:pt>
                <c:pt idx="7">
                  <c:v>744</c:v>
                </c:pt>
                <c:pt idx="8">
                  <c:v>869</c:v>
                </c:pt>
                <c:pt idx="9">
                  <c:v>941</c:v>
                </c:pt>
                <c:pt idx="10">
                  <c:v>1050</c:v>
                </c:pt>
                <c:pt idx="11">
                  <c:v>883</c:v>
                </c:pt>
                <c:pt idx="12">
                  <c:v>11311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9-453D-9F80-9CD0A877BFAA}"/>
            </c:ext>
          </c:extLst>
        </c:ser>
        <c:ser>
          <c:idx val="5"/>
          <c:order val="1"/>
          <c:tx>
            <c:strRef>
              <c:f>'Viajeros entr evol mensu GC'!$G$658:$H$658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C9-453D-9F80-9CD0A877BFAA}"/>
              </c:ext>
            </c:extLst>
          </c:dPt>
          <c:val>
            <c:numRef>
              <c:f>'Viajeros entr evol mensu GC'!$G$660:$G$672</c:f>
              <c:numCache>
                <c:formatCode>#,##0</c:formatCode>
                <c:ptCount val="13"/>
                <c:pt idx="0">
                  <c:v>136</c:v>
                </c:pt>
                <c:pt idx="1">
                  <c:v>151</c:v>
                </c:pt>
                <c:pt idx="2">
                  <c:v>114</c:v>
                </c:pt>
                <c:pt idx="3">
                  <c:v>193</c:v>
                </c:pt>
                <c:pt idx="4">
                  <c:v>189</c:v>
                </c:pt>
                <c:pt idx="5">
                  <c:v>358</c:v>
                </c:pt>
                <c:pt idx="6">
                  <c:v>701</c:v>
                </c:pt>
                <c:pt idx="7">
                  <c:v>665</c:v>
                </c:pt>
                <c:pt idx="8">
                  <c:v>505</c:v>
                </c:pt>
                <c:pt idx="9">
                  <c:v>747</c:v>
                </c:pt>
                <c:pt idx="10">
                  <c:v>720</c:v>
                </c:pt>
                <c:pt idx="11">
                  <c:v>937</c:v>
                </c:pt>
                <c:pt idx="12">
                  <c:v>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C9-453D-9F80-9CD0A877BFAA}"/>
            </c:ext>
          </c:extLst>
        </c:ser>
        <c:ser>
          <c:idx val="0"/>
          <c:order val="2"/>
          <c:tx>
            <c:strRef>
              <c:f>'Viajeros entr evol mensu GC'!$I$658:$J$658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C9-453D-9F80-9CD0A877BFA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GC'!$I$660:$I$672</c:f>
              <c:numCache>
                <c:formatCode>#,##0</c:formatCode>
                <c:ptCount val="13"/>
                <c:pt idx="0">
                  <c:v>673</c:v>
                </c:pt>
                <c:pt idx="1">
                  <c:v>885</c:v>
                </c:pt>
                <c:pt idx="2">
                  <c:v>974</c:v>
                </c:pt>
                <c:pt idx="3">
                  <c:v>857</c:v>
                </c:pt>
                <c:pt idx="4">
                  <c:v>1117</c:v>
                </c:pt>
                <c:pt idx="5">
                  <c:v>1022</c:v>
                </c:pt>
                <c:pt idx="6">
                  <c:v>996</c:v>
                </c:pt>
                <c:pt idx="7">
                  <c:v>901</c:v>
                </c:pt>
                <c:pt idx="8">
                  <c:v>838</c:v>
                </c:pt>
                <c:pt idx="9">
                  <c:v>933</c:v>
                </c:pt>
                <c:pt idx="10">
                  <c:v>1064</c:v>
                </c:pt>
                <c:pt idx="11">
                  <c:v>1351</c:v>
                </c:pt>
                <c:pt idx="12">
                  <c:v>11611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C9-453D-9F80-9CD0A877BFAA}"/>
            </c:ext>
          </c:extLst>
        </c:ser>
        <c:ser>
          <c:idx val="1"/>
          <c:order val="3"/>
          <c:tx>
            <c:strRef>
              <c:f>'Viajeros entr evol mensu GC'!$K$658:$L$658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C9-453D-9F80-9CD0A877BF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C9-453D-9F80-9CD0A877BFA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GC'!$K$660:$K$672</c:f>
              <c:numCache>
                <c:formatCode>#,##0</c:formatCode>
                <c:ptCount val="13"/>
                <c:pt idx="0">
                  <c:v>1126</c:v>
                </c:pt>
                <c:pt idx="1">
                  <c:v>1517</c:v>
                </c:pt>
                <c:pt idx="2">
                  <c:v>1446</c:v>
                </c:pt>
                <c:pt idx="3">
                  <c:v>1465</c:v>
                </c:pt>
                <c:pt idx="12">
                  <c:v>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C9-453D-9F80-9CD0A877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C9-453D-9F80-9CD0A877BF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C9-453D-9F80-9CD0A877BF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C9-453D-9F80-9CD0A877BF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C9-453D-9F80-9CD0A877BF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C9-453D-9F80-9CD0A877BF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C9-453D-9F80-9CD0A877BF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C9-453D-9F80-9CD0A877BF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C9-453D-9F80-9CD0A877BF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C9-453D-9F80-9CD0A877BF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C9-453D-9F80-9CD0A877BF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C9-453D-9F80-9CD0A877BF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C9-453D-9F80-9CD0A877BF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C9-453D-9F80-9CD0A877BFAA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GC'!$L$660:$L$672</c:f>
              <c:numCache>
                <c:formatCode>0.0%</c:formatCode>
                <c:ptCount val="13"/>
                <c:pt idx="0">
                  <c:v>0.6731054977711739</c:v>
                </c:pt>
                <c:pt idx="1">
                  <c:v>0.71412429378531073</c:v>
                </c:pt>
                <c:pt idx="2">
                  <c:v>0.48459958932238201</c:v>
                </c:pt>
                <c:pt idx="3">
                  <c:v>0.70945157526254365</c:v>
                </c:pt>
                <c:pt idx="12">
                  <c:v>0.63883151372086155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C9-453D-9F80-9CD0A877BFAA}"/>
            </c:ext>
          </c:extLst>
        </c:ser>
        <c:ser>
          <c:idx val="4"/>
          <c:order val="5"/>
          <c:tx>
            <c:strRef>
              <c:f>'Viajeros entr evol mensu GC'!$M$659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GC'!$M$660:$M$672</c:f>
              <c:numCache>
                <c:formatCode>0.0%</c:formatCode>
                <c:ptCount val="13"/>
                <c:pt idx="0">
                  <c:v>-7.8559738134206247E-2</c:v>
                </c:pt>
                <c:pt idx="1">
                  <c:v>0.82551143200962707</c:v>
                </c:pt>
                <c:pt idx="2">
                  <c:v>0.39172281039461021</c:v>
                </c:pt>
                <c:pt idx="3">
                  <c:v>0.76506024096385539</c:v>
                </c:pt>
                <c:pt idx="12">
                  <c:v>0.41611422743498205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C9-453D-9F80-9CD0A877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B6-4FE4-941D-F617558E7D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TF'!$C$567:$C$579</c:f>
              <c:numCache>
                <c:formatCode>#,##0</c:formatCode>
                <c:ptCount val="13"/>
                <c:pt idx="0">
                  <c:v>825</c:v>
                </c:pt>
                <c:pt idx="1">
                  <c:v>718</c:v>
                </c:pt>
                <c:pt idx="2">
                  <c:v>829</c:v>
                </c:pt>
                <c:pt idx="3">
                  <c:v>622</c:v>
                </c:pt>
                <c:pt idx="4">
                  <c:v>629</c:v>
                </c:pt>
                <c:pt idx="5">
                  <c:v>1035</c:v>
                </c:pt>
                <c:pt idx="6">
                  <c:v>1192</c:v>
                </c:pt>
                <c:pt idx="7">
                  <c:v>925</c:v>
                </c:pt>
                <c:pt idx="8">
                  <c:v>918</c:v>
                </c:pt>
                <c:pt idx="9">
                  <c:v>1115</c:v>
                </c:pt>
                <c:pt idx="10">
                  <c:v>850</c:v>
                </c:pt>
                <c:pt idx="11">
                  <c:v>994</c:v>
                </c:pt>
                <c:pt idx="12">
                  <c:v>10652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6-4FE4-941D-F617558E7D7C}"/>
            </c:ext>
          </c:extLst>
        </c:ser>
        <c:ser>
          <c:idx val="5"/>
          <c:order val="1"/>
          <c:tx>
            <c:strRef>
              <c:f>'Viajeros entr evol mensu TF'!$G$565:$H$565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B6-4FE4-941D-F617558E7D7C}"/>
              </c:ext>
            </c:extLst>
          </c:dPt>
          <c:val>
            <c:numRef>
              <c:f>'Viajeros entr evol mensu TF'!$G$567:$G$579</c:f>
              <c:numCache>
                <c:formatCode>#,##0</c:formatCode>
                <c:ptCount val="13"/>
                <c:pt idx="0">
                  <c:v>189</c:v>
                </c:pt>
                <c:pt idx="1">
                  <c:v>160</c:v>
                </c:pt>
                <c:pt idx="2">
                  <c:v>253</c:v>
                </c:pt>
                <c:pt idx="3">
                  <c:v>366</c:v>
                </c:pt>
                <c:pt idx="4">
                  <c:v>358</c:v>
                </c:pt>
                <c:pt idx="5">
                  <c:v>607</c:v>
                </c:pt>
                <c:pt idx="6">
                  <c:v>1197</c:v>
                </c:pt>
                <c:pt idx="7">
                  <c:v>932</c:v>
                </c:pt>
                <c:pt idx="8">
                  <c:v>906</c:v>
                </c:pt>
                <c:pt idx="9">
                  <c:v>1219</c:v>
                </c:pt>
                <c:pt idx="10">
                  <c:v>937</c:v>
                </c:pt>
                <c:pt idx="11">
                  <c:v>1132</c:v>
                </c:pt>
                <c:pt idx="12">
                  <c:v>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6-4FE4-941D-F617558E7D7C}"/>
            </c:ext>
          </c:extLst>
        </c:ser>
        <c:ser>
          <c:idx val="0"/>
          <c:order val="2"/>
          <c:tx>
            <c:strRef>
              <c:f>'Viajeros entr evol mensu TF'!$I$565:$J$565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B6-4FE4-941D-F617558E7D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TF'!$I$567:$I$579</c:f>
              <c:numCache>
                <c:formatCode>#,##0</c:formatCode>
                <c:ptCount val="13"/>
                <c:pt idx="0">
                  <c:v>1124</c:v>
                </c:pt>
                <c:pt idx="1">
                  <c:v>1077</c:v>
                </c:pt>
                <c:pt idx="2">
                  <c:v>1284</c:v>
                </c:pt>
                <c:pt idx="3">
                  <c:v>1253</c:v>
                </c:pt>
                <c:pt idx="4">
                  <c:v>1163</c:v>
                </c:pt>
                <c:pt idx="5">
                  <c:v>1386</c:v>
                </c:pt>
                <c:pt idx="6">
                  <c:v>1445</c:v>
                </c:pt>
                <c:pt idx="7">
                  <c:v>1294</c:v>
                </c:pt>
                <c:pt idx="8">
                  <c:v>1137</c:v>
                </c:pt>
                <c:pt idx="9">
                  <c:v>1452</c:v>
                </c:pt>
                <c:pt idx="10">
                  <c:v>1083</c:v>
                </c:pt>
                <c:pt idx="11">
                  <c:v>1544</c:v>
                </c:pt>
                <c:pt idx="12">
                  <c:v>15242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B6-4FE4-941D-F617558E7D7C}"/>
            </c:ext>
          </c:extLst>
        </c:ser>
        <c:ser>
          <c:idx val="1"/>
          <c:order val="3"/>
          <c:tx>
            <c:strRef>
              <c:f>'Viajeros entr evol mensu TF'!$K$565:$L$565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B6-4FE4-941D-F617558E7D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B6-4FE4-941D-F617558E7D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TF'!$K$567:$K$579</c:f>
              <c:numCache>
                <c:formatCode>#,##0</c:formatCode>
                <c:ptCount val="13"/>
                <c:pt idx="0">
                  <c:v>1688</c:v>
                </c:pt>
                <c:pt idx="1">
                  <c:v>1238</c:v>
                </c:pt>
                <c:pt idx="2">
                  <c:v>1409</c:v>
                </c:pt>
                <c:pt idx="3">
                  <c:v>1445</c:v>
                </c:pt>
                <c:pt idx="12">
                  <c:v>5780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B6-4FE4-941D-F617558E7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B6-4FE4-941D-F617558E7D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B6-4FE4-941D-F617558E7D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6-4FE4-941D-F617558E7D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6-4FE4-941D-F617558E7D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6-4FE4-941D-F617558E7D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6-4FE4-941D-F617558E7D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B6-4FE4-941D-F617558E7D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B6-4FE4-941D-F617558E7D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B6-4FE4-941D-F617558E7D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B6-4FE4-941D-F617558E7D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B6-4FE4-941D-F617558E7D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B6-4FE4-941D-F617558E7D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B6-4FE4-941D-F617558E7D7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TF'!$L$567:$L$579</c:f>
              <c:numCache>
                <c:formatCode>0.0%</c:formatCode>
                <c:ptCount val="13"/>
                <c:pt idx="0">
                  <c:v>0.50177935943060503</c:v>
                </c:pt>
                <c:pt idx="1">
                  <c:v>0.14948932219127209</c:v>
                </c:pt>
                <c:pt idx="2">
                  <c:v>9.7352024922118474E-2</c:v>
                </c:pt>
                <c:pt idx="3">
                  <c:v>0.15323224261771751</c:v>
                </c:pt>
                <c:pt idx="12">
                  <c:v>0.21992401857323762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B6-4FE4-941D-F617558E7D7C}"/>
            </c:ext>
          </c:extLst>
        </c:ser>
        <c:ser>
          <c:idx val="4"/>
          <c:order val="5"/>
          <c:tx>
            <c:strRef>
              <c:f>'Viajeros entr evol mensu TF'!$M$566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TF'!$M$567:$M$579</c:f>
              <c:numCache>
                <c:formatCode>0.0%</c:formatCode>
                <c:ptCount val="13"/>
                <c:pt idx="0">
                  <c:v>1.0460606060606059</c:v>
                </c:pt>
                <c:pt idx="1">
                  <c:v>0.72423398328690802</c:v>
                </c:pt>
                <c:pt idx="2">
                  <c:v>0.69963811821471644</c:v>
                </c:pt>
                <c:pt idx="3">
                  <c:v>1.3231511254019295</c:v>
                </c:pt>
                <c:pt idx="12">
                  <c:v>0.93052772211088852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B6-4FE4-941D-F617558E7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0B-4D45-9C6F-8650FC1F9EC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GC'!$C$684:$C$696</c:f>
              <c:numCache>
                <c:formatCode>#,##0</c:formatCode>
                <c:ptCount val="13"/>
                <c:pt idx="0">
                  <c:v>103781</c:v>
                </c:pt>
                <c:pt idx="1">
                  <c:v>101325</c:v>
                </c:pt>
                <c:pt idx="2">
                  <c:v>102568</c:v>
                </c:pt>
                <c:pt idx="3">
                  <c:v>71254</c:v>
                </c:pt>
                <c:pt idx="4">
                  <c:v>52542</c:v>
                </c:pt>
                <c:pt idx="5">
                  <c:v>53655</c:v>
                </c:pt>
                <c:pt idx="6">
                  <c:v>75100</c:v>
                </c:pt>
                <c:pt idx="7">
                  <c:v>68828</c:v>
                </c:pt>
                <c:pt idx="8">
                  <c:v>58993</c:v>
                </c:pt>
                <c:pt idx="9">
                  <c:v>90956</c:v>
                </c:pt>
                <c:pt idx="10">
                  <c:v>103604</c:v>
                </c:pt>
                <c:pt idx="11">
                  <c:v>98688</c:v>
                </c:pt>
                <c:pt idx="12">
                  <c:v>981294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0B-4D45-9C6F-8650FC1F9ECE}"/>
            </c:ext>
          </c:extLst>
        </c:ser>
        <c:ser>
          <c:idx val="5"/>
          <c:order val="1"/>
          <c:tx>
            <c:strRef>
              <c:f>'Viajeros entr evol mensu GC'!$G$682:$H$682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0B-4D45-9C6F-8650FC1F9ECE}"/>
              </c:ext>
            </c:extLst>
          </c:dPt>
          <c:val>
            <c:numRef>
              <c:f>'Viajeros entr evol mensu GC'!$G$684:$G$696</c:f>
              <c:numCache>
                <c:formatCode>#,##0</c:formatCode>
                <c:ptCount val="13"/>
                <c:pt idx="0">
                  <c:v>11040</c:v>
                </c:pt>
                <c:pt idx="1">
                  <c:v>10886</c:v>
                </c:pt>
                <c:pt idx="2">
                  <c:v>14775</c:v>
                </c:pt>
                <c:pt idx="3">
                  <c:v>19501</c:v>
                </c:pt>
                <c:pt idx="4">
                  <c:v>18326</c:v>
                </c:pt>
                <c:pt idx="5">
                  <c:v>18424</c:v>
                </c:pt>
                <c:pt idx="6">
                  <c:v>34437</c:v>
                </c:pt>
                <c:pt idx="7">
                  <c:v>36475</c:v>
                </c:pt>
                <c:pt idx="8">
                  <c:v>33125</c:v>
                </c:pt>
                <c:pt idx="9">
                  <c:v>56288</c:v>
                </c:pt>
                <c:pt idx="10">
                  <c:v>61762</c:v>
                </c:pt>
                <c:pt idx="11">
                  <c:v>75823</c:v>
                </c:pt>
                <c:pt idx="12">
                  <c:v>390862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0B-4D45-9C6F-8650FC1F9ECE}"/>
            </c:ext>
          </c:extLst>
        </c:ser>
        <c:ser>
          <c:idx val="0"/>
          <c:order val="2"/>
          <c:tx>
            <c:strRef>
              <c:f>'Viajeros entr evol mensu GC'!$I$682:$J$682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0B-4D45-9C6F-8650FC1F9EC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GC'!$I$684:$I$696</c:f>
              <c:numCache>
                <c:formatCode>#,##0</c:formatCode>
                <c:ptCount val="13"/>
                <c:pt idx="0">
                  <c:v>65840</c:v>
                </c:pt>
                <c:pt idx="1">
                  <c:v>71535</c:v>
                </c:pt>
                <c:pt idx="2">
                  <c:v>73931</c:v>
                </c:pt>
                <c:pt idx="3">
                  <c:v>60586</c:v>
                </c:pt>
                <c:pt idx="4">
                  <c:v>48037</c:v>
                </c:pt>
                <c:pt idx="5">
                  <c:v>46625</c:v>
                </c:pt>
                <c:pt idx="6">
                  <c:v>62732</c:v>
                </c:pt>
                <c:pt idx="7">
                  <c:v>57271</c:v>
                </c:pt>
                <c:pt idx="8">
                  <c:v>52597</c:v>
                </c:pt>
                <c:pt idx="9">
                  <c:v>78761</c:v>
                </c:pt>
                <c:pt idx="10">
                  <c:v>88449</c:v>
                </c:pt>
                <c:pt idx="11">
                  <c:v>101006</c:v>
                </c:pt>
                <c:pt idx="12">
                  <c:v>807370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0B-4D45-9C6F-8650FC1F9ECE}"/>
            </c:ext>
          </c:extLst>
        </c:ser>
        <c:ser>
          <c:idx val="1"/>
          <c:order val="3"/>
          <c:tx>
            <c:strRef>
              <c:f>'Viajeros entr evol mensu GC'!$K$682:$L$682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0B-4D45-9C6F-8650FC1F9E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0B-4D45-9C6F-8650FC1F9EC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GC'!$K$684:$K$696</c:f>
              <c:numCache>
                <c:formatCode>#,##0</c:formatCode>
                <c:ptCount val="13"/>
                <c:pt idx="0">
                  <c:v>100745</c:v>
                </c:pt>
                <c:pt idx="1">
                  <c:v>97184</c:v>
                </c:pt>
                <c:pt idx="2">
                  <c:v>90104</c:v>
                </c:pt>
                <c:pt idx="3">
                  <c:v>72564</c:v>
                </c:pt>
                <c:pt idx="12">
                  <c:v>360597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0B-4D45-9C6F-8650FC1F9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0B-4D45-9C6F-8650FC1F9E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0B-4D45-9C6F-8650FC1F9E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0B-4D45-9C6F-8650FC1F9E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0B-4D45-9C6F-8650FC1F9E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0B-4D45-9C6F-8650FC1F9E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0B-4D45-9C6F-8650FC1F9E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0B-4D45-9C6F-8650FC1F9E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0B-4D45-9C6F-8650FC1F9E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0B-4D45-9C6F-8650FC1F9E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0B-4D45-9C6F-8650FC1F9E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0B-4D45-9C6F-8650FC1F9E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0B-4D45-9C6F-8650FC1F9E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0B-4D45-9C6F-8650FC1F9ECE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GC'!$L$684:$L$696</c:f>
              <c:numCache>
                <c:formatCode>0.0%</c:formatCode>
                <c:ptCount val="13"/>
                <c:pt idx="0">
                  <c:v>0.53014884568651266</c:v>
                </c:pt>
                <c:pt idx="1">
                  <c:v>0.35855175788075777</c:v>
                </c:pt>
                <c:pt idx="2">
                  <c:v>0.21875803113714132</c:v>
                </c:pt>
                <c:pt idx="3">
                  <c:v>0.1977024395074769</c:v>
                </c:pt>
                <c:pt idx="12">
                  <c:v>0.32625086431377159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0B-4D45-9C6F-8650FC1F9ECE}"/>
            </c:ext>
          </c:extLst>
        </c:ser>
        <c:ser>
          <c:idx val="4"/>
          <c:order val="5"/>
          <c:tx>
            <c:strRef>
              <c:f>'Viajeros entr evol mensu GC'!$M$683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GC'!$M$684:$M$696</c:f>
              <c:numCache>
                <c:formatCode>0.0%</c:formatCode>
                <c:ptCount val="13"/>
                <c:pt idx="0">
                  <c:v>-2.9253909675181378E-2</c:v>
                </c:pt>
                <c:pt idx="1">
                  <c:v>-4.0868492474710139E-2</c:v>
                </c:pt>
                <c:pt idx="2">
                  <c:v>-0.12151938226347403</c:v>
                </c:pt>
                <c:pt idx="3">
                  <c:v>1.8384932775703744E-2</c:v>
                </c:pt>
                <c:pt idx="12">
                  <c:v>-4.8375944770510437E-2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0B-4D45-9C6F-8650FC1F9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B-4F3D-9D6F-B36D7B0D90E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GC'!$C$31:$C$43</c:f>
              <c:numCache>
                <c:formatCode>#,##0</c:formatCode>
                <c:ptCount val="13"/>
                <c:pt idx="0">
                  <c:v>34561</c:v>
                </c:pt>
                <c:pt idx="1">
                  <c:v>33570</c:v>
                </c:pt>
                <c:pt idx="2">
                  <c:v>47389</c:v>
                </c:pt>
                <c:pt idx="3">
                  <c:v>75403</c:v>
                </c:pt>
                <c:pt idx="4">
                  <c:v>92343</c:v>
                </c:pt>
                <c:pt idx="5">
                  <c:v>102586</c:v>
                </c:pt>
                <c:pt idx="6">
                  <c:v>119570</c:v>
                </c:pt>
                <c:pt idx="7">
                  <c:v>142781</c:v>
                </c:pt>
                <c:pt idx="8">
                  <c:v>91191</c:v>
                </c:pt>
                <c:pt idx="9">
                  <c:v>73843</c:v>
                </c:pt>
                <c:pt idx="10">
                  <c:v>48294</c:v>
                </c:pt>
                <c:pt idx="11">
                  <c:v>46887</c:v>
                </c:pt>
                <c:pt idx="12">
                  <c:v>908418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B-4F3D-9D6F-B36D7B0D90E6}"/>
            </c:ext>
          </c:extLst>
        </c:ser>
        <c:ser>
          <c:idx val="5"/>
          <c:order val="1"/>
          <c:tx>
            <c:strRef>
              <c:f>'Viajeros entr evol mensu GC'!$G$29:$H$29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BB-4F3D-9D6F-B36D7B0D90E6}"/>
              </c:ext>
            </c:extLst>
          </c:dPt>
          <c:val>
            <c:numRef>
              <c:f>'Viajeros entr evol mensu GC'!$G$31:$G$43</c:f>
              <c:numCache>
                <c:formatCode>#,##0</c:formatCode>
                <c:ptCount val="13"/>
                <c:pt idx="0">
                  <c:v>18517</c:v>
                </c:pt>
                <c:pt idx="1">
                  <c:v>24214</c:v>
                </c:pt>
                <c:pt idx="2">
                  <c:v>32961</c:v>
                </c:pt>
                <c:pt idx="3">
                  <c:v>39426</c:v>
                </c:pt>
                <c:pt idx="4">
                  <c:v>63019</c:v>
                </c:pt>
                <c:pt idx="5">
                  <c:v>86691</c:v>
                </c:pt>
                <c:pt idx="6">
                  <c:v>115969</c:v>
                </c:pt>
                <c:pt idx="7">
                  <c:v>125666</c:v>
                </c:pt>
                <c:pt idx="8">
                  <c:v>88919</c:v>
                </c:pt>
                <c:pt idx="9">
                  <c:v>71899</c:v>
                </c:pt>
                <c:pt idx="10">
                  <c:v>39145</c:v>
                </c:pt>
                <c:pt idx="11">
                  <c:v>47373</c:v>
                </c:pt>
                <c:pt idx="12">
                  <c:v>753799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BB-4F3D-9D6F-B36D7B0D90E6}"/>
            </c:ext>
          </c:extLst>
        </c:ser>
        <c:ser>
          <c:idx val="0"/>
          <c:order val="2"/>
          <c:tx>
            <c:strRef>
              <c:f>'Viajeros entr evol mensu GC'!$I$29:$J$29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BB-4F3D-9D6F-B36D7B0D90E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GC'!$I$31:$I$43</c:f>
              <c:numCache>
                <c:formatCode>#,##0</c:formatCode>
                <c:ptCount val="13"/>
                <c:pt idx="0">
                  <c:v>31260</c:v>
                </c:pt>
                <c:pt idx="1">
                  <c:v>43995</c:v>
                </c:pt>
                <c:pt idx="2">
                  <c:v>42893</c:v>
                </c:pt>
                <c:pt idx="3">
                  <c:v>78062</c:v>
                </c:pt>
                <c:pt idx="4">
                  <c:v>93041</c:v>
                </c:pt>
                <c:pt idx="5">
                  <c:v>101789</c:v>
                </c:pt>
                <c:pt idx="6">
                  <c:v>112358</c:v>
                </c:pt>
                <c:pt idx="7">
                  <c:v>124411</c:v>
                </c:pt>
                <c:pt idx="8">
                  <c:v>88917</c:v>
                </c:pt>
                <c:pt idx="9">
                  <c:v>65891</c:v>
                </c:pt>
                <c:pt idx="10">
                  <c:v>43989</c:v>
                </c:pt>
                <c:pt idx="11">
                  <c:v>50108</c:v>
                </c:pt>
                <c:pt idx="12">
                  <c:v>876714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BB-4F3D-9D6F-B36D7B0D90E6}"/>
            </c:ext>
          </c:extLst>
        </c:ser>
        <c:ser>
          <c:idx val="1"/>
          <c:order val="3"/>
          <c:tx>
            <c:strRef>
              <c:f>'Viajeros entr evol mensu GC'!$K$29:$L$29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BB-4F3D-9D6F-B36D7B0D90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BB-4F3D-9D6F-B36D7B0D90E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GC'!$K$31:$K$43</c:f>
              <c:numCache>
                <c:formatCode>#,##0</c:formatCode>
                <c:ptCount val="13"/>
                <c:pt idx="0">
                  <c:v>37556</c:v>
                </c:pt>
                <c:pt idx="1">
                  <c:v>36152</c:v>
                </c:pt>
                <c:pt idx="2">
                  <c:v>50680</c:v>
                </c:pt>
                <c:pt idx="3">
                  <c:v>87211</c:v>
                </c:pt>
                <c:pt idx="12">
                  <c:v>211599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BB-4F3D-9D6F-B36D7B0D9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BB-4F3D-9D6F-B36D7B0D90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BB-4F3D-9D6F-B36D7B0D90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BB-4F3D-9D6F-B36D7B0D90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BB-4F3D-9D6F-B36D7B0D90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BB-4F3D-9D6F-B36D7B0D90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BB-4F3D-9D6F-B36D7B0D90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BB-4F3D-9D6F-B36D7B0D90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BB-4F3D-9D6F-B36D7B0D90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BB-4F3D-9D6F-B36D7B0D90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BB-4F3D-9D6F-B36D7B0D90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BB-4F3D-9D6F-B36D7B0D90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BB-4F3D-9D6F-B36D7B0D90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BB-4F3D-9D6F-B36D7B0D90E6}"/>
              </c:ext>
            </c:extLst>
          </c:dPt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GC'!$L$31:$L$43</c:f>
              <c:numCache>
                <c:formatCode>0.0%</c:formatCode>
                <c:ptCount val="13"/>
                <c:pt idx="0">
                  <c:v>0.20140754958413298</c:v>
                </c:pt>
                <c:pt idx="1">
                  <c:v>-0.17827025798386176</c:v>
                </c:pt>
                <c:pt idx="2">
                  <c:v>0.18154477420558135</c:v>
                </c:pt>
                <c:pt idx="3">
                  <c:v>0.11720171146012137</c:v>
                </c:pt>
                <c:pt idx="12">
                  <c:v>7.8431272616074521E-2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BB-4F3D-9D6F-B36D7B0D90E6}"/>
            </c:ext>
          </c:extLst>
        </c:ser>
        <c:ser>
          <c:idx val="4"/>
          <c:order val="5"/>
          <c:tx>
            <c:strRef>
              <c:f>'Viajeros entr evol mensu GC'!$M$30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GC'!$M$31:$M$43</c:f>
              <c:numCache>
                <c:formatCode>0.0%</c:formatCode>
                <c:ptCount val="13"/>
                <c:pt idx="0">
                  <c:v>8.6658372153583629E-2</c:v>
                </c:pt>
                <c:pt idx="1">
                  <c:v>7.6913911230265031E-2</c:v>
                </c:pt>
                <c:pt idx="2">
                  <c:v>6.9446496022283588E-2</c:v>
                </c:pt>
                <c:pt idx="3">
                  <c:v>0.15659854382451632</c:v>
                </c:pt>
                <c:pt idx="12">
                  <c:v>0.10829496708096986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BB-4F3D-9D6F-B36D7B0D9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94-4D1F-B4F1-FA4F19C4E6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GC'!$C$53:$C$65</c:f>
              <c:numCache>
                <c:formatCode>#,##0</c:formatCode>
                <c:ptCount val="13"/>
                <c:pt idx="0">
                  <c:v>17734</c:v>
                </c:pt>
                <c:pt idx="1">
                  <c:v>16720</c:v>
                </c:pt>
                <c:pt idx="2">
                  <c:v>19777</c:v>
                </c:pt>
                <c:pt idx="3">
                  <c:v>26761</c:v>
                </c:pt>
                <c:pt idx="4">
                  <c:v>34523</c:v>
                </c:pt>
                <c:pt idx="5">
                  <c:v>35914</c:v>
                </c:pt>
                <c:pt idx="6">
                  <c:v>42642</c:v>
                </c:pt>
                <c:pt idx="7">
                  <c:v>45923</c:v>
                </c:pt>
                <c:pt idx="8">
                  <c:v>33258</c:v>
                </c:pt>
                <c:pt idx="9">
                  <c:v>30393</c:v>
                </c:pt>
                <c:pt idx="10">
                  <c:v>24900</c:v>
                </c:pt>
                <c:pt idx="11">
                  <c:v>23553</c:v>
                </c:pt>
                <c:pt idx="12">
                  <c:v>352098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4-4D1F-B4F1-FA4F19C4E6A9}"/>
            </c:ext>
          </c:extLst>
        </c:ser>
        <c:ser>
          <c:idx val="5"/>
          <c:order val="1"/>
          <c:tx>
            <c:strRef>
              <c:f>'Viajeros entr evol mensu GC'!$G$51:$H$51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4-4D1F-B4F1-FA4F19C4E6A9}"/>
              </c:ext>
            </c:extLst>
          </c:dPt>
          <c:val>
            <c:numRef>
              <c:f>'Viajeros entr evol mensu GC'!$G$53:$G$65</c:f>
              <c:numCache>
                <c:formatCode>#,##0</c:formatCode>
                <c:ptCount val="13"/>
                <c:pt idx="0">
                  <c:v>6391</c:v>
                </c:pt>
                <c:pt idx="1">
                  <c:v>6543</c:v>
                </c:pt>
                <c:pt idx="2">
                  <c:v>9152</c:v>
                </c:pt>
                <c:pt idx="3">
                  <c:v>9923</c:v>
                </c:pt>
                <c:pt idx="4">
                  <c:v>14539</c:v>
                </c:pt>
                <c:pt idx="5">
                  <c:v>22152</c:v>
                </c:pt>
                <c:pt idx="6">
                  <c:v>27091</c:v>
                </c:pt>
                <c:pt idx="7">
                  <c:v>39976</c:v>
                </c:pt>
                <c:pt idx="8">
                  <c:v>31219</c:v>
                </c:pt>
                <c:pt idx="9">
                  <c:v>30392</c:v>
                </c:pt>
                <c:pt idx="10">
                  <c:v>20705</c:v>
                </c:pt>
                <c:pt idx="11">
                  <c:v>24272</c:v>
                </c:pt>
                <c:pt idx="12">
                  <c:v>242355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4-4D1F-B4F1-FA4F19C4E6A9}"/>
            </c:ext>
          </c:extLst>
        </c:ser>
        <c:ser>
          <c:idx val="0"/>
          <c:order val="2"/>
          <c:tx>
            <c:strRef>
              <c:f>'Viajeros entr evol mensu GC'!$I$51:$J$51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4-4D1F-B4F1-FA4F19C4E6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GC'!$I$53:$I$65</c:f>
              <c:numCache>
                <c:formatCode>#,##0</c:formatCode>
                <c:ptCount val="13"/>
                <c:pt idx="0">
                  <c:v>15642</c:v>
                </c:pt>
                <c:pt idx="1">
                  <c:v>20413</c:v>
                </c:pt>
                <c:pt idx="2">
                  <c:v>21007</c:v>
                </c:pt>
                <c:pt idx="3">
                  <c:v>32400</c:v>
                </c:pt>
                <c:pt idx="4">
                  <c:v>33944</c:v>
                </c:pt>
                <c:pt idx="5">
                  <c:v>38151</c:v>
                </c:pt>
                <c:pt idx="6">
                  <c:v>43150</c:v>
                </c:pt>
                <c:pt idx="7">
                  <c:v>46199</c:v>
                </c:pt>
                <c:pt idx="8">
                  <c:v>34694</c:v>
                </c:pt>
                <c:pt idx="9">
                  <c:v>33471</c:v>
                </c:pt>
                <c:pt idx="10">
                  <c:v>22821</c:v>
                </c:pt>
                <c:pt idx="11">
                  <c:v>25070</c:v>
                </c:pt>
                <c:pt idx="12">
                  <c:v>366962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94-4D1F-B4F1-FA4F19C4E6A9}"/>
            </c:ext>
          </c:extLst>
        </c:ser>
        <c:ser>
          <c:idx val="1"/>
          <c:order val="3"/>
          <c:tx>
            <c:strRef>
              <c:f>'Viajeros entr evol mensu GC'!$K$51:$L$51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94-4D1F-B4F1-FA4F19C4E6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94-4D1F-B4F1-FA4F19C4E6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GC'!$K$53:$K$65</c:f>
              <c:numCache>
                <c:formatCode>#,##0</c:formatCode>
                <c:ptCount val="13"/>
                <c:pt idx="0">
                  <c:v>19562</c:v>
                </c:pt>
                <c:pt idx="1">
                  <c:v>20181</c:v>
                </c:pt>
                <c:pt idx="2">
                  <c:v>25948</c:v>
                </c:pt>
                <c:pt idx="3">
                  <c:v>31837</c:v>
                </c:pt>
                <c:pt idx="12">
                  <c:v>97528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94-4D1F-B4F1-FA4F19C4E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94-4D1F-B4F1-FA4F19C4E6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94-4D1F-B4F1-FA4F19C4E6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94-4D1F-B4F1-FA4F19C4E6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94-4D1F-B4F1-FA4F19C4E6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94-4D1F-B4F1-FA4F19C4E6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94-4D1F-B4F1-FA4F19C4E6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94-4D1F-B4F1-FA4F19C4E6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94-4D1F-B4F1-FA4F19C4E6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94-4D1F-B4F1-FA4F19C4E6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94-4D1F-B4F1-FA4F19C4E6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94-4D1F-B4F1-FA4F19C4E6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94-4D1F-B4F1-FA4F19C4E6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94-4D1F-B4F1-FA4F19C4E6A9}"/>
              </c:ext>
            </c:extLst>
          </c:dPt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GC'!$L$53:$L$65</c:f>
              <c:numCache>
                <c:formatCode>0.0%</c:formatCode>
                <c:ptCount val="13"/>
                <c:pt idx="0">
                  <c:v>0.25060733921493417</c:v>
                </c:pt>
                <c:pt idx="1">
                  <c:v>-1.1365306422377874E-2</c:v>
                </c:pt>
                <c:pt idx="2">
                  <c:v>0.23520731184843147</c:v>
                </c:pt>
                <c:pt idx="3">
                  <c:v>-1.7376543209876583E-2</c:v>
                </c:pt>
                <c:pt idx="12">
                  <c:v>9.0161185754845663E-2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94-4D1F-B4F1-FA4F19C4E6A9}"/>
            </c:ext>
          </c:extLst>
        </c:ser>
        <c:ser>
          <c:idx val="4"/>
          <c:order val="5"/>
          <c:tx>
            <c:strRef>
              <c:f>'Viajeros entr evol mensu GC'!$M$52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GC'!$M$53:$M$65</c:f>
              <c:numCache>
                <c:formatCode>0.0%</c:formatCode>
                <c:ptCount val="13"/>
                <c:pt idx="0">
                  <c:v>0.10307883162287124</c:v>
                </c:pt>
                <c:pt idx="1">
                  <c:v>0.20699760765550246</c:v>
                </c:pt>
                <c:pt idx="2">
                  <c:v>0.31202912474086064</c:v>
                </c:pt>
                <c:pt idx="3">
                  <c:v>0.18967901050035496</c:v>
                </c:pt>
                <c:pt idx="12">
                  <c:v>0.20416831291979465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94-4D1F-B4F1-FA4F19C4E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18-428F-98ED-116AE23FAE1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GC'!$C$75:$C$87</c:f>
              <c:numCache>
                <c:formatCode>#,##0</c:formatCode>
                <c:ptCount val="13"/>
                <c:pt idx="0">
                  <c:v>16827</c:v>
                </c:pt>
                <c:pt idx="1">
                  <c:v>16850</c:v>
                </c:pt>
                <c:pt idx="2">
                  <c:v>27612</c:v>
                </c:pt>
                <c:pt idx="3">
                  <c:v>48642</c:v>
                </c:pt>
                <c:pt idx="4">
                  <c:v>57820</c:v>
                </c:pt>
                <c:pt idx="5">
                  <c:v>66672</c:v>
                </c:pt>
                <c:pt idx="6">
                  <c:v>76928</c:v>
                </c:pt>
                <c:pt idx="7">
                  <c:v>96858</c:v>
                </c:pt>
                <c:pt idx="8">
                  <c:v>57933</c:v>
                </c:pt>
                <c:pt idx="9">
                  <c:v>43450</c:v>
                </c:pt>
                <c:pt idx="10">
                  <c:v>23394</c:v>
                </c:pt>
                <c:pt idx="11">
                  <c:v>23334</c:v>
                </c:pt>
                <c:pt idx="12">
                  <c:v>556320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8-428F-98ED-116AE23FAE1B}"/>
            </c:ext>
          </c:extLst>
        </c:ser>
        <c:ser>
          <c:idx val="5"/>
          <c:order val="1"/>
          <c:tx>
            <c:strRef>
              <c:f>'Viajeros entr evol mensu GC'!$G$73:$H$73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18-428F-98ED-116AE23FAE1B}"/>
              </c:ext>
            </c:extLst>
          </c:dPt>
          <c:val>
            <c:numRef>
              <c:f>'Viajeros entr evol mensu GC'!$G$75:$G$87</c:f>
              <c:numCache>
                <c:formatCode>#,##0</c:formatCode>
                <c:ptCount val="13"/>
                <c:pt idx="0">
                  <c:v>12126</c:v>
                </c:pt>
                <c:pt idx="1">
                  <c:v>17671</c:v>
                </c:pt>
                <c:pt idx="2">
                  <c:v>23809</c:v>
                </c:pt>
                <c:pt idx="3">
                  <c:v>29503</c:v>
                </c:pt>
                <c:pt idx="4">
                  <c:v>48480</c:v>
                </c:pt>
                <c:pt idx="5">
                  <c:v>64539</c:v>
                </c:pt>
                <c:pt idx="6">
                  <c:v>88878</c:v>
                </c:pt>
                <c:pt idx="7">
                  <c:v>85690</c:v>
                </c:pt>
                <c:pt idx="8">
                  <c:v>57700</c:v>
                </c:pt>
                <c:pt idx="9">
                  <c:v>41507</c:v>
                </c:pt>
                <c:pt idx="10">
                  <c:v>18440</c:v>
                </c:pt>
                <c:pt idx="11">
                  <c:v>23101</c:v>
                </c:pt>
                <c:pt idx="12">
                  <c:v>511444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18-428F-98ED-116AE23FAE1B}"/>
            </c:ext>
          </c:extLst>
        </c:ser>
        <c:ser>
          <c:idx val="0"/>
          <c:order val="2"/>
          <c:tx>
            <c:strRef>
              <c:f>'Viajeros entr evol mensu GC'!$I$73:$J$73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18-428F-98ED-116AE23FAE1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GC'!$I$75:$I$87</c:f>
              <c:numCache>
                <c:formatCode>#,##0</c:formatCode>
                <c:ptCount val="13"/>
                <c:pt idx="0">
                  <c:v>15618</c:v>
                </c:pt>
                <c:pt idx="1">
                  <c:v>23582</c:v>
                </c:pt>
                <c:pt idx="2">
                  <c:v>21886</c:v>
                </c:pt>
                <c:pt idx="3">
                  <c:v>45662</c:v>
                </c:pt>
                <c:pt idx="4">
                  <c:v>59097</c:v>
                </c:pt>
                <c:pt idx="5">
                  <c:v>63638</c:v>
                </c:pt>
                <c:pt idx="6">
                  <c:v>69208</c:v>
                </c:pt>
                <c:pt idx="7">
                  <c:v>78212</c:v>
                </c:pt>
                <c:pt idx="8">
                  <c:v>54223</c:v>
                </c:pt>
                <c:pt idx="9">
                  <c:v>32420</c:v>
                </c:pt>
                <c:pt idx="10">
                  <c:v>21168</c:v>
                </c:pt>
                <c:pt idx="11">
                  <c:v>25038</c:v>
                </c:pt>
                <c:pt idx="12">
                  <c:v>509752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18-428F-98ED-116AE23FAE1B}"/>
            </c:ext>
          </c:extLst>
        </c:ser>
        <c:ser>
          <c:idx val="1"/>
          <c:order val="3"/>
          <c:tx>
            <c:strRef>
              <c:f>'Viajeros entr evol mensu GC'!$K$73:$L$73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18-428F-98ED-116AE23FAE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18-428F-98ED-116AE23FAE1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GC'!$K$75:$K$87</c:f>
              <c:numCache>
                <c:formatCode>#,##0</c:formatCode>
                <c:ptCount val="13"/>
                <c:pt idx="0">
                  <c:v>17994</c:v>
                </c:pt>
                <c:pt idx="1">
                  <c:v>15971</c:v>
                </c:pt>
                <c:pt idx="2">
                  <c:v>24732</c:v>
                </c:pt>
                <c:pt idx="3">
                  <c:v>55374</c:v>
                </c:pt>
                <c:pt idx="12">
                  <c:v>114071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18-428F-98ED-116AE23FA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18-428F-98ED-116AE23FAE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18-428F-98ED-116AE23FAE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18-428F-98ED-116AE23FAE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18-428F-98ED-116AE23FAE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18-428F-98ED-116AE23FAE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18-428F-98ED-116AE23FAE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18-428F-98ED-116AE23FAE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18-428F-98ED-116AE23FAE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18-428F-98ED-116AE23FAE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18-428F-98ED-116AE23FAE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18-428F-98ED-116AE23FAE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18-428F-98ED-116AE23FAE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18-428F-98ED-116AE23FAE1B}"/>
              </c:ext>
            </c:extLst>
          </c:dPt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GC'!$L$75:$L$87</c:f>
              <c:numCache>
                <c:formatCode>0.0%</c:formatCode>
                <c:ptCount val="13"/>
                <c:pt idx="0">
                  <c:v>0.15213215520553214</c:v>
                </c:pt>
                <c:pt idx="1">
                  <c:v>-0.32274616232719866</c:v>
                </c:pt>
                <c:pt idx="2">
                  <c:v>0.13003746687380069</c:v>
                </c:pt>
                <c:pt idx="3">
                  <c:v>0.21269326792518939</c:v>
                </c:pt>
                <c:pt idx="12">
                  <c:v>6.8600816877131265E-2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18-428F-98ED-116AE23FAE1B}"/>
            </c:ext>
          </c:extLst>
        </c:ser>
        <c:ser>
          <c:idx val="4"/>
          <c:order val="5"/>
          <c:tx>
            <c:strRef>
              <c:f>'Viajeros entr evol mensu GC'!$M$74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GC'!$M$75:$M$87</c:f>
              <c:numCache>
                <c:formatCode>0.0%</c:formatCode>
                <c:ptCount val="13"/>
                <c:pt idx="0">
                  <c:v>6.9352825815653496E-2</c:v>
                </c:pt>
                <c:pt idx="1">
                  <c:v>-5.2166172106824948E-2</c:v>
                </c:pt>
                <c:pt idx="2">
                  <c:v>-0.10430247718383312</c:v>
                </c:pt>
                <c:pt idx="3">
                  <c:v>0.13839891451831754</c:v>
                </c:pt>
                <c:pt idx="12">
                  <c:v>3.7659986718941774E-2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18-428F-98ED-116AE23FA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1F-4E2B-8A15-FAD9E8AE3B4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GC'!$C$97:$C$109</c:f>
              <c:numCache>
                <c:formatCode>#,##0</c:formatCode>
                <c:ptCount val="13"/>
                <c:pt idx="0">
                  <c:v>271578</c:v>
                </c:pt>
                <c:pt idx="1">
                  <c:v>259774</c:v>
                </c:pt>
                <c:pt idx="2">
                  <c:v>287179</c:v>
                </c:pt>
                <c:pt idx="3">
                  <c:v>226291</c:v>
                </c:pt>
                <c:pt idx="4">
                  <c:v>185240</c:v>
                </c:pt>
                <c:pt idx="5">
                  <c:v>191927</c:v>
                </c:pt>
                <c:pt idx="6">
                  <c:v>228102</c:v>
                </c:pt>
                <c:pt idx="7">
                  <c:v>221732</c:v>
                </c:pt>
                <c:pt idx="8">
                  <c:v>206935</c:v>
                </c:pt>
                <c:pt idx="9">
                  <c:v>259754</c:v>
                </c:pt>
                <c:pt idx="10">
                  <c:v>273632</c:v>
                </c:pt>
                <c:pt idx="11">
                  <c:v>264308</c:v>
                </c:pt>
                <c:pt idx="12">
                  <c:v>2876452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1F-4E2B-8A15-FAD9E8AE3B42}"/>
            </c:ext>
          </c:extLst>
        </c:ser>
        <c:ser>
          <c:idx val="5"/>
          <c:order val="1"/>
          <c:tx>
            <c:strRef>
              <c:f>'Viajeros entr evol mensu GC'!$G$95:$H$95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1F-4E2B-8A15-FAD9E8AE3B42}"/>
              </c:ext>
            </c:extLst>
          </c:dPt>
          <c:val>
            <c:numRef>
              <c:f>'Viajeros entr evol mensu GC'!$G$97:$G$109</c:f>
              <c:numCache>
                <c:formatCode>#,##0</c:formatCode>
                <c:ptCount val="13"/>
                <c:pt idx="0">
                  <c:v>21789</c:v>
                </c:pt>
                <c:pt idx="1">
                  <c:v>15523</c:v>
                </c:pt>
                <c:pt idx="2">
                  <c:v>21459</c:v>
                </c:pt>
                <c:pt idx="3">
                  <c:v>22811</c:v>
                </c:pt>
                <c:pt idx="4">
                  <c:v>32342</c:v>
                </c:pt>
                <c:pt idx="5">
                  <c:v>48742</c:v>
                </c:pt>
                <c:pt idx="6">
                  <c:v>84801</c:v>
                </c:pt>
                <c:pt idx="7">
                  <c:v>108633</c:v>
                </c:pt>
                <c:pt idx="8">
                  <c:v>117656</c:v>
                </c:pt>
                <c:pt idx="9">
                  <c:v>202693</c:v>
                </c:pt>
                <c:pt idx="10">
                  <c:v>202352</c:v>
                </c:pt>
                <c:pt idx="11">
                  <c:v>196809</c:v>
                </c:pt>
                <c:pt idx="12">
                  <c:v>1075610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1F-4E2B-8A15-FAD9E8AE3B42}"/>
            </c:ext>
          </c:extLst>
        </c:ser>
        <c:ser>
          <c:idx val="0"/>
          <c:order val="2"/>
          <c:tx>
            <c:strRef>
              <c:f>'Viajeros entr evol mensu GC'!$I$95:$J$95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1F-4E2B-8A15-FAD9E8AE3B4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GC'!$I$97:$I$109</c:f>
              <c:numCache>
                <c:formatCode>#,##0</c:formatCode>
                <c:ptCount val="13"/>
                <c:pt idx="0">
                  <c:v>174249</c:v>
                </c:pt>
                <c:pt idx="1">
                  <c:v>194966</c:v>
                </c:pt>
                <c:pt idx="2">
                  <c:v>216778</c:v>
                </c:pt>
                <c:pt idx="3">
                  <c:v>207881</c:v>
                </c:pt>
                <c:pt idx="4">
                  <c:v>169419</c:v>
                </c:pt>
                <c:pt idx="5">
                  <c:v>166594</c:v>
                </c:pt>
                <c:pt idx="6">
                  <c:v>201533</c:v>
                </c:pt>
                <c:pt idx="7">
                  <c:v>193844</c:v>
                </c:pt>
                <c:pt idx="8">
                  <c:v>178321</c:v>
                </c:pt>
                <c:pt idx="9">
                  <c:v>240385</c:v>
                </c:pt>
                <c:pt idx="10">
                  <c:v>237524</c:v>
                </c:pt>
                <c:pt idx="11">
                  <c:v>258328</c:v>
                </c:pt>
                <c:pt idx="12">
                  <c:v>2439822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1F-4E2B-8A15-FAD9E8AE3B42}"/>
            </c:ext>
          </c:extLst>
        </c:ser>
        <c:ser>
          <c:idx val="1"/>
          <c:order val="3"/>
          <c:tx>
            <c:strRef>
              <c:f>'Viajeros entr evol mensu GC'!$K$95:$L$95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1F-4E2B-8A15-FAD9E8AE3B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1F-4E2B-8A15-FAD9E8AE3B4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GC'!$K$97:$K$109</c:f>
              <c:numCache>
                <c:formatCode>#,##0</c:formatCode>
                <c:ptCount val="13"/>
                <c:pt idx="0">
                  <c:v>252274</c:v>
                </c:pt>
                <c:pt idx="1">
                  <c:v>245323</c:v>
                </c:pt>
                <c:pt idx="2">
                  <c:v>252517</c:v>
                </c:pt>
                <c:pt idx="3">
                  <c:v>223488</c:v>
                </c:pt>
                <c:pt idx="12">
                  <c:v>973602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1F-4E2B-8A15-FAD9E8AE3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1F-4E2B-8A15-FAD9E8AE3B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1F-4E2B-8A15-FAD9E8AE3B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1F-4E2B-8A15-FAD9E8AE3B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1F-4E2B-8A15-FAD9E8AE3B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1F-4E2B-8A15-FAD9E8AE3B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1F-4E2B-8A15-FAD9E8AE3B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1F-4E2B-8A15-FAD9E8AE3B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1F-4E2B-8A15-FAD9E8AE3B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1F-4E2B-8A15-FAD9E8AE3B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1F-4E2B-8A15-FAD9E8AE3B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1F-4E2B-8A15-FAD9E8AE3B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1F-4E2B-8A15-FAD9E8AE3B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1F-4E2B-8A15-FAD9E8AE3B42}"/>
              </c:ext>
            </c:extLst>
          </c:dPt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GC'!$L$97:$L$109</c:f>
              <c:numCache>
                <c:formatCode>0.0%</c:formatCode>
                <c:ptCount val="13"/>
                <c:pt idx="0">
                  <c:v>0.44777875339313278</c:v>
                </c:pt>
                <c:pt idx="1">
                  <c:v>0.2582860601335617</c:v>
                </c:pt>
                <c:pt idx="2">
                  <c:v>0.16486451577189576</c:v>
                </c:pt>
                <c:pt idx="3">
                  <c:v>7.5076606327658668E-2</c:v>
                </c:pt>
                <c:pt idx="12">
                  <c:v>0.22639360906138761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1F-4E2B-8A15-FAD9E8AE3B42}"/>
            </c:ext>
          </c:extLst>
        </c:ser>
        <c:ser>
          <c:idx val="4"/>
          <c:order val="5"/>
          <c:tx>
            <c:strRef>
              <c:f>'Viajeros entr evol mensu GC'!$M$96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GC'!$M$97:$M$109</c:f>
              <c:numCache>
                <c:formatCode>0.0%</c:formatCode>
                <c:ptCount val="13"/>
                <c:pt idx="0">
                  <c:v>-7.1080868111555451E-2</c:v>
                </c:pt>
                <c:pt idx="1">
                  <c:v>-5.5629123776821388E-2</c:v>
                </c:pt>
                <c:pt idx="2">
                  <c:v>-0.12069824047022937</c:v>
                </c:pt>
                <c:pt idx="3">
                  <c:v>-1.2386705613568361E-2</c:v>
                </c:pt>
                <c:pt idx="12">
                  <c:v>-6.8164720880685925E-2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1F-4E2B-8A15-FAD9E8AE3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21-4D3D-B2F0-8793F2A436E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GC'!$C$119:$C$131</c:f>
              <c:numCache>
                <c:formatCode>#,##0</c:formatCode>
                <c:ptCount val="13"/>
                <c:pt idx="0">
                  <c:v>37749</c:v>
                </c:pt>
                <c:pt idx="1">
                  <c:v>40517</c:v>
                </c:pt>
                <c:pt idx="2">
                  <c:v>49187</c:v>
                </c:pt>
                <c:pt idx="3">
                  <c:v>55621</c:v>
                </c:pt>
                <c:pt idx="4">
                  <c:v>58464</c:v>
                </c:pt>
                <c:pt idx="5">
                  <c:v>64694</c:v>
                </c:pt>
                <c:pt idx="6">
                  <c:v>69158</c:v>
                </c:pt>
                <c:pt idx="7">
                  <c:v>72033</c:v>
                </c:pt>
                <c:pt idx="8">
                  <c:v>68443</c:v>
                </c:pt>
                <c:pt idx="9">
                  <c:v>58143</c:v>
                </c:pt>
                <c:pt idx="10">
                  <c:v>43687</c:v>
                </c:pt>
                <c:pt idx="11">
                  <c:v>44406</c:v>
                </c:pt>
                <c:pt idx="12">
                  <c:v>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21-4D3D-B2F0-8793F2A436E9}"/>
            </c:ext>
          </c:extLst>
        </c:ser>
        <c:ser>
          <c:idx val="5"/>
          <c:order val="1"/>
          <c:tx>
            <c:strRef>
              <c:f>'Viajeros entr evol mensu GC'!$G$117:$H$117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21-4D3D-B2F0-8793F2A436E9}"/>
              </c:ext>
            </c:extLst>
          </c:dPt>
          <c:val>
            <c:numRef>
              <c:f>'Viajeros entr evol mensu GC'!$G$119:$G$131</c:f>
              <c:numCache>
                <c:formatCode>#,##0</c:formatCode>
                <c:ptCount val="13"/>
                <c:pt idx="0">
                  <c:v>1045</c:v>
                </c:pt>
                <c:pt idx="1">
                  <c:v>628</c:v>
                </c:pt>
                <c:pt idx="2">
                  <c:v>736</c:v>
                </c:pt>
                <c:pt idx="3">
                  <c:v>758</c:v>
                </c:pt>
                <c:pt idx="4">
                  <c:v>786</c:v>
                </c:pt>
                <c:pt idx="5">
                  <c:v>1645</c:v>
                </c:pt>
                <c:pt idx="6">
                  <c:v>7462</c:v>
                </c:pt>
                <c:pt idx="7">
                  <c:v>18094</c:v>
                </c:pt>
                <c:pt idx="8">
                  <c:v>22841</c:v>
                </c:pt>
                <c:pt idx="9">
                  <c:v>39205</c:v>
                </c:pt>
                <c:pt idx="10">
                  <c:v>32230</c:v>
                </c:pt>
                <c:pt idx="11">
                  <c:v>23948</c:v>
                </c:pt>
                <c:pt idx="12">
                  <c:v>149378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21-4D3D-B2F0-8793F2A436E9}"/>
            </c:ext>
          </c:extLst>
        </c:ser>
        <c:ser>
          <c:idx val="0"/>
          <c:order val="2"/>
          <c:tx>
            <c:strRef>
              <c:f>'Viajeros entr evol mensu GC'!$I$117:$J$117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21-4D3D-B2F0-8793F2A436E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GC'!$I$119:$I$131</c:f>
              <c:numCache>
                <c:formatCode>#,##0</c:formatCode>
                <c:ptCount val="13"/>
                <c:pt idx="0">
                  <c:v>22837</c:v>
                </c:pt>
                <c:pt idx="1">
                  <c:v>36016</c:v>
                </c:pt>
                <c:pt idx="2">
                  <c:v>45971</c:v>
                </c:pt>
                <c:pt idx="3">
                  <c:v>49608</c:v>
                </c:pt>
                <c:pt idx="4">
                  <c:v>55439</c:v>
                </c:pt>
                <c:pt idx="5">
                  <c:v>55531</c:v>
                </c:pt>
                <c:pt idx="6">
                  <c:v>60049</c:v>
                </c:pt>
                <c:pt idx="7">
                  <c:v>57493</c:v>
                </c:pt>
                <c:pt idx="8">
                  <c:v>57284</c:v>
                </c:pt>
                <c:pt idx="9">
                  <c:v>58355</c:v>
                </c:pt>
                <c:pt idx="10">
                  <c:v>40827</c:v>
                </c:pt>
                <c:pt idx="11">
                  <c:v>47976</c:v>
                </c:pt>
                <c:pt idx="12">
                  <c:v>587386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21-4D3D-B2F0-8793F2A436E9}"/>
            </c:ext>
          </c:extLst>
        </c:ser>
        <c:ser>
          <c:idx val="1"/>
          <c:order val="3"/>
          <c:tx>
            <c:strRef>
              <c:f>'Viajeros entr evol mensu GC'!$K$117:$L$117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21-4D3D-B2F0-8793F2A436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21-4D3D-B2F0-8793F2A436E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GC'!$K$119:$K$131</c:f>
              <c:numCache>
                <c:formatCode>#,##0</c:formatCode>
                <c:ptCount val="13"/>
                <c:pt idx="0">
                  <c:v>42592</c:v>
                </c:pt>
                <c:pt idx="1">
                  <c:v>47739</c:v>
                </c:pt>
                <c:pt idx="2">
                  <c:v>53360</c:v>
                </c:pt>
                <c:pt idx="3">
                  <c:v>54205</c:v>
                </c:pt>
                <c:pt idx="12">
                  <c:v>197896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21-4D3D-B2F0-8793F2A43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21-4D3D-B2F0-8793F2A436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21-4D3D-B2F0-8793F2A436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21-4D3D-B2F0-8793F2A436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21-4D3D-B2F0-8793F2A436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21-4D3D-B2F0-8793F2A436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21-4D3D-B2F0-8793F2A436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21-4D3D-B2F0-8793F2A436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21-4D3D-B2F0-8793F2A436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21-4D3D-B2F0-8793F2A436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21-4D3D-B2F0-8793F2A436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21-4D3D-B2F0-8793F2A436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21-4D3D-B2F0-8793F2A436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21-4D3D-B2F0-8793F2A436E9}"/>
              </c:ext>
            </c:extLst>
          </c:dPt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GC'!$L$119:$L$131</c:f>
              <c:numCache>
                <c:formatCode>0.0%</c:formatCode>
                <c:ptCount val="13"/>
                <c:pt idx="0">
                  <c:v>0.86504356964575035</c:v>
                </c:pt>
                <c:pt idx="1">
                  <c:v>0.32549422478898271</c:v>
                </c:pt>
                <c:pt idx="2">
                  <c:v>0.16073176567836245</c:v>
                </c:pt>
                <c:pt idx="3">
                  <c:v>9.2666505402354549E-2</c:v>
                </c:pt>
                <c:pt idx="12">
                  <c:v>0.28144426025694158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21-4D3D-B2F0-8793F2A436E9}"/>
            </c:ext>
          </c:extLst>
        </c:ser>
        <c:ser>
          <c:idx val="4"/>
          <c:order val="5"/>
          <c:tx>
            <c:strRef>
              <c:f>'Viajeros entr evol mensu GC'!$M$118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GC'!$M$119:$M$131</c:f>
              <c:numCache>
                <c:formatCode>0.0%</c:formatCode>
                <c:ptCount val="13"/>
                <c:pt idx="0">
                  <c:v>0.12829478926594073</c:v>
                </c:pt>
                <c:pt idx="1">
                  <c:v>0.17824616827504514</c:v>
                </c:pt>
                <c:pt idx="2">
                  <c:v>8.4839490109175131E-2</c:v>
                </c:pt>
                <c:pt idx="3">
                  <c:v>-2.5458010463673797E-2</c:v>
                </c:pt>
                <c:pt idx="12">
                  <c:v>8.0961796869025715E-2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21-4D3D-B2F0-8793F2A43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49-412F-9511-CB69DE74B8F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GC'!$C$141:$C$153</c:f>
              <c:numCache>
                <c:formatCode>#,##0</c:formatCode>
                <c:ptCount val="13"/>
                <c:pt idx="0">
                  <c:v>51082</c:v>
                </c:pt>
                <c:pt idx="1">
                  <c:v>44654</c:v>
                </c:pt>
                <c:pt idx="2">
                  <c:v>53182</c:v>
                </c:pt>
                <c:pt idx="3">
                  <c:v>47296</c:v>
                </c:pt>
                <c:pt idx="4">
                  <c:v>44068</c:v>
                </c:pt>
                <c:pt idx="5">
                  <c:v>46964</c:v>
                </c:pt>
                <c:pt idx="6">
                  <c:v>45367</c:v>
                </c:pt>
                <c:pt idx="7">
                  <c:v>43828</c:v>
                </c:pt>
                <c:pt idx="8">
                  <c:v>49458</c:v>
                </c:pt>
                <c:pt idx="9">
                  <c:v>49391</c:v>
                </c:pt>
                <c:pt idx="10">
                  <c:v>51371</c:v>
                </c:pt>
                <c:pt idx="11">
                  <c:v>47609</c:v>
                </c:pt>
                <c:pt idx="12">
                  <c:v>574270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49-412F-9511-CB69DE74B8F6}"/>
            </c:ext>
          </c:extLst>
        </c:ser>
        <c:ser>
          <c:idx val="5"/>
          <c:order val="1"/>
          <c:tx>
            <c:strRef>
              <c:f>'Viajeros entr evol mensu GC'!$G$139:$H$139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49-412F-9511-CB69DE74B8F6}"/>
              </c:ext>
            </c:extLst>
          </c:dPt>
          <c:val>
            <c:numRef>
              <c:f>'Viajeros entr evol mensu GC'!$G$141:$G$153</c:f>
              <c:numCache>
                <c:formatCode>#,##0</c:formatCode>
                <c:ptCount val="13"/>
                <c:pt idx="0">
                  <c:v>5765</c:v>
                </c:pt>
                <c:pt idx="1">
                  <c:v>2898</c:v>
                </c:pt>
                <c:pt idx="2">
                  <c:v>5583</c:v>
                </c:pt>
                <c:pt idx="3">
                  <c:v>4679</c:v>
                </c:pt>
                <c:pt idx="4">
                  <c:v>8882</c:v>
                </c:pt>
                <c:pt idx="5">
                  <c:v>14556</c:v>
                </c:pt>
                <c:pt idx="6">
                  <c:v>23181</c:v>
                </c:pt>
                <c:pt idx="7">
                  <c:v>25131</c:v>
                </c:pt>
                <c:pt idx="8">
                  <c:v>34781</c:v>
                </c:pt>
                <c:pt idx="9">
                  <c:v>50667</c:v>
                </c:pt>
                <c:pt idx="10">
                  <c:v>51798</c:v>
                </c:pt>
                <c:pt idx="11">
                  <c:v>41842</c:v>
                </c:pt>
                <c:pt idx="12">
                  <c:v>269763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49-412F-9511-CB69DE74B8F6}"/>
            </c:ext>
          </c:extLst>
        </c:ser>
        <c:ser>
          <c:idx val="0"/>
          <c:order val="2"/>
          <c:tx>
            <c:strRef>
              <c:f>'Viajeros entr evol mensu GC'!$I$139:$J$139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49-412F-9511-CB69DE74B8F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GC'!$I$141:$I$153</c:f>
              <c:numCache>
                <c:formatCode>#,##0</c:formatCode>
                <c:ptCount val="13"/>
                <c:pt idx="0">
                  <c:v>30290</c:v>
                </c:pt>
                <c:pt idx="1">
                  <c:v>30808</c:v>
                </c:pt>
                <c:pt idx="2">
                  <c:v>41330</c:v>
                </c:pt>
                <c:pt idx="3">
                  <c:v>47019</c:v>
                </c:pt>
                <c:pt idx="4">
                  <c:v>35452</c:v>
                </c:pt>
                <c:pt idx="5">
                  <c:v>39234</c:v>
                </c:pt>
                <c:pt idx="6">
                  <c:v>39349</c:v>
                </c:pt>
                <c:pt idx="7">
                  <c:v>39614</c:v>
                </c:pt>
                <c:pt idx="8">
                  <c:v>41553</c:v>
                </c:pt>
                <c:pt idx="9">
                  <c:v>46982</c:v>
                </c:pt>
                <c:pt idx="10">
                  <c:v>46672</c:v>
                </c:pt>
                <c:pt idx="11">
                  <c:v>44254</c:v>
                </c:pt>
                <c:pt idx="12">
                  <c:v>482557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49-412F-9511-CB69DE74B8F6}"/>
            </c:ext>
          </c:extLst>
        </c:ser>
        <c:ser>
          <c:idx val="1"/>
          <c:order val="3"/>
          <c:tx>
            <c:strRef>
              <c:f>'Viajeros entr evol mensu GC'!$K$139:$L$139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49-412F-9511-CB69DE74B8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49-412F-9511-CB69DE74B8F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GC'!$K$141:$K$153</c:f>
              <c:numCache>
                <c:formatCode>#,##0</c:formatCode>
                <c:ptCount val="13"/>
                <c:pt idx="0">
                  <c:v>44520</c:v>
                </c:pt>
                <c:pt idx="1">
                  <c:v>40842</c:v>
                </c:pt>
                <c:pt idx="2">
                  <c:v>48374</c:v>
                </c:pt>
                <c:pt idx="3">
                  <c:v>47096</c:v>
                </c:pt>
                <c:pt idx="12">
                  <c:v>180832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49-412F-9511-CB69DE74B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49-412F-9511-CB69DE74B8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49-412F-9511-CB69DE74B8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49-412F-9511-CB69DE74B8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49-412F-9511-CB69DE74B8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49-412F-9511-CB69DE74B8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49-412F-9511-CB69DE74B8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49-412F-9511-CB69DE74B8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49-412F-9511-CB69DE74B8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49-412F-9511-CB69DE74B8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49-412F-9511-CB69DE74B8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49-412F-9511-CB69DE74B8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49-412F-9511-CB69DE74B8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49-412F-9511-CB69DE74B8F6}"/>
              </c:ext>
            </c:extLst>
          </c:dPt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GC'!$L$141:$L$153</c:f>
              <c:numCache>
                <c:formatCode>0.0%</c:formatCode>
                <c:ptCount val="13"/>
                <c:pt idx="0">
                  <c:v>0.46979201056454278</c:v>
                </c:pt>
                <c:pt idx="1">
                  <c:v>0.32569462477278632</c:v>
                </c:pt>
                <c:pt idx="2">
                  <c:v>0.17043309944350349</c:v>
                </c:pt>
                <c:pt idx="3">
                  <c:v>1.6376358493375154E-3</c:v>
                </c:pt>
                <c:pt idx="12">
                  <c:v>0.21000756120899045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49-412F-9511-CB69DE74B8F6}"/>
            </c:ext>
          </c:extLst>
        </c:ser>
        <c:ser>
          <c:idx val="4"/>
          <c:order val="5"/>
          <c:tx>
            <c:strRef>
              <c:f>'Viajeros entr evol mensu GC'!$M$140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GC'!$M$141:$M$153</c:f>
              <c:numCache>
                <c:formatCode>0.0%</c:formatCode>
                <c:ptCount val="13"/>
                <c:pt idx="0">
                  <c:v>-0.12846012293958731</c:v>
                </c:pt>
                <c:pt idx="1">
                  <c:v>-8.536749227392848E-2</c:v>
                </c:pt>
                <c:pt idx="2">
                  <c:v>-9.0406528524688778E-2</c:v>
                </c:pt>
                <c:pt idx="3">
                  <c:v>-4.2286874154262577E-3</c:v>
                </c:pt>
                <c:pt idx="12">
                  <c:v>-7.8393998389513442E-2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49-412F-9511-CB69DE74B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6E-4E3E-9700-3EAD40B2A72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GC'!$C$163:$C$175</c:f>
              <c:numCache>
                <c:formatCode>#,##0</c:formatCode>
                <c:ptCount val="13"/>
                <c:pt idx="0">
                  <c:v>4777</c:v>
                </c:pt>
                <c:pt idx="1">
                  <c:v>5938</c:v>
                </c:pt>
                <c:pt idx="2">
                  <c:v>6248</c:v>
                </c:pt>
                <c:pt idx="3">
                  <c:v>8320</c:v>
                </c:pt>
                <c:pt idx="4">
                  <c:v>8140</c:v>
                </c:pt>
                <c:pt idx="5">
                  <c:v>5791</c:v>
                </c:pt>
                <c:pt idx="6">
                  <c:v>8342</c:v>
                </c:pt>
                <c:pt idx="7">
                  <c:v>11827</c:v>
                </c:pt>
                <c:pt idx="8">
                  <c:v>6010</c:v>
                </c:pt>
                <c:pt idx="9">
                  <c:v>7726</c:v>
                </c:pt>
                <c:pt idx="10">
                  <c:v>4782</c:v>
                </c:pt>
                <c:pt idx="11">
                  <c:v>4466</c:v>
                </c:pt>
                <c:pt idx="12">
                  <c:v>82367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E-4E3E-9700-3EAD40B2A72B}"/>
            </c:ext>
          </c:extLst>
        </c:ser>
        <c:ser>
          <c:idx val="5"/>
          <c:order val="1"/>
          <c:tx>
            <c:strRef>
              <c:f>'Viajeros entr evol mensu GC'!$G$161:$H$161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6E-4E3E-9700-3EAD40B2A72B}"/>
              </c:ext>
            </c:extLst>
          </c:dPt>
          <c:val>
            <c:numRef>
              <c:f>'Viajeros entr evol mensu GC'!$G$163:$G$175</c:f>
              <c:numCache>
                <c:formatCode>#,##0</c:formatCode>
                <c:ptCount val="13"/>
                <c:pt idx="0">
                  <c:v>1987</c:v>
                </c:pt>
                <c:pt idx="1">
                  <c:v>1941</c:v>
                </c:pt>
                <c:pt idx="2">
                  <c:v>2165</c:v>
                </c:pt>
                <c:pt idx="3">
                  <c:v>2166</c:v>
                </c:pt>
                <c:pt idx="4">
                  <c:v>3942</c:v>
                </c:pt>
                <c:pt idx="5">
                  <c:v>2713</c:v>
                </c:pt>
                <c:pt idx="6">
                  <c:v>7311</c:v>
                </c:pt>
                <c:pt idx="7">
                  <c:v>11004</c:v>
                </c:pt>
                <c:pt idx="8">
                  <c:v>5432</c:v>
                </c:pt>
                <c:pt idx="9">
                  <c:v>8135</c:v>
                </c:pt>
                <c:pt idx="10">
                  <c:v>4800</c:v>
                </c:pt>
                <c:pt idx="11">
                  <c:v>5309</c:v>
                </c:pt>
                <c:pt idx="12">
                  <c:v>56905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6E-4E3E-9700-3EAD40B2A72B}"/>
            </c:ext>
          </c:extLst>
        </c:ser>
        <c:ser>
          <c:idx val="0"/>
          <c:order val="2"/>
          <c:tx>
            <c:strRef>
              <c:f>'Viajeros entr evol mensu GC'!$I$161:$J$161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6E-4E3E-9700-3EAD40B2A72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GC'!$I$163:$I$175</c:f>
              <c:numCache>
                <c:formatCode>#,##0</c:formatCode>
                <c:ptCount val="13"/>
                <c:pt idx="0">
                  <c:v>4202</c:v>
                </c:pt>
                <c:pt idx="1">
                  <c:v>6655</c:v>
                </c:pt>
                <c:pt idx="2">
                  <c:v>6549</c:v>
                </c:pt>
                <c:pt idx="3">
                  <c:v>9621</c:v>
                </c:pt>
                <c:pt idx="4">
                  <c:v>8766</c:v>
                </c:pt>
                <c:pt idx="5">
                  <c:v>5386</c:v>
                </c:pt>
                <c:pt idx="6">
                  <c:v>9482</c:v>
                </c:pt>
                <c:pt idx="7">
                  <c:v>11262</c:v>
                </c:pt>
                <c:pt idx="8">
                  <c:v>6277</c:v>
                </c:pt>
                <c:pt idx="9">
                  <c:v>8808</c:v>
                </c:pt>
                <c:pt idx="10">
                  <c:v>5727</c:v>
                </c:pt>
                <c:pt idx="11">
                  <c:v>6705</c:v>
                </c:pt>
                <c:pt idx="12">
                  <c:v>89440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6E-4E3E-9700-3EAD40B2A72B}"/>
            </c:ext>
          </c:extLst>
        </c:ser>
        <c:ser>
          <c:idx val="1"/>
          <c:order val="3"/>
          <c:tx>
            <c:strRef>
              <c:f>'Viajeros entr evol mensu GC'!$K$161:$L$161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6E-4E3E-9700-3EAD40B2A7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6E-4E3E-9700-3EAD40B2A72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GC'!$K$163:$K$175</c:f>
              <c:numCache>
                <c:formatCode>#,##0</c:formatCode>
                <c:ptCount val="13"/>
                <c:pt idx="0">
                  <c:v>7223</c:v>
                </c:pt>
                <c:pt idx="1">
                  <c:v>9366</c:v>
                </c:pt>
                <c:pt idx="2">
                  <c:v>7437</c:v>
                </c:pt>
                <c:pt idx="3">
                  <c:v>10688</c:v>
                </c:pt>
                <c:pt idx="12">
                  <c:v>34714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6E-4E3E-9700-3EAD40B2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6E-4E3E-9700-3EAD40B2A7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6E-4E3E-9700-3EAD40B2A7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6E-4E3E-9700-3EAD40B2A7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6E-4E3E-9700-3EAD40B2A7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6E-4E3E-9700-3EAD40B2A7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6E-4E3E-9700-3EAD40B2A7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6E-4E3E-9700-3EAD40B2A7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6E-4E3E-9700-3EAD40B2A7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6E-4E3E-9700-3EAD40B2A7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6E-4E3E-9700-3EAD40B2A7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6E-4E3E-9700-3EAD40B2A7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6E-4E3E-9700-3EAD40B2A7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6E-4E3E-9700-3EAD40B2A72B}"/>
              </c:ext>
            </c:extLst>
          </c:dPt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GC'!$L$163:$L$175</c:f>
              <c:numCache>
                <c:formatCode>0.0%</c:formatCode>
                <c:ptCount val="13"/>
                <c:pt idx="0">
                  <c:v>0.71894336030461692</c:v>
                </c:pt>
                <c:pt idx="1">
                  <c:v>0.40736288504883555</c:v>
                </c:pt>
                <c:pt idx="2">
                  <c:v>0.13559322033898313</c:v>
                </c:pt>
                <c:pt idx="3">
                  <c:v>0.11090323251221279</c:v>
                </c:pt>
                <c:pt idx="12">
                  <c:v>0.28441928441928432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6E-4E3E-9700-3EAD40B2A72B}"/>
            </c:ext>
          </c:extLst>
        </c:ser>
        <c:ser>
          <c:idx val="4"/>
          <c:order val="5"/>
          <c:tx>
            <c:strRef>
              <c:f>'Viajeros entr evol mensu GC'!$M$162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GC'!$M$163:$M$175</c:f>
              <c:numCache>
                <c:formatCode>0.0%</c:formatCode>
                <c:ptCount val="13"/>
                <c:pt idx="0">
                  <c:v>0.51203684320703369</c:v>
                </c:pt>
                <c:pt idx="1">
                  <c:v>0.57729875378915452</c:v>
                </c:pt>
                <c:pt idx="2">
                  <c:v>0.19030089628681179</c:v>
                </c:pt>
                <c:pt idx="3">
                  <c:v>0.28461538461538471</c:v>
                </c:pt>
                <c:pt idx="12">
                  <c:v>0.37301744255033031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6E-4E3E-9700-3EAD40B2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8D-46B2-A6CA-85BAA53DAE1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GC'!$C$185:$C$197</c:f>
              <c:numCache>
                <c:formatCode>#,##0</c:formatCode>
                <c:ptCount val="13"/>
                <c:pt idx="0">
                  <c:v>5281</c:v>
                </c:pt>
                <c:pt idx="1">
                  <c:v>4551</c:v>
                </c:pt>
                <c:pt idx="2">
                  <c:v>6364</c:v>
                </c:pt>
                <c:pt idx="3">
                  <c:v>7773</c:v>
                </c:pt>
                <c:pt idx="4">
                  <c:v>6408</c:v>
                </c:pt>
                <c:pt idx="5">
                  <c:v>7816</c:v>
                </c:pt>
                <c:pt idx="6">
                  <c:v>9059</c:v>
                </c:pt>
                <c:pt idx="7">
                  <c:v>7458</c:v>
                </c:pt>
                <c:pt idx="8">
                  <c:v>6956</c:v>
                </c:pt>
                <c:pt idx="9">
                  <c:v>6361</c:v>
                </c:pt>
                <c:pt idx="10">
                  <c:v>5193</c:v>
                </c:pt>
                <c:pt idx="11">
                  <c:v>5794</c:v>
                </c:pt>
                <c:pt idx="12">
                  <c:v>79014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D-46B2-A6CA-85BAA53DAE1B}"/>
            </c:ext>
          </c:extLst>
        </c:ser>
        <c:ser>
          <c:idx val="5"/>
          <c:order val="1"/>
          <c:tx>
            <c:strRef>
              <c:f>'Viajeros entr evol mensu GC'!$G$183:$H$183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8D-46B2-A6CA-85BAA53DAE1B}"/>
              </c:ext>
            </c:extLst>
          </c:dPt>
          <c:val>
            <c:numRef>
              <c:f>'Viajeros entr evol mensu GC'!$G$185:$G$197</c:f>
              <c:numCache>
                <c:formatCode>#,##0</c:formatCode>
                <c:ptCount val="13"/>
                <c:pt idx="0">
                  <c:v>1396</c:v>
                </c:pt>
                <c:pt idx="1">
                  <c:v>170</c:v>
                </c:pt>
                <c:pt idx="2">
                  <c:v>248</c:v>
                </c:pt>
                <c:pt idx="3">
                  <c:v>416</c:v>
                </c:pt>
                <c:pt idx="4">
                  <c:v>1933</c:v>
                </c:pt>
                <c:pt idx="5">
                  <c:v>4559</c:v>
                </c:pt>
                <c:pt idx="6">
                  <c:v>5596</c:v>
                </c:pt>
                <c:pt idx="7">
                  <c:v>6893</c:v>
                </c:pt>
                <c:pt idx="8">
                  <c:v>7151</c:v>
                </c:pt>
                <c:pt idx="9">
                  <c:v>8262</c:v>
                </c:pt>
                <c:pt idx="10">
                  <c:v>6651</c:v>
                </c:pt>
                <c:pt idx="11">
                  <c:v>6124</c:v>
                </c:pt>
                <c:pt idx="12">
                  <c:v>49399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8D-46B2-A6CA-85BAA53DAE1B}"/>
            </c:ext>
          </c:extLst>
        </c:ser>
        <c:ser>
          <c:idx val="0"/>
          <c:order val="2"/>
          <c:tx>
            <c:strRef>
              <c:f>'Viajeros entr evol mensu GC'!$I$183:$J$183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8D-46B2-A6CA-85BAA53DAE1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GC'!$I$185:$I$197</c:f>
              <c:numCache>
                <c:formatCode>#,##0</c:formatCode>
                <c:ptCount val="13"/>
                <c:pt idx="0">
                  <c:v>5781</c:v>
                </c:pt>
                <c:pt idx="1">
                  <c:v>5925</c:v>
                </c:pt>
                <c:pt idx="2">
                  <c:v>6016</c:v>
                </c:pt>
                <c:pt idx="3">
                  <c:v>8779</c:v>
                </c:pt>
                <c:pt idx="4">
                  <c:v>5511</c:v>
                </c:pt>
                <c:pt idx="5">
                  <c:v>5402</c:v>
                </c:pt>
                <c:pt idx="6">
                  <c:v>10797</c:v>
                </c:pt>
                <c:pt idx="7">
                  <c:v>7333</c:v>
                </c:pt>
                <c:pt idx="8">
                  <c:v>6861</c:v>
                </c:pt>
                <c:pt idx="9">
                  <c:v>7780</c:v>
                </c:pt>
                <c:pt idx="10">
                  <c:v>5379</c:v>
                </c:pt>
                <c:pt idx="11">
                  <c:v>5928</c:v>
                </c:pt>
                <c:pt idx="12">
                  <c:v>81492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8D-46B2-A6CA-85BAA53DAE1B}"/>
            </c:ext>
          </c:extLst>
        </c:ser>
        <c:ser>
          <c:idx val="1"/>
          <c:order val="3"/>
          <c:tx>
            <c:strRef>
              <c:f>'Viajeros entr evol mensu GC'!$K$183:$L$183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8D-46B2-A6CA-85BAA53DAE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8D-46B2-A6CA-85BAA53DAE1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GC'!$K$185:$K$197</c:f>
              <c:numCache>
                <c:formatCode>#,##0</c:formatCode>
                <c:ptCount val="13"/>
                <c:pt idx="0">
                  <c:v>5547</c:v>
                </c:pt>
                <c:pt idx="1">
                  <c:v>5633</c:v>
                </c:pt>
                <c:pt idx="2">
                  <c:v>6275</c:v>
                </c:pt>
                <c:pt idx="3">
                  <c:v>8770</c:v>
                </c:pt>
                <c:pt idx="12">
                  <c:v>26225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8D-46B2-A6CA-85BAA53DA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8D-46B2-A6CA-85BAA53DAE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8D-46B2-A6CA-85BAA53DAE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8D-46B2-A6CA-85BAA53DAE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8D-46B2-A6CA-85BAA53DAE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8D-46B2-A6CA-85BAA53DAE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8D-46B2-A6CA-85BAA53DAE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8D-46B2-A6CA-85BAA53DAE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8D-46B2-A6CA-85BAA53DAE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8D-46B2-A6CA-85BAA53DAE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8D-46B2-A6CA-85BAA53DAE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8D-46B2-A6CA-85BAA53DAE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8D-46B2-A6CA-85BAA53DAE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8D-46B2-A6CA-85BAA53DAE1B}"/>
              </c:ext>
            </c:extLst>
          </c:dPt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GC'!$L$185:$L$197</c:f>
              <c:numCache>
                <c:formatCode>0.0%</c:formatCode>
                <c:ptCount val="13"/>
                <c:pt idx="0">
                  <c:v>-4.0477426050856247E-2</c:v>
                </c:pt>
                <c:pt idx="1">
                  <c:v>-4.9282700421940939E-2</c:v>
                </c:pt>
                <c:pt idx="2">
                  <c:v>4.3051861702127603E-2</c:v>
                </c:pt>
                <c:pt idx="3">
                  <c:v>-1.0251737099897795E-3</c:v>
                </c:pt>
                <c:pt idx="12">
                  <c:v>-1.0414701332025156E-2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8D-46B2-A6CA-85BAA53DAE1B}"/>
            </c:ext>
          </c:extLst>
        </c:ser>
        <c:ser>
          <c:idx val="4"/>
          <c:order val="5"/>
          <c:tx>
            <c:strRef>
              <c:f>'Viajeros entr evol mensu GC'!$M$184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GC'!$M$185:$M$197</c:f>
              <c:numCache>
                <c:formatCode>0.0%</c:formatCode>
                <c:ptCount val="13"/>
                <c:pt idx="0">
                  <c:v>5.0369248248437692E-2</c:v>
                </c:pt>
                <c:pt idx="1">
                  <c:v>0.23774994506701819</c:v>
                </c:pt>
                <c:pt idx="2">
                  <c:v>-1.3984915147705834E-2</c:v>
                </c:pt>
                <c:pt idx="3">
                  <c:v>0.12826450533899392</c:v>
                </c:pt>
                <c:pt idx="12">
                  <c:v>9.4121573699361694E-2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8D-46B2-A6CA-85BAA53DA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A5-4E10-8DA3-951F28B9B0B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GC'!$C$207:$C$219</c:f>
              <c:numCache>
                <c:formatCode>#,##0</c:formatCode>
                <c:ptCount val="13"/>
                <c:pt idx="0">
                  <c:v>15002</c:v>
                </c:pt>
                <c:pt idx="1">
                  <c:v>13422</c:v>
                </c:pt>
                <c:pt idx="2">
                  <c:v>16460</c:v>
                </c:pt>
                <c:pt idx="3">
                  <c:v>18733</c:v>
                </c:pt>
                <c:pt idx="4">
                  <c:v>15483</c:v>
                </c:pt>
                <c:pt idx="5">
                  <c:v>14277</c:v>
                </c:pt>
                <c:pt idx="6">
                  <c:v>22375</c:v>
                </c:pt>
                <c:pt idx="7">
                  <c:v>21594</c:v>
                </c:pt>
                <c:pt idx="8">
                  <c:v>16369</c:v>
                </c:pt>
                <c:pt idx="9">
                  <c:v>19663</c:v>
                </c:pt>
                <c:pt idx="10">
                  <c:v>15150</c:v>
                </c:pt>
                <c:pt idx="11">
                  <c:v>16558</c:v>
                </c:pt>
                <c:pt idx="12">
                  <c:v>205086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5-4E10-8DA3-951F28B9B0BD}"/>
            </c:ext>
          </c:extLst>
        </c:ser>
        <c:ser>
          <c:idx val="5"/>
          <c:order val="1"/>
          <c:tx>
            <c:strRef>
              <c:f>'Viajeros entr evol mensu GC'!$G$205:$H$205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A5-4E10-8DA3-951F28B9B0BD}"/>
              </c:ext>
            </c:extLst>
          </c:dPt>
          <c:val>
            <c:numRef>
              <c:f>'Viajeros entr evol mensu GC'!$G$207:$G$219</c:f>
              <c:numCache>
                <c:formatCode>#,##0</c:formatCode>
                <c:ptCount val="13"/>
                <c:pt idx="0">
                  <c:v>509</c:v>
                </c:pt>
                <c:pt idx="1">
                  <c:v>339</c:v>
                </c:pt>
                <c:pt idx="2">
                  <c:v>508</c:v>
                </c:pt>
                <c:pt idx="3">
                  <c:v>903</c:v>
                </c:pt>
                <c:pt idx="4">
                  <c:v>2487</c:v>
                </c:pt>
                <c:pt idx="5">
                  <c:v>8608</c:v>
                </c:pt>
                <c:pt idx="6">
                  <c:v>9649</c:v>
                </c:pt>
                <c:pt idx="7">
                  <c:v>15835</c:v>
                </c:pt>
                <c:pt idx="8">
                  <c:v>17158</c:v>
                </c:pt>
                <c:pt idx="9">
                  <c:v>24946</c:v>
                </c:pt>
                <c:pt idx="10">
                  <c:v>15526</c:v>
                </c:pt>
                <c:pt idx="11">
                  <c:v>15745</c:v>
                </c:pt>
                <c:pt idx="12">
                  <c:v>112213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A5-4E10-8DA3-951F28B9B0BD}"/>
            </c:ext>
          </c:extLst>
        </c:ser>
        <c:ser>
          <c:idx val="0"/>
          <c:order val="2"/>
          <c:tx>
            <c:strRef>
              <c:f>'Viajeros entr evol mensu GC'!$I$205:$J$205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A5-4E10-8DA3-951F28B9B0B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GC'!$I$207:$I$219</c:f>
              <c:numCache>
                <c:formatCode>#,##0</c:formatCode>
                <c:ptCount val="13"/>
                <c:pt idx="0">
                  <c:v>16833</c:v>
                </c:pt>
                <c:pt idx="1">
                  <c:v>17692</c:v>
                </c:pt>
                <c:pt idx="2">
                  <c:v>17450</c:v>
                </c:pt>
                <c:pt idx="3">
                  <c:v>21942</c:v>
                </c:pt>
                <c:pt idx="4">
                  <c:v>19285</c:v>
                </c:pt>
                <c:pt idx="5">
                  <c:v>15453</c:v>
                </c:pt>
                <c:pt idx="6">
                  <c:v>22147</c:v>
                </c:pt>
                <c:pt idx="7">
                  <c:v>24458</c:v>
                </c:pt>
                <c:pt idx="8">
                  <c:v>19164</c:v>
                </c:pt>
                <c:pt idx="9">
                  <c:v>22464</c:v>
                </c:pt>
                <c:pt idx="10">
                  <c:v>15137</c:v>
                </c:pt>
                <c:pt idx="11">
                  <c:v>17267</c:v>
                </c:pt>
                <c:pt idx="12">
                  <c:v>229292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A5-4E10-8DA3-951F28B9B0BD}"/>
            </c:ext>
          </c:extLst>
        </c:ser>
        <c:ser>
          <c:idx val="1"/>
          <c:order val="3"/>
          <c:tx>
            <c:strRef>
              <c:f>'Viajeros entr evol mensu GC'!$K$205:$L$205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A5-4E10-8DA3-951F28B9B0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A5-4E10-8DA3-951F28B9B0B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GC'!$K$207:$K$219</c:f>
              <c:numCache>
                <c:formatCode>#,##0</c:formatCode>
                <c:ptCount val="13"/>
                <c:pt idx="0">
                  <c:v>17690</c:v>
                </c:pt>
                <c:pt idx="1">
                  <c:v>16379</c:v>
                </c:pt>
                <c:pt idx="2">
                  <c:v>16203</c:v>
                </c:pt>
                <c:pt idx="3">
                  <c:v>20891</c:v>
                </c:pt>
                <c:pt idx="12">
                  <c:v>71163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A5-4E10-8DA3-951F28B9B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A5-4E10-8DA3-951F28B9B0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A5-4E10-8DA3-951F28B9B0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A5-4E10-8DA3-951F28B9B0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A5-4E10-8DA3-951F28B9B0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A5-4E10-8DA3-951F28B9B0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A5-4E10-8DA3-951F28B9B0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A5-4E10-8DA3-951F28B9B0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A5-4E10-8DA3-951F28B9B0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A5-4E10-8DA3-951F28B9B0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A5-4E10-8DA3-951F28B9B0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A5-4E10-8DA3-951F28B9B0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A5-4E10-8DA3-951F28B9B0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A5-4E10-8DA3-951F28B9B0BD}"/>
              </c:ext>
            </c:extLst>
          </c:dPt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GC'!$L$207:$L$219</c:f>
              <c:numCache>
                <c:formatCode>0.0%</c:formatCode>
                <c:ptCount val="13"/>
                <c:pt idx="0">
                  <c:v>5.0911899245529524E-2</c:v>
                </c:pt>
                <c:pt idx="1">
                  <c:v>-7.4214334162333251E-2</c:v>
                </c:pt>
                <c:pt idx="2">
                  <c:v>-7.1461318051575962E-2</c:v>
                </c:pt>
                <c:pt idx="3">
                  <c:v>-4.7899006471606942E-2</c:v>
                </c:pt>
                <c:pt idx="12">
                  <c:v>-3.7258005600876665E-2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A5-4E10-8DA3-951F28B9B0BD}"/>
            </c:ext>
          </c:extLst>
        </c:ser>
        <c:ser>
          <c:idx val="4"/>
          <c:order val="5"/>
          <c:tx>
            <c:strRef>
              <c:f>'Viajeros entr evol mensu GC'!$M$206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GC'!$M$207:$M$219</c:f>
              <c:numCache>
                <c:formatCode>0.0%</c:formatCode>
                <c:ptCount val="13"/>
                <c:pt idx="0">
                  <c:v>0.1791761098520197</c:v>
                </c:pt>
                <c:pt idx="1">
                  <c:v>0.22030993890627326</c:v>
                </c:pt>
                <c:pt idx="2">
                  <c:v>-1.5613608748481167E-2</c:v>
                </c:pt>
                <c:pt idx="3">
                  <c:v>0.11519777931991682</c:v>
                </c:pt>
                <c:pt idx="12">
                  <c:v>0.11861609318263988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A5-4E10-8DA3-951F28B9B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2C-49F5-8114-83A04061F1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TF'!$C$590:$C$602</c:f>
              <c:numCache>
                <c:formatCode>#,##0</c:formatCode>
                <c:ptCount val="13"/>
                <c:pt idx="0">
                  <c:v>5379</c:v>
                </c:pt>
                <c:pt idx="1">
                  <c:v>2650</c:v>
                </c:pt>
                <c:pt idx="2">
                  <c:v>4002</c:v>
                </c:pt>
                <c:pt idx="3">
                  <c:v>4605</c:v>
                </c:pt>
                <c:pt idx="4">
                  <c:v>5079</c:v>
                </c:pt>
                <c:pt idx="5">
                  <c:v>5524</c:v>
                </c:pt>
                <c:pt idx="6">
                  <c:v>5844</c:v>
                </c:pt>
                <c:pt idx="7">
                  <c:v>5525</c:v>
                </c:pt>
                <c:pt idx="8">
                  <c:v>5634</c:v>
                </c:pt>
                <c:pt idx="9">
                  <c:v>5843</c:v>
                </c:pt>
                <c:pt idx="10">
                  <c:v>4402</c:v>
                </c:pt>
                <c:pt idx="11">
                  <c:v>4286</c:v>
                </c:pt>
                <c:pt idx="12">
                  <c:v>58773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C-49F5-8114-83A04061F18B}"/>
            </c:ext>
          </c:extLst>
        </c:ser>
        <c:ser>
          <c:idx val="5"/>
          <c:order val="1"/>
          <c:tx>
            <c:strRef>
              <c:f>'Viajeros entr evol mensu TF'!$G$588:$H$588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2C-49F5-8114-83A04061F18B}"/>
              </c:ext>
            </c:extLst>
          </c:dPt>
          <c:val>
            <c:numRef>
              <c:f>'Viajeros entr evol mensu TF'!$G$590:$G$602</c:f>
              <c:numCache>
                <c:formatCode>#,##0</c:formatCode>
                <c:ptCount val="13"/>
                <c:pt idx="0">
                  <c:v>403</c:v>
                </c:pt>
                <c:pt idx="1">
                  <c:v>311</c:v>
                </c:pt>
                <c:pt idx="2">
                  <c:v>420</c:v>
                </c:pt>
                <c:pt idx="3">
                  <c:v>362</c:v>
                </c:pt>
                <c:pt idx="4">
                  <c:v>279</c:v>
                </c:pt>
                <c:pt idx="5">
                  <c:v>674</c:v>
                </c:pt>
                <c:pt idx="6">
                  <c:v>409</c:v>
                </c:pt>
                <c:pt idx="7">
                  <c:v>375</c:v>
                </c:pt>
                <c:pt idx="8">
                  <c:v>381</c:v>
                </c:pt>
                <c:pt idx="9">
                  <c:v>633</c:v>
                </c:pt>
                <c:pt idx="10">
                  <c:v>790</c:v>
                </c:pt>
                <c:pt idx="11">
                  <c:v>961</c:v>
                </c:pt>
                <c:pt idx="12">
                  <c:v>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2C-49F5-8114-83A04061F18B}"/>
            </c:ext>
          </c:extLst>
        </c:ser>
        <c:ser>
          <c:idx val="0"/>
          <c:order val="2"/>
          <c:tx>
            <c:strRef>
              <c:f>'Viajeros entr evol mensu TF'!$I$588:$J$588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2C-49F5-8114-83A04061F1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TF'!$I$590:$I$602</c:f>
              <c:numCache>
                <c:formatCode>#,##0</c:formatCode>
                <c:ptCount val="13"/>
                <c:pt idx="0">
                  <c:v>1253</c:v>
                </c:pt>
                <c:pt idx="1">
                  <c:v>750</c:v>
                </c:pt>
                <c:pt idx="2">
                  <c:v>492</c:v>
                </c:pt>
                <c:pt idx="3">
                  <c:v>589</c:v>
                </c:pt>
                <c:pt idx="4">
                  <c:v>423</c:v>
                </c:pt>
                <c:pt idx="5">
                  <c:v>402</c:v>
                </c:pt>
                <c:pt idx="6">
                  <c:v>589</c:v>
                </c:pt>
                <c:pt idx="7">
                  <c:v>428</c:v>
                </c:pt>
                <c:pt idx="8">
                  <c:v>537</c:v>
                </c:pt>
                <c:pt idx="9">
                  <c:v>668</c:v>
                </c:pt>
                <c:pt idx="10">
                  <c:v>739</c:v>
                </c:pt>
                <c:pt idx="11">
                  <c:v>985</c:v>
                </c:pt>
                <c:pt idx="12">
                  <c:v>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2C-49F5-8114-83A04061F18B}"/>
            </c:ext>
          </c:extLst>
        </c:ser>
        <c:ser>
          <c:idx val="1"/>
          <c:order val="3"/>
          <c:tx>
            <c:strRef>
              <c:f>'Viajeros entr evol mensu TF'!$K$588:$L$588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2C-49F5-8114-83A04061F1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2C-49F5-8114-83A04061F1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TF'!$K$590:$K$602</c:f>
              <c:numCache>
                <c:formatCode>#,##0</c:formatCode>
                <c:ptCount val="13"/>
                <c:pt idx="0">
                  <c:v>1154</c:v>
                </c:pt>
                <c:pt idx="1">
                  <c:v>787</c:v>
                </c:pt>
                <c:pt idx="2">
                  <c:v>756</c:v>
                </c:pt>
                <c:pt idx="3">
                  <c:v>834</c:v>
                </c:pt>
                <c:pt idx="12">
                  <c:v>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2C-49F5-8114-83A04061F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2C-49F5-8114-83A04061F1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2C-49F5-8114-83A04061F1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2C-49F5-8114-83A04061F1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2C-49F5-8114-83A04061F1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2C-49F5-8114-83A04061F1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2C-49F5-8114-83A04061F1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2C-49F5-8114-83A04061F1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2C-49F5-8114-83A04061F1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2C-49F5-8114-83A04061F1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2C-49F5-8114-83A04061F1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2C-49F5-8114-83A04061F1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2C-49F5-8114-83A04061F1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2C-49F5-8114-83A04061F18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TF'!$L$590:$L$602</c:f>
              <c:numCache>
                <c:formatCode>0.0%</c:formatCode>
                <c:ptCount val="13"/>
                <c:pt idx="0">
                  <c:v>-7.901037509976061E-2</c:v>
                </c:pt>
                <c:pt idx="1">
                  <c:v>4.9333333333333229E-2</c:v>
                </c:pt>
                <c:pt idx="2">
                  <c:v>0.53658536585365857</c:v>
                </c:pt>
                <c:pt idx="3">
                  <c:v>0.41595925297113756</c:v>
                </c:pt>
                <c:pt idx="12">
                  <c:v>0.14494163424124507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2C-49F5-8114-83A04061F18B}"/>
            </c:ext>
          </c:extLst>
        </c:ser>
        <c:ser>
          <c:idx val="4"/>
          <c:order val="5"/>
          <c:tx>
            <c:strRef>
              <c:f>'Viajeros entr evol mensu TF'!$M$589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TF'!$M$590:$M$602</c:f>
              <c:numCache>
                <c:formatCode>0.0%</c:formatCode>
                <c:ptCount val="13"/>
                <c:pt idx="0">
                  <c:v>-0.78546198178100024</c:v>
                </c:pt>
                <c:pt idx="1">
                  <c:v>-0.70301886792452828</c:v>
                </c:pt>
                <c:pt idx="2">
                  <c:v>-0.81109445277361325</c:v>
                </c:pt>
                <c:pt idx="3">
                  <c:v>-0.81889250814332248</c:v>
                </c:pt>
                <c:pt idx="12">
                  <c:v>-0.78774945900456839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2C-49F5-8114-83A04061F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0B-4CE8-9B3F-42CA1DECFFE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GC'!$C$229:$C$241</c:f>
              <c:numCache>
                <c:formatCode>#,##0</c:formatCode>
                <c:ptCount val="13"/>
                <c:pt idx="0">
                  <c:v>6509</c:v>
                </c:pt>
                <c:pt idx="1">
                  <c:v>5910</c:v>
                </c:pt>
                <c:pt idx="2">
                  <c:v>6183</c:v>
                </c:pt>
                <c:pt idx="3">
                  <c:v>6261</c:v>
                </c:pt>
                <c:pt idx="4">
                  <c:v>5482</c:v>
                </c:pt>
                <c:pt idx="5">
                  <c:v>4839</c:v>
                </c:pt>
                <c:pt idx="6">
                  <c:v>5610</c:v>
                </c:pt>
                <c:pt idx="7">
                  <c:v>8166</c:v>
                </c:pt>
                <c:pt idx="8">
                  <c:v>5106</c:v>
                </c:pt>
                <c:pt idx="9">
                  <c:v>5698</c:v>
                </c:pt>
                <c:pt idx="10">
                  <c:v>5471</c:v>
                </c:pt>
                <c:pt idx="11">
                  <c:v>6702</c:v>
                </c:pt>
                <c:pt idx="12">
                  <c:v>71937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B-4CE8-9B3F-42CA1DECFFEE}"/>
            </c:ext>
          </c:extLst>
        </c:ser>
        <c:ser>
          <c:idx val="5"/>
          <c:order val="1"/>
          <c:tx>
            <c:strRef>
              <c:f>'Viajeros entr evol mensu GC'!$G$227:$H$227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0B-4CE8-9B3F-42CA1DECFFEE}"/>
              </c:ext>
            </c:extLst>
          </c:dPt>
          <c:val>
            <c:numRef>
              <c:f>'Viajeros entr evol mensu GC'!$G$229:$G$241</c:f>
              <c:numCache>
                <c:formatCode>#,##0</c:formatCode>
                <c:ptCount val="13"/>
                <c:pt idx="0">
                  <c:v>865</c:v>
                </c:pt>
                <c:pt idx="1">
                  <c:v>802</c:v>
                </c:pt>
                <c:pt idx="2">
                  <c:v>1185</c:v>
                </c:pt>
                <c:pt idx="3">
                  <c:v>1377</c:v>
                </c:pt>
                <c:pt idx="4">
                  <c:v>1656</c:v>
                </c:pt>
                <c:pt idx="5">
                  <c:v>1813</c:v>
                </c:pt>
                <c:pt idx="6">
                  <c:v>2679</c:v>
                </c:pt>
                <c:pt idx="7">
                  <c:v>4490</c:v>
                </c:pt>
                <c:pt idx="8">
                  <c:v>2665</c:v>
                </c:pt>
                <c:pt idx="9">
                  <c:v>3851</c:v>
                </c:pt>
                <c:pt idx="10">
                  <c:v>4200</c:v>
                </c:pt>
                <c:pt idx="11">
                  <c:v>5277</c:v>
                </c:pt>
                <c:pt idx="12">
                  <c:v>30860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0B-4CE8-9B3F-42CA1DECFFEE}"/>
            </c:ext>
          </c:extLst>
        </c:ser>
        <c:ser>
          <c:idx val="0"/>
          <c:order val="2"/>
          <c:tx>
            <c:strRef>
              <c:f>'Viajeros entr evol mensu GC'!$I$227:$J$227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0B-4CE8-9B3F-42CA1DECFFE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GC'!$I$229:$I$241</c:f>
              <c:numCache>
                <c:formatCode>#,##0</c:formatCode>
                <c:ptCount val="13"/>
                <c:pt idx="0">
                  <c:v>4824</c:v>
                </c:pt>
                <c:pt idx="1">
                  <c:v>5262</c:v>
                </c:pt>
                <c:pt idx="2">
                  <c:v>5545</c:v>
                </c:pt>
                <c:pt idx="3">
                  <c:v>5475</c:v>
                </c:pt>
                <c:pt idx="4">
                  <c:v>5988</c:v>
                </c:pt>
                <c:pt idx="5">
                  <c:v>4474</c:v>
                </c:pt>
                <c:pt idx="6">
                  <c:v>4669</c:v>
                </c:pt>
                <c:pt idx="7">
                  <c:v>7253</c:v>
                </c:pt>
                <c:pt idx="8">
                  <c:v>4356</c:v>
                </c:pt>
                <c:pt idx="9">
                  <c:v>5375</c:v>
                </c:pt>
                <c:pt idx="10">
                  <c:v>5456</c:v>
                </c:pt>
                <c:pt idx="11">
                  <c:v>6769</c:v>
                </c:pt>
                <c:pt idx="12">
                  <c:v>65446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0B-4CE8-9B3F-42CA1DECFFEE}"/>
            </c:ext>
          </c:extLst>
        </c:ser>
        <c:ser>
          <c:idx val="1"/>
          <c:order val="3"/>
          <c:tx>
            <c:strRef>
              <c:f>'Viajeros entr evol mensu GC'!$K$227:$L$227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0B-4CE8-9B3F-42CA1DECFF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0B-4CE8-9B3F-42CA1DECFFE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GC'!$K$229:$K$241</c:f>
              <c:numCache>
                <c:formatCode>#,##0</c:formatCode>
                <c:ptCount val="13"/>
                <c:pt idx="0">
                  <c:v>7821</c:v>
                </c:pt>
                <c:pt idx="1">
                  <c:v>6474</c:v>
                </c:pt>
                <c:pt idx="2">
                  <c:v>5259</c:v>
                </c:pt>
                <c:pt idx="3">
                  <c:v>5813</c:v>
                </c:pt>
                <c:pt idx="12">
                  <c:v>25367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0B-4CE8-9B3F-42CA1DECF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0B-4CE8-9B3F-42CA1DECFF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0B-4CE8-9B3F-42CA1DECFF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0B-4CE8-9B3F-42CA1DECFF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0B-4CE8-9B3F-42CA1DECFF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0B-4CE8-9B3F-42CA1DECFF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0B-4CE8-9B3F-42CA1DECFF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0B-4CE8-9B3F-42CA1DECFF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0B-4CE8-9B3F-42CA1DECFF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0B-4CE8-9B3F-42CA1DECFF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0B-4CE8-9B3F-42CA1DECFF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0B-4CE8-9B3F-42CA1DECFF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0B-4CE8-9B3F-42CA1DECFF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0B-4CE8-9B3F-42CA1DECFFEE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GC'!$L$229:$L$241</c:f>
              <c:numCache>
                <c:formatCode>0.0%</c:formatCode>
                <c:ptCount val="13"/>
                <c:pt idx="0">
                  <c:v>0.62126865671641784</c:v>
                </c:pt>
                <c:pt idx="1">
                  <c:v>0.23033067274800456</c:v>
                </c:pt>
                <c:pt idx="2">
                  <c:v>-5.1577998196573493E-2</c:v>
                </c:pt>
                <c:pt idx="3">
                  <c:v>6.173515981735167E-2</c:v>
                </c:pt>
                <c:pt idx="12">
                  <c:v>0.20188571970055902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0B-4CE8-9B3F-42CA1DECFFEE}"/>
            </c:ext>
          </c:extLst>
        </c:ser>
        <c:ser>
          <c:idx val="4"/>
          <c:order val="5"/>
          <c:tx>
            <c:strRef>
              <c:f>'Viajeros entr evol mensu GC'!$M$228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GC'!$M$229:$M$241</c:f>
              <c:numCache>
                <c:formatCode>0.0%</c:formatCode>
                <c:ptCount val="13"/>
                <c:pt idx="0">
                  <c:v>0.20156706099247201</c:v>
                </c:pt>
                <c:pt idx="1">
                  <c:v>9.5431472081218383E-2</c:v>
                </c:pt>
                <c:pt idx="2">
                  <c:v>-0.14944201843765159</c:v>
                </c:pt>
                <c:pt idx="3">
                  <c:v>-7.1554064845871235E-2</c:v>
                </c:pt>
                <c:pt idx="12">
                  <c:v>2.0271085548807521E-2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0B-4CE8-9B3F-42CA1DECF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B9-427C-94C3-CDA40AA59E8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GC'!$C$251:$C$263</c:f>
              <c:numCache>
                <c:formatCode>#,##0</c:formatCode>
                <c:ptCount val="13"/>
                <c:pt idx="0">
                  <c:v>4322</c:v>
                </c:pt>
                <c:pt idx="1">
                  <c:v>3583</c:v>
                </c:pt>
                <c:pt idx="2">
                  <c:v>4596</c:v>
                </c:pt>
                <c:pt idx="3">
                  <c:v>5269</c:v>
                </c:pt>
                <c:pt idx="4">
                  <c:v>5145</c:v>
                </c:pt>
                <c:pt idx="5">
                  <c:v>5370</c:v>
                </c:pt>
                <c:pt idx="6">
                  <c:v>5737</c:v>
                </c:pt>
                <c:pt idx="7">
                  <c:v>6388</c:v>
                </c:pt>
                <c:pt idx="8">
                  <c:v>6410</c:v>
                </c:pt>
                <c:pt idx="9">
                  <c:v>5043</c:v>
                </c:pt>
                <c:pt idx="10">
                  <c:v>3644</c:v>
                </c:pt>
                <c:pt idx="11">
                  <c:v>4789</c:v>
                </c:pt>
                <c:pt idx="12">
                  <c:v>60296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B9-427C-94C3-CDA40AA59E81}"/>
            </c:ext>
          </c:extLst>
        </c:ser>
        <c:ser>
          <c:idx val="5"/>
          <c:order val="1"/>
          <c:tx>
            <c:strRef>
              <c:f>'Viajeros entr evol mensu GC'!$G$249:$H$249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B9-427C-94C3-CDA40AA59E81}"/>
              </c:ext>
            </c:extLst>
          </c:dPt>
          <c:val>
            <c:numRef>
              <c:f>'Viajeros entr evol mensu GC'!$G$251:$G$263</c:f>
              <c:numCache>
                <c:formatCode>#,##0</c:formatCode>
                <c:ptCount val="13"/>
                <c:pt idx="0">
                  <c:v>446</c:v>
                </c:pt>
                <c:pt idx="1">
                  <c:v>186</c:v>
                </c:pt>
                <c:pt idx="2">
                  <c:v>210</c:v>
                </c:pt>
                <c:pt idx="3">
                  <c:v>145</c:v>
                </c:pt>
                <c:pt idx="4">
                  <c:v>110</c:v>
                </c:pt>
                <c:pt idx="5">
                  <c:v>128</c:v>
                </c:pt>
                <c:pt idx="6">
                  <c:v>1108</c:v>
                </c:pt>
                <c:pt idx="7">
                  <c:v>2431</c:v>
                </c:pt>
                <c:pt idx="8">
                  <c:v>3138</c:v>
                </c:pt>
                <c:pt idx="9">
                  <c:v>4142</c:v>
                </c:pt>
                <c:pt idx="10">
                  <c:v>3548</c:v>
                </c:pt>
                <c:pt idx="11">
                  <c:v>2991</c:v>
                </c:pt>
                <c:pt idx="12">
                  <c:v>18583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B9-427C-94C3-CDA40AA59E81}"/>
            </c:ext>
          </c:extLst>
        </c:ser>
        <c:ser>
          <c:idx val="0"/>
          <c:order val="2"/>
          <c:tx>
            <c:strRef>
              <c:f>'Viajeros entr evol mensu GC'!$I$249:$J$249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B9-427C-94C3-CDA40AA59E8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GC'!$I$251:$I$263</c:f>
              <c:numCache>
                <c:formatCode>#,##0</c:formatCode>
                <c:ptCount val="13"/>
                <c:pt idx="0">
                  <c:v>3905</c:v>
                </c:pt>
                <c:pt idx="1">
                  <c:v>4690</c:v>
                </c:pt>
                <c:pt idx="2">
                  <c:v>5636</c:v>
                </c:pt>
                <c:pt idx="3">
                  <c:v>4609</c:v>
                </c:pt>
                <c:pt idx="4">
                  <c:v>4271</c:v>
                </c:pt>
                <c:pt idx="5">
                  <c:v>4845</c:v>
                </c:pt>
                <c:pt idx="6">
                  <c:v>4963</c:v>
                </c:pt>
                <c:pt idx="7">
                  <c:v>4674</c:v>
                </c:pt>
                <c:pt idx="8">
                  <c:v>4827</c:v>
                </c:pt>
                <c:pt idx="9">
                  <c:v>4702</c:v>
                </c:pt>
                <c:pt idx="10">
                  <c:v>5030</c:v>
                </c:pt>
                <c:pt idx="11">
                  <c:v>6166</c:v>
                </c:pt>
                <c:pt idx="12">
                  <c:v>58318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B9-427C-94C3-CDA40AA59E81}"/>
            </c:ext>
          </c:extLst>
        </c:ser>
        <c:ser>
          <c:idx val="1"/>
          <c:order val="3"/>
          <c:tx>
            <c:strRef>
              <c:f>'Viajeros entr evol mensu GC'!$K$249:$L$249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B9-427C-94C3-CDA40AA59E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B9-427C-94C3-CDA40AA59E8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GC'!$K$251:$K$263</c:f>
              <c:numCache>
                <c:formatCode>#,##0</c:formatCode>
                <c:ptCount val="13"/>
                <c:pt idx="0">
                  <c:v>7480</c:v>
                </c:pt>
                <c:pt idx="1">
                  <c:v>6503</c:v>
                </c:pt>
                <c:pt idx="2">
                  <c:v>6151</c:v>
                </c:pt>
                <c:pt idx="3">
                  <c:v>5552</c:v>
                </c:pt>
                <c:pt idx="12">
                  <c:v>25686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B9-427C-94C3-CDA40AA59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B9-427C-94C3-CDA40AA59E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B9-427C-94C3-CDA40AA59E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B9-427C-94C3-CDA40AA59E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B9-427C-94C3-CDA40AA59E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B9-427C-94C3-CDA40AA59E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B9-427C-94C3-CDA40AA59E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B9-427C-94C3-CDA40AA59E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B9-427C-94C3-CDA40AA59E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B9-427C-94C3-CDA40AA59E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B9-427C-94C3-CDA40AA59E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B9-427C-94C3-CDA40AA59E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B9-427C-94C3-CDA40AA59E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B9-427C-94C3-CDA40AA59E81}"/>
              </c:ext>
            </c:extLst>
          </c:dPt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GC'!$L$251:$L$263</c:f>
              <c:numCache>
                <c:formatCode>0.0%</c:formatCode>
                <c:ptCount val="13"/>
                <c:pt idx="0">
                  <c:v>0.91549295774647876</c:v>
                </c:pt>
                <c:pt idx="1">
                  <c:v>0.38656716417910442</c:v>
                </c:pt>
                <c:pt idx="2">
                  <c:v>9.1376863023420851E-2</c:v>
                </c:pt>
                <c:pt idx="3">
                  <c:v>0.20459969624647423</c:v>
                </c:pt>
                <c:pt idx="12">
                  <c:v>0.36337579617834392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B9-427C-94C3-CDA40AA59E81}"/>
            </c:ext>
          </c:extLst>
        </c:ser>
        <c:ser>
          <c:idx val="4"/>
          <c:order val="5"/>
          <c:tx>
            <c:strRef>
              <c:f>'Viajeros entr evol mensu GC'!$M$250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GC'!$M$251:$M$263</c:f>
              <c:numCache>
                <c:formatCode>0.0%</c:formatCode>
                <c:ptCount val="13"/>
                <c:pt idx="0">
                  <c:v>0.73068024062933823</c:v>
                </c:pt>
                <c:pt idx="1">
                  <c:v>0.81495953111917396</c:v>
                </c:pt>
                <c:pt idx="2">
                  <c:v>0.33833768494342897</c:v>
                </c:pt>
                <c:pt idx="3">
                  <c:v>5.3710381476560931E-2</c:v>
                </c:pt>
                <c:pt idx="12">
                  <c:v>0.44546989307822171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B9-427C-94C3-CDA40AA59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48-47D3-8455-D6FC67196F4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GC'!$C$273:$C$285</c:f>
              <c:numCache>
                <c:formatCode>#,##0</c:formatCode>
                <c:ptCount val="13"/>
                <c:pt idx="0">
                  <c:v>4235</c:v>
                </c:pt>
                <c:pt idx="1">
                  <c:v>4152</c:v>
                </c:pt>
                <c:pt idx="2">
                  <c:v>4167</c:v>
                </c:pt>
                <c:pt idx="3">
                  <c:v>5023</c:v>
                </c:pt>
                <c:pt idx="4">
                  <c:v>4059</c:v>
                </c:pt>
                <c:pt idx="5">
                  <c:v>3141</c:v>
                </c:pt>
                <c:pt idx="6">
                  <c:v>4614</c:v>
                </c:pt>
                <c:pt idx="7">
                  <c:v>2902</c:v>
                </c:pt>
                <c:pt idx="8">
                  <c:v>4177</c:v>
                </c:pt>
                <c:pt idx="9">
                  <c:v>5903</c:v>
                </c:pt>
                <c:pt idx="10">
                  <c:v>4965</c:v>
                </c:pt>
                <c:pt idx="11">
                  <c:v>3797</c:v>
                </c:pt>
                <c:pt idx="12">
                  <c:v>51135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8-47D3-8455-D6FC67196F43}"/>
            </c:ext>
          </c:extLst>
        </c:ser>
        <c:ser>
          <c:idx val="5"/>
          <c:order val="1"/>
          <c:tx>
            <c:strRef>
              <c:f>'Viajeros entr evol mensu GC'!$G$271:$H$271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48-47D3-8455-D6FC67196F43}"/>
              </c:ext>
            </c:extLst>
          </c:dPt>
          <c:val>
            <c:numRef>
              <c:f>'Viajeros entr evol mensu GC'!$G$273:$G$285</c:f>
              <c:numCache>
                <c:formatCode>#,##0</c:formatCode>
                <c:ptCount val="13"/>
                <c:pt idx="0">
                  <c:v>836</c:v>
                </c:pt>
                <c:pt idx="1">
                  <c:v>276</c:v>
                </c:pt>
                <c:pt idx="2">
                  <c:v>407</c:v>
                </c:pt>
                <c:pt idx="3">
                  <c:v>1363</c:v>
                </c:pt>
                <c:pt idx="4">
                  <c:v>1663</c:v>
                </c:pt>
                <c:pt idx="5">
                  <c:v>1231</c:v>
                </c:pt>
                <c:pt idx="6">
                  <c:v>3258</c:v>
                </c:pt>
                <c:pt idx="7">
                  <c:v>2312</c:v>
                </c:pt>
                <c:pt idx="8">
                  <c:v>2297</c:v>
                </c:pt>
                <c:pt idx="9">
                  <c:v>5911</c:v>
                </c:pt>
                <c:pt idx="10">
                  <c:v>4053</c:v>
                </c:pt>
                <c:pt idx="11">
                  <c:v>2887</c:v>
                </c:pt>
                <c:pt idx="12">
                  <c:v>26494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48-47D3-8455-D6FC67196F43}"/>
            </c:ext>
          </c:extLst>
        </c:ser>
        <c:ser>
          <c:idx val="0"/>
          <c:order val="2"/>
          <c:tx>
            <c:strRef>
              <c:f>'Viajeros entr evol mensu GC'!$I$271:$J$271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48-47D3-8455-D6FC67196F4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GC'!$I$273:$I$285</c:f>
              <c:numCache>
                <c:formatCode>#,##0</c:formatCode>
                <c:ptCount val="13"/>
                <c:pt idx="0">
                  <c:v>2220</c:v>
                </c:pt>
                <c:pt idx="1">
                  <c:v>2930</c:v>
                </c:pt>
                <c:pt idx="2">
                  <c:v>3085</c:v>
                </c:pt>
                <c:pt idx="3">
                  <c:v>4638</c:v>
                </c:pt>
                <c:pt idx="4">
                  <c:v>3140</c:v>
                </c:pt>
                <c:pt idx="5">
                  <c:v>2699</c:v>
                </c:pt>
                <c:pt idx="6">
                  <c:v>4079</c:v>
                </c:pt>
                <c:pt idx="7">
                  <c:v>2461</c:v>
                </c:pt>
                <c:pt idx="8">
                  <c:v>3377</c:v>
                </c:pt>
                <c:pt idx="9">
                  <c:v>5127</c:v>
                </c:pt>
                <c:pt idx="10">
                  <c:v>4325</c:v>
                </c:pt>
                <c:pt idx="11">
                  <c:v>3960</c:v>
                </c:pt>
                <c:pt idx="12">
                  <c:v>42041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48-47D3-8455-D6FC67196F43}"/>
            </c:ext>
          </c:extLst>
        </c:ser>
        <c:ser>
          <c:idx val="1"/>
          <c:order val="3"/>
          <c:tx>
            <c:strRef>
              <c:f>'Viajeros entr evol mensu GC'!$K$271:$L$271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48-47D3-8455-D6FC67196F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48-47D3-8455-D6FC67196F4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GC'!$K$273:$K$285</c:f>
              <c:numCache>
                <c:formatCode>#,##0</c:formatCode>
                <c:ptCount val="13"/>
                <c:pt idx="0">
                  <c:v>3629</c:v>
                </c:pt>
                <c:pt idx="1">
                  <c:v>4173</c:v>
                </c:pt>
                <c:pt idx="2">
                  <c:v>3751</c:v>
                </c:pt>
                <c:pt idx="3">
                  <c:v>5192</c:v>
                </c:pt>
                <c:pt idx="12">
                  <c:v>16745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48-47D3-8455-D6FC67196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48-47D3-8455-D6FC67196F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48-47D3-8455-D6FC67196F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48-47D3-8455-D6FC67196F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48-47D3-8455-D6FC67196F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48-47D3-8455-D6FC67196F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48-47D3-8455-D6FC67196F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48-47D3-8455-D6FC67196F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48-47D3-8455-D6FC67196F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48-47D3-8455-D6FC67196F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48-47D3-8455-D6FC67196F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48-47D3-8455-D6FC67196F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48-47D3-8455-D6FC67196F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48-47D3-8455-D6FC67196F43}"/>
              </c:ext>
            </c:extLst>
          </c:dPt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GC'!$L$273:$L$285</c:f>
              <c:numCache>
                <c:formatCode>0.0%</c:formatCode>
                <c:ptCount val="13"/>
                <c:pt idx="0">
                  <c:v>0.63468468468468475</c:v>
                </c:pt>
                <c:pt idx="1">
                  <c:v>0.42423208191126283</c:v>
                </c:pt>
                <c:pt idx="2">
                  <c:v>0.21588330632090758</c:v>
                </c:pt>
                <c:pt idx="3">
                  <c:v>0.11944803794739123</c:v>
                </c:pt>
                <c:pt idx="12">
                  <c:v>0.30078458789714912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48-47D3-8455-D6FC67196F43}"/>
            </c:ext>
          </c:extLst>
        </c:ser>
        <c:ser>
          <c:idx val="4"/>
          <c:order val="5"/>
          <c:tx>
            <c:strRef>
              <c:f>'Viajeros entr evol mensu GC'!$M$272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GC'!$M$273:$M$285</c:f>
              <c:numCache>
                <c:formatCode>0.0%</c:formatCode>
                <c:ptCount val="13"/>
                <c:pt idx="0">
                  <c:v>-0.14309327036599762</c:v>
                </c:pt>
                <c:pt idx="1">
                  <c:v>5.0578034682080553E-3</c:v>
                </c:pt>
                <c:pt idx="2">
                  <c:v>-9.9832013438924894E-2</c:v>
                </c:pt>
                <c:pt idx="3">
                  <c:v>3.3645231933107755E-2</c:v>
                </c:pt>
                <c:pt idx="12">
                  <c:v>-4.7334584968993565E-2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48-47D3-8455-D6FC67196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FC-4523-9852-F0F51EBCDE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GC'!$C$295:$C$307</c:f>
              <c:numCache>
                <c:formatCode>#,##0</c:formatCode>
                <c:ptCount val="13"/>
                <c:pt idx="0">
                  <c:v>2699</c:v>
                </c:pt>
                <c:pt idx="1">
                  <c:v>3148</c:v>
                </c:pt>
                <c:pt idx="2">
                  <c:v>2518</c:v>
                </c:pt>
                <c:pt idx="3">
                  <c:v>2099</c:v>
                </c:pt>
                <c:pt idx="4">
                  <c:v>1641</c:v>
                </c:pt>
                <c:pt idx="5">
                  <c:v>1559</c:v>
                </c:pt>
                <c:pt idx="6">
                  <c:v>2271</c:v>
                </c:pt>
                <c:pt idx="7">
                  <c:v>1811</c:v>
                </c:pt>
                <c:pt idx="8">
                  <c:v>1886</c:v>
                </c:pt>
                <c:pt idx="9">
                  <c:v>2395</c:v>
                </c:pt>
                <c:pt idx="10">
                  <c:v>2728</c:v>
                </c:pt>
                <c:pt idx="11">
                  <c:v>2116</c:v>
                </c:pt>
                <c:pt idx="12">
                  <c:v>26871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C-4523-9852-F0F51EBCDEA9}"/>
            </c:ext>
          </c:extLst>
        </c:ser>
        <c:ser>
          <c:idx val="5"/>
          <c:order val="1"/>
          <c:tx>
            <c:strRef>
              <c:f>'Viajeros entr evol mensu GC'!$G$293:$H$293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FC-4523-9852-F0F51EBCDEA9}"/>
              </c:ext>
            </c:extLst>
          </c:dPt>
          <c:val>
            <c:numRef>
              <c:f>'Viajeros entr evol mensu GC'!$G$295:$G$307</c:f>
              <c:numCache>
                <c:formatCode>#,##0</c:formatCode>
                <c:ptCount val="13"/>
                <c:pt idx="0">
                  <c:v>278</c:v>
                </c:pt>
                <c:pt idx="1">
                  <c:v>207</c:v>
                </c:pt>
                <c:pt idx="2">
                  <c:v>196</c:v>
                </c:pt>
                <c:pt idx="3">
                  <c:v>160</c:v>
                </c:pt>
                <c:pt idx="4">
                  <c:v>270</c:v>
                </c:pt>
                <c:pt idx="5">
                  <c:v>235</c:v>
                </c:pt>
                <c:pt idx="6">
                  <c:v>980</c:v>
                </c:pt>
                <c:pt idx="7">
                  <c:v>1056</c:v>
                </c:pt>
                <c:pt idx="8">
                  <c:v>898</c:v>
                </c:pt>
                <c:pt idx="9">
                  <c:v>1937</c:v>
                </c:pt>
                <c:pt idx="10">
                  <c:v>2508</c:v>
                </c:pt>
                <c:pt idx="11">
                  <c:v>2420</c:v>
                </c:pt>
                <c:pt idx="12">
                  <c:v>11145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FC-4523-9852-F0F51EBCDEA9}"/>
            </c:ext>
          </c:extLst>
        </c:ser>
        <c:ser>
          <c:idx val="0"/>
          <c:order val="2"/>
          <c:tx>
            <c:strRef>
              <c:f>'Viajeros entr evol mensu GC'!$I$293:$J$293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FC-4523-9852-F0F51EBCDE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GC'!$I$295:$I$307</c:f>
              <c:numCache>
                <c:formatCode>#,##0</c:formatCode>
                <c:ptCount val="13"/>
                <c:pt idx="0">
                  <c:v>2168</c:v>
                </c:pt>
                <c:pt idx="1">
                  <c:v>2344</c:v>
                </c:pt>
                <c:pt idx="2">
                  <c:v>2351</c:v>
                </c:pt>
                <c:pt idx="3">
                  <c:v>2711</c:v>
                </c:pt>
                <c:pt idx="4">
                  <c:v>1561</c:v>
                </c:pt>
                <c:pt idx="5">
                  <c:v>1210</c:v>
                </c:pt>
                <c:pt idx="6">
                  <c:v>2080</c:v>
                </c:pt>
                <c:pt idx="7">
                  <c:v>1774</c:v>
                </c:pt>
                <c:pt idx="8">
                  <c:v>1457</c:v>
                </c:pt>
                <c:pt idx="9">
                  <c:v>2580</c:v>
                </c:pt>
                <c:pt idx="10">
                  <c:v>2565</c:v>
                </c:pt>
                <c:pt idx="11">
                  <c:v>2540</c:v>
                </c:pt>
                <c:pt idx="12">
                  <c:v>25341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FC-4523-9852-F0F51EBCDEA9}"/>
            </c:ext>
          </c:extLst>
        </c:ser>
        <c:ser>
          <c:idx val="1"/>
          <c:order val="3"/>
          <c:tx>
            <c:strRef>
              <c:f>'Viajeros entr evol mensu GC'!$K$293:$L$293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FC-4523-9852-F0F51EBCDE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FC-4523-9852-F0F51EBCDE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GC'!$K$295:$K$307</c:f>
              <c:numCache>
                <c:formatCode>#,##0</c:formatCode>
                <c:ptCount val="13"/>
                <c:pt idx="0">
                  <c:v>3128</c:v>
                </c:pt>
                <c:pt idx="1">
                  <c:v>2703</c:v>
                </c:pt>
                <c:pt idx="2">
                  <c:v>2252</c:v>
                </c:pt>
                <c:pt idx="3">
                  <c:v>2438</c:v>
                </c:pt>
                <c:pt idx="12">
                  <c:v>10521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FC-4523-9852-F0F51EBCD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FC-4523-9852-F0F51EBCDE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FC-4523-9852-F0F51EBCDE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FC-4523-9852-F0F51EBCDE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FC-4523-9852-F0F51EBCDE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FC-4523-9852-F0F51EBCDE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FC-4523-9852-F0F51EBCDE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FC-4523-9852-F0F51EBCDE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FC-4523-9852-F0F51EBCDE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FC-4523-9852-F0F51EBCDE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FC-4523-9852-F0F51EBCDE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FC-4523-9852-F0F51EBCDE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FC-4523-9852-F0F51EBCDE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FC-4523-9852-F0F51EBCDEA9}"/>
              </c:ext>
            </c:extLst>
          </c:dPt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GC'!$L$295:$L$307</c:f>
              <c:numCache>
                <c:formatCode>0.0%</c:formatCode>
                <c:ptCount val="13"/>
                <c:pt idx="0">
                  <c:v>0.44280442804428044</c:v>
                </c:pt>
                <c:pt idx="1">
                  <c:v>0.15315699658703075</c:v>
                </c:pt>
                <c:pt idx="2">
                  <c:v>-4.2109740535942186E-2</c:v>
                </c:pt>
                <c:pt idx="3">
                  <c:v>-0.10070084839542603</c:v>
                </c:pt>
                <c:pt idx="12">
                  <c:v>9.8913724670983916E-2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FC-4523-9852-F0F51EBCDEA9}"/>
            </c:ext>
          </c:extLst>
        </c:ser>
        <c:ser>
          <c:idx val="4"/>
          <c:order val="5"/>
          <c:tx>
            <c:strRef>
              <c:f>'Viajeros entr evol mensu GC'!$M$294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GC'!$M$295:$M$307</c:f>
              <c:numCache>
                <c:formatCode>0.0%</c:formatCode>
                <c:ptCount val="13"/>
                <c:pt idx="0">
                  <c:v>0.15894775842904774</c:v>
                </c:pt>
                <c:pt idx="1">
                  <c:v>-0.14135959339263027</c:v>
                </c:pt>
                <c:pt idx="2">
                  <c:v>-0.10563939634630659</c:v>
                </c:pt>
                <c:pt idx="3">
                  <c:v>0.16150547879942834</c:v>
                </c:pt>
                <c:pt idx="12">
                  <c:v>5.4472477064220204E-3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FC-4523-9852-F0F51EBCD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E3-42D8-A7B5-79F4A0B5C05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GC'!$C$318:$C$330</c:f>
              <c:numCache>
                <c:formatCode>#,##0</c:formatCode>
                <c:ptCount val="13"/>
                <c:pt idx="0">
                  <c:v>263</c:v>
                </c:pt>
                <c:pt idx="1">
                  <c:v>249</c:v>
                </c:pt>
                <c:pt idx="2">
                  <c:v>316</c:v>
                </c:pt>
                <c:pt idx="3">
                  <c:v>194</c:v>
                </c:pt>
                <c:pt idx="4">
                  <c:v>188</c:v>
                </c:pt>
                <c:pt idx="5">
                  <c:v>139</c:v>
                </c:pt>
                <c:pt idx="6">
                  <c:v>198</c:v>
                </c:pt>
                <c:pt idx="7">
                  <c:v>151</c:v>
                </c:pt>
                <c:pt idx="8">
                  <c:v>135</c:v>
                </c:pt>
                <c:pt idx="9">
                  <c:v>254</c:v>
                </c:pt>
                <c:pt idx="10">
                  <c:v>222</c:v>
                </c:pt>
                <c:pt idx="11">
                  <c:v>199</c:v>
                </c:pt>
                <c:pt idx="12">
                  <c:v>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E3-42D8-A7B5-79F4A0B5C057}"/>
            </c:ext>
          </c:extLst>
        </c:ser>
        <c:ser>
          <c:idx val="5"/>
          <c:order val="1"/>
          <c:tx>
            <c:strRef>
              <c:f>'Viajeros entr evol mensu GC'!$G$316:$H$316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E3-42D8-A7B5-79F4A0B5C057}"/>
              </c:ext>
            </c:extLst>
          </c:dPt>
          <c:val>
            <c:numRef>
              <c:f>'Viajeros entr evol mensu GC'!$G$318:$G$330</c:f>
              <c:numCache>
                <c:formatCode>#,##0</c:formatCode>
                <c:ptCount val="13"/>
                <c:pt idx="0">
                  <c:v>57</c:v>
                </c:pt>
                <c:pt idx="1">
                  <c:v>24</c:v>
                </c:pt>
                <c:pt idx="2">
                  <c:v>40</c:v>
                </c:pt>
                <c:pt idx="3">
                  <c:v>21</c:v>
                </c:pt>
                <c:pt idx="4">
                  <c:v>30</c:v>
                </c:pt>
                <c:pt idx="5">
                  <c:v>22</c:v>
                </c:pt>
                <c:pt idx="6">
                  <c:v>55</c:v>
                </c:pt>
                <c:pt idx="7">
                  <c:v>75</c:v>
                </c:pt>
                <c:pt idx="8">
                  <c:v>68</c:v>
                </c:pt>
                <c:pt idx="9">
                  <c:v>109</c:v>
                </c:pt>
                <c:pt idx="10">
                  <c:v>116</c:v>
                </c:pt>
                <c:pt idx="11">
                  <c:v>263</c:v>
                </c:pt>
                <c:pt idx="12">
                  <c:v>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E3-42D8-A7B5-79F4A0B5C057}"/>
            </c:ext>
          </c:extLst>
        </c:ser>
        <c:ser>
          <c:idx val="0"/>
          <c:order val="2"/>
          <c:tx>
            <c:strRef>
              <c:f>'Viajeros entr evol mensu GC'!$I$316:$J$316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E3-42D8-A7B5-79F4A0B5C05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GC'!$I$318:$I$330</c:f>
              <c:numCache>
                <c:formatCode>#,##0</c:formatCode>
                <c:ptCount val="13"/>
                <c:pt idx="0">
                  <c:v>127</c:v>
                </c:pt>
                <c:pt idx="1">
                  <c:v>167</c:v>
                </c:pt>
                <c:pt idx="2">
                  <c:v>212</c:v>
                </c:pt>
                <c:pt idx="3">
                  <c:v>146</c:v>
                </c:pt>
                <c:pt idx="4">
                  <c:v>221</c:v>
                </c:pt>
                <c:pt idx="5">
                  <c:v>194</c:v>
                </c:pt>
                <c:pt idx="6">
                  <c:v>210</c:v>
                </c:pt>
                <c:pt idx="7">
                  <c:v>204</c:v>
                </c:pt>
                <c:pt idx="8">
                  <c:v>245</c:v>
                </c:pt>
                <c:pt idx="9">
                  <c:v>219</c:v>
                </c:pt>
                <c:pt idx="10">
                  <c:v>306</c:v>
                </c:pt>
                <c:pt idx="11">
                  <c:v>265</c:v>
                </c:pt>
                <c:pt idx="12">
                  <c:v>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3-42D8-A7B5-79F4A0B5C057}"/>
            </c:ext>
          </c:extLst>
        </c:ser>
        <c:ser>
          <c:idx val="1"/>
          <c:order val="3"/>
          <c:tx>
            <c:strRef>
              <c:f>'Viajeros entr evol mensu GC'!$K$316:$L$316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E3-42D8-A7B5-79F4A0B5C0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E3-42D8-A7B5-79F4A0B5C05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GC'!$K$318:$K$330</c:f>
              <c:numCache>
                <c:formatCode>#,##0</c:formatCode>
                <c:ptCount val="13"/>
                <c:pt idx="0">
                  <c:v>331</c:v>
                </c:pt>
                <c:pt idx="1">
                  <c:v>287</c:v>
                </c:pt>
                <c:pt idx="2">
                  <c:v>443</c:v>
                </c:pt>
                <c:pt idx="3">
                  <c:v>355</c:v>
                </c:pt>
                <c:pt idx="12">
                  <c:v>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E3-42D8-A7B5-79F4A0B5C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E3-42D8-A7B5-79F4A0B5C0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E3-42D8-A7B5-79F4A0B5C0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E3-42D8-A7B5-79F4A0B5C0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E3-42D8-A7B5-79F4A0B5C0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E3-42D8-A7B5-79F4A0B5C0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E3-42D8-A7B5-79F4A0B5C0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E3-42D8-A7B5-79F4A0B5C0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E3-42D8-A7B5-79F4A0B5C0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E3-42D8-A7B5-79F4A0B5C0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E3-42D8-A7B5-79F4A0B5C0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E3-42D8-A7B5-79F4A0B5C0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E3-42D8-A7B5-79F4A0B5C0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E3-42D8-A7B5-79F4A0B5C057}"/>
              </c:ext>
            </c:extLst>
          </c:dPt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GC'!$L$318:$L$330</c:f>
              <c:numCache>
                <c:formatCode>0.0%</c:formatCode>
                <c:ptCount val="13"/>
                <c:pt idx="0">
                  <c:v>1.606299212598425</c:v>
                </c:pt>
                <c:pt idx="1">
                  <c:v>0.7185628742514969</c:v>
                </c:pt>
                <c:pt idx="2">
                  <c:v>1.0896226415094339</c:v>
                </c:pt>
                <c:pt idx="3">
                  <c:v>1.4315068493150687</c:v>
                </c:pt>
                <c:pt idx="12">
                  <c:v>1.1717791411042944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E3-42D8-A7B5-79F4A0B5C057}"/>
            </c:ext>
          </c:extLst>
        </c:ser>
        <c:ser>
          <c:idx val="4"/>
          <c:order val="5"/>
          <c:tx>
            <c:strRef>
              <c:f>'Viajeros entr evol mensu GC'!$M$317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GC'!$M$318:$M$330</c:f>
              <c:numCache>
                <c:formatCode>0.0%</c:formatCode>
                <c:ptCount val="13"/>
                <c:pt idx="0">
                  <c:v>0.2585551330798479</c:v>
                </c:pt>
                <c:pt idx="1">
                  <c:v>0.15261044176706817</c:v>
                </c:pt>
                <c:pt idx="2">
                  <c:v>0.40189873417721511</c:v>
                </c:pt>
                <c:pt idx="3">
                  <c:v>0.82989690721649478</c:v>
                </c:pt>
                <c:pt idx="12">
                  <c:v>0.38551859099804298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E3-42D8-A7B5-79F4A0B5C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E8-49E3-801B-9EB5525DCF2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GC'!$C$344:$C$356</c:f>
              <c:numCache>
                <c:formatCode>#,##0</c:formatCode>
                <c:ptCount val="13"/>
                <c:pt idx="0">
                  <c:v>19299</c:v>
                </c:pt>
                <c:pt idx="1">
                  <c:v>16567</c:v>
                </c:pt>
                <c:pt idx="2">
                  <c:v>18073</c:v>
                </c:pt>
                <c:pt idx="3">
                  <c:v>7783</c:v>
                </c:pt>
                <c:pt idx="4">
                  <c:v>3170</c:v>
                </c:pt>
                <c:pt idx="5">
                  <c:v>2803</c:v>
                </c:pt>
                <c:pt idx="6">
                  <c:v>6979</c:v>
                </c:pt>
                <c:pt idx="7">
                  <c:v>3858</c:v>
                </c:pt>
                <c:pt idx="8">
                  <c:v>4073</c:v>
                </c:pt>
                <c:pt idx="9">
                  <c:v>10437</c:v>
                </c:pt>
                <c:pt idx="10">
                  <c:v>17107</c:v>
                </c:pt>
                <c:pt idx="11">
                  <c:v>13796</c:v>
                </c:pt>
                <c:pt idx="12">
                  <c:v>123945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8-49E3-801B-9EB5525DCF2F}"/>
            </c:ext>
          </c:extLst>
        </c:ser>
        <c:ser>
          <c:idx val="5"/>
          <c:order val="1"/>
          <c:tx>
            <c:strRef>
              <c:f>'Viajeros entr evol mensu GC'!$G$342:$H$342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E8-49E3-801B-9EB5525DCF2F}"/>
              </c:ext>
            </c:extLst>
          </c:dPt>
          <c:val>
            <c:numRef>
              <c:f>'Viajeros entr evol mensu GC'!$G$344:$G$356</c:f>
              <c:numCache>
                <c:formatCode>#,##0</c:formatCode>
                <c:ptCount val="13"/>
                <c:pt idx="0">
                  <c:v>223</c:v>
                </c:pt>
                <c:pt idx="1">
                  <c:v>72</c:v>
                </c:pt>
                <c:pt idx="2">
                  <c:v>125</c:v>
                </c:pt>
                <c:pt idx="3">
                  <c:v>77</c:v>
                </c:pt>
                <c:pt idx="4">
                  <c:v>563</c:v>
                </c:pt>
                <c:pt idx="5">
                  <c:v>1874</c:v>
                </c:pt>
                <c:pt idx="6">
                  <c:v>4221</c:v>
                </c:pt>
                <c:pt idx="7">
                  <c:v>2168</c:v>
                </c:pt>
                <c:pt idx="8">
                  <c:v>2628</c:v>
                </c:pt>
                <c:pt idx="9">
                  <c:v>12489</c:v>
                </c:pt>
                <c:pt idx="10">
                  <c:v>14447</c:v>
                </c:pt>
                <c:pt idx="11">
                  <c:v>14342</c:v>
                </c:pt>
                <c:pt idx="12">
                  <c:v>53229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E8-49E3-801B-9EB5525DCF2F}"/>
            </c:ext>
          </c:extLst>
        </c:ser>
        <c:ser>
          <c:idx val="0"/>
          <c:order val="2"/>
          <c:tx>
            <c:strRef>
              <c:f>'Viajeros entr evol mensu GC'!$I$342:$J$342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E8-49E3-801B-9EB5525DCF2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GC'!$I$344:$I$356</c:f>
              <c:numCache>
                <c:formatCode>#,##0</c:formatCode>
                <c:ptCount val="13"/>
                <c:pt idx="0">
                  <c:v>14811</c:v>
                </c:pt>
                <c:pt idx="1">
                  <c:v>16178</c:v>
                </c:pt>
                <c:pt idx="2">
                  <c:v>15812</c:v>
                </c:pt>
                <c:pt idx="3">
                  <c:v>9862</c:v>
                </c:pt>
                <c:pt idx="4">
                  <c:v>3067</c:v>
                </c:pt>
                <c:pt idx="5">
                  <c:v>3457</c:v>
                </c:pt>
                <c:pt idx="6">
                  <c:v>6713</c:v>
                </c:pt>
                <c:pt idx="7">
                  <c:v>4602</c:v>
                </c:pt>
                <c:pt idx="8">
                  <c:v>3339</c:v>
                </c:pt>
                <c:pt idx="9">
                  <c:v>11826</c:v>
                </c:pt>
                <c:pt idx="10">
                  <c:v>13481</c:v>
                </c:pt>
                <c:pt idx="11">
                  <c:v>12815</c:v>
                </c:pt>
                <c:pt idx="12">
                  <c:v>115963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E8-49E3-801B-9EB5525DCF2F}"/>
            </c:ext>
          </c:extLst>
        </c:ser>
        <c:ser>
          <c:idx val="1"/>
          <c:order val="3"/>
          <c:tx>
            <c:strRef>
              <c:f>'Viajeros entr evol mensu GC'!$K$342:$L$342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E8-49E3-801B-9EB5525DCF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E8-49E3-801B-9EB5525DCF2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GC'!$K$344:$K$356</c:f>
              <c:numCache>
                <c:formatCode>#,##0</c:formatCode>
                <c:ptCount val="13"/>
                <c:pt idx="0">
                  <c:v>14530</c:v>
                </c:pt>
                <c:pt idx="1">
                  <c:v>14800</c:v>
                </c:pt>
                <c:pt idx="2">
                  <c:v>13896</c:v>
                </c:pt>
                <c:pt idx="3">
                  <c:v>7989</c:v>
                </c:pt>
                <c:pt idx="12">
                  <c:v>51215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E8-49E3-801B-9EB5525DC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E8-49E3-801B-9EB5525DCF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E8-49E3-801B-9EB5525DCF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E8-49E3-801B-9EB5525DCF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E8-49E3-801B-9EB5525DCF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E8-49E3-801B-9EB5525DCF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E8-49E3-801B-9EB5525DCF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E8-49E3-801B-9EB5525DCF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E8-49E3-801B-9EB5525DCF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E8-49E3-801B-9EB5525DCF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E8-49E3-801B-9EB5525DCF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E8-49E3-801B-9EB5525DCF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E8-49E3-801B-9EB5525DCF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E8-49E3-801B-9EB5525DCF2F}"/>
              </c:ext>
            </c:extLst>
          </c:dPt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GC'!$L$344:$L$356</c:f>
              <c:numCache>
                <c:formatCode>0.0%</c:formatCode>
                <c:ptCount val="13"/>
                <c:pt idx="0">
                  <c:v>-1.8972385389237734E-2</c:v>
                </c:pt>
                <c:pt idx="1">
                  <c:v>-8.5177401409321285E-2</c:v>
                </c:pt>
                <c:pt idx="2">
                  <c:v>-0.12117379205666579</c:v>
                </c:pt>
                <c:pt idx="3">
                  <c:v>-0.18992090853782195</c:v>
                </c:pt>
                <c:pt idx="12">
                  <c:v>-9.6147397772797016E-2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E8-49E3-801B-9EB5525DCF2F}"/>
            </c:ext>
          </c:extLst>
        </c:ser>
        <c:ser>
          <c:idx val="4"/>
          <c:order val="5"/>
          <c:tx>
            <c:strRef>
              <c:f>'Viajeros entr evol mensu GC'!$M$343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GC'!$M$344:$M$356</c:f>
              <c:numCache>
                <c:formatCode>0.0%</c:formatCode>
                <c:ptCount val="13"/>
                <c:pt idx="0">
                  <c:v>-0.24711124928752781</c:v>
                </c:pt>
                <c:pt idx="1">
                  <c:v>-0.10665781372608196</c:v>
                </c:pt>
                <c:pt idx="2">
                  <c:v>-0.23111824268245451</c:v>
                </c:pt>
                <c:pt idx="3">
                  <c:v>2.6467942952588919E-2</c:v>
                </c:pt>
                <c:pt idx="12">
                  <c:v>-0.17023103593532285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E8-49E3-801B-9EB5525DC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62-42F4-8FB0-EAE9E066E18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GC'!$C$370:$C$382</c:f>
              <c:numCache>
                <c:formatCode>#,##0</c:formatCode>
                <c:ptCount val="13"/>
                <c:pt idx="0">
                  <c:v>19104</c:v>
                </c:pt>
                <c:pt idx="1">
                  <c:v>18447</c:v>
                </c:pt>
                <c:pt idx="2">
                  <c:v>17214</c:v>
                </c:pt>
                <c:pt idx="3">
                  <c:v>6583</c:v>
                </c:pt>
                <c:pt idx="4">
                  <c:v>383</c:v>
                </c:pt>
                <c:pt idx="5">
                  <c:v>419</c:v>
                </c:pt>
                <c:pt idx="6">
                  <c:v>361</c:v>
                </c:pt>
                <c:pt idx="7">
                  <c:v>280</c:v>
                </c:pt>
                <c:pt idx="8">
                  <c:v>692</c:v>
                </c:pt>
                <c:pt idx="9">
                  <c:v>9752</c:v>
                </c:pt>
                <c:pt idx="10">
                  <c:v>16835</c:v>
                </c:pt>
                <c:pt idx="11">
                  <c:v>18752</c:v>
                </c:pt>
                <c:pt idx="12">
                  <c:v>108822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2-42F4-8FB0-EAE9E066E180}"/>
            </c:ext>
          </c:extLst>
        </c:ser>
        <c:ser>
          <c:idx val="5"/>
          <c:order val="1"/>
          <c:tx>
            <c:strRef>
              <c:f>'Viajeros entr evol mensu GC'!$G$368:$H$368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62-42F4-8FB0-EAE9E066E180}"/>
              </c:ext>
            </c:extLst>
          </c:dPt>
          <c:val>
            <c:numRef>
              <c:f>'Viajeros entr evol mensu GC'!$G$370:$G$382</c:f>
              <c:numCache>
                <c:formatCode>#,##0</c:formatCode>
                <c:ptCount val="13"/>
                <c:pt idx="0">
                  <c:v>147</c:v>
                </c:pt>
                <c:pt idx="1">
                  <c:v>67</c:v>
                </c:pt>
                <c:pt idx="2">
                  <c:v>261</c:v>
                </c:pt>
                <c:pt idx="3">
                  <c:v>77</c:v>
                </c:pt>
                <c:pt idx="4">
                  <c:v>51</c:v>
                </c:pt>
                <c:pt idx="5">
                  <c:v>32</c:v>
                </c:pt>
                <c:pt idx="6">
                  <c:v>172</c:v>
                </c:pt>
                <c:pt idx="7">
                  <c:v>58</c:v>
                </c:pt>
                <c:pt idx="8">
                  <c:v>519</c:v>
                </c:pt>
                <c:pt idx="9">
                  <c:v>3745</c:v>
                </c:pt>
                <c:pt idx="10">
                  <c:v>7835</c:v>
                </c:pt>
                <c:pt idx="11">
                  <c:v>11297</c:v>
                </c:pt>
                <c:pt idx="12">
                  <c:v>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62-42F4-8FB0-EAE9E066E180}"/>
            </c:ext>
          </c:extLst>
        </c:ser>
        <c:ser>
          <c:idx val="0"/>
          <c:order val="2"/>
          <c:tx>
            <c:strRef>
              <c:f>'Viajeros entr evol mensu GC'!$I$368:$J$368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62-42F4-8FB0-EAE9E066E18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GC'!$I$370:$I$382</c:f>
              <c:numCache>
                <c:formatCode>#,##0</c:formatCode>
                <c:ptCount val="13"/>
                <c:pt idx="0">
                  <c:v>9711</c:v>
                </c:pt>
                <c:pt idx="1">
                  <c:v>9671</c:v>
                </c:pt>
                <c:pt idx="2">
                  <c:v>8964</c:v>
                </c:pt>
                <c:pt idx="3">
                  <c:v>3296</c:v>
                </c:pt>
                <c:pt idx="4">
                  <c:v>172</c:v>
                </c:pt>
                <c:pt idx="5">
                  <c:v>170</c:v>
                </c:pt>
                <c:pt idx="6">
                  <c:v>177</c:v>
                </c:pt>
                <c:pt idx="7">
                  <c:v>131</c:v>
                </c:pt>
                <c:pt idx="8">
                  <c:v>185</c:v>
                </c:pt>
                <c:pt idx="9">
                  <c:v>8932</c:v>
                </c:pt>
                <c:pt idx="10">
                  <c:v>15096</c:v>
                </c:pt>
                <c:pt idx="11">
                  <c:v>15934</c:v>
                </c:pt>
                <c:pt idx="12">
                  <c:v>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62-42F4-8FB0-EAE9E066E180}"/>
            </c:ext>
          </c:extLst>
        </c:ser>
        <c:ser>
          <c:idx val="1"/>
          <c:order val="3"/>
          <c:tx>
            <c:strRef>
              <c:f>'Viajeros entr evol mensu GC'!$K$368:$L$368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62-42F4-8FB0-EAE9E066E1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62-42F4-8FB0-EAE9E066E18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GC'!$K$370:$K$382</c:f>
              <c:numCache>
                <c:formatCode>#,##0</c:formatCode>
                <c:ptCount val="13"/>
                <c:pt idx="0">
                  <c:v>14564</c:v>
                </c:pt>
                <c:pt idx="1">
                  <c:v>12850</c:v>
                </c:pt>
                <c:pt idx="2">
                  <c:v>12168</c:v>
                </c:pt>
                <c:pt idx="3">
                  <c:v>3530</c:v>
                </c:pt>
                <c:pt idx="12">
                  <c:v>43112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62-42F4-8FB0-EAE9E066E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62-42F4-8FB0-EAE9E066E1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62-42F4-8FB0-EAE9E066E1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62-42F4-8FB0-EAE9E066E1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62-42F4-8FB0-EAE9E066E1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62-42F4-8FB0-EAE9E066E1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62-42F4-8FB0-EAE9E066E1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62-42F4-8FB0-EAE9E066E1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62-42F4-8FB0-EAE9E066E1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62-42F4-8FB0-EAE9E066E1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62-42F4-8FB0-EAE9E066E1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62-42F4-8FB0-EAE9E066E1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62-42F4-8FB0-EAE9E066E1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62-42F4-8FB0-EAE9E066E180}"/>
              </c:ext>
            </c:extLst>
          </c:dPt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GC'!$L$370:$L$382</c:f>
              <c:numCache>
                <c:formatCode>0.0%</c:formatCode>
                <c:ptCount val="13"/>
                <c:pt idx="0">
                  <c:v>0.4997425599835239</c:v>
                </c:pt>
                <c:pt idx="1">
                  <c:v>0.32871471409368214</c:v>
                </c:pt>
                <c:pt idx="2">
                  <c:v>0.35742971887550201</c:v>
                </c:pt>
                <c:pt idx="3">
                  <c:v>7.0995145631068013E-2</c:v>
                </c:pt>
                <c:pt idx="12">
                  <c:v>0.36249288919790157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62-42F4-8FB0-EAE9E066E180}"/>
            </c:ext>
          </c:extLst>
        </c:ser>
        <c:ser>
          <c:idx val="4"/>
          <c:order val="5"/>
          <c:tx>
            <c:strRef>
              <c:f>'Viajeros entr evol mensu GC'!$M$369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GC'!$M$370:$M$382</c:f>
              <c:numCache>
                <c:formatCode>0.0%</c:formatCode>
                <c:ptCount val="13"/>
                <c:pt idx="0">
                  <c:v>-0.23764656616415414</c:v>
                </c:pt>
                <c:pt idx="1">
                  <c:v>-0.30340976852604762</c:v>
                </c:pt>
                <c:pt idx="2">
                  <c:v>-0.29313349599163474</c:v>
                </c:pt>
                <c:pt idx="3">
                  <c:v>-0.46377031748442954</c:v>
                </c:pt>
                <c:pt idx="12">
                  <c:v>-0.29725500423811702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62-42F4-8FB0-EAE9E066E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A2-4F95-8C51-F5F3DFC6A71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GC'!$C$396:$C$408</c:f>
              <c:numCache>
                <c:formatCode>#,##0</c:formatCode>
                <c:ptCount val="13"/>
                <c:pt idx="0">
                  <c:v>31825</c:v>
                </c:pt>
                <c:pt idx="1">
                  <c:v>35327</c:v>
                </c:pt>
                <c:pt idx="2">
                  <c:v>37831</c:v>
                </c:pt>
                <c:pt idx="3">
                  <c:v>13700</c:v>
                </c:pt>
                <c:pt idx="4">
                  <c:v>5082</c:v>
                </c:pt>
                <c:pt idx="5">
                  <c:v>6115</c:v>
                </c:pt>
                <c:pt idx="6">
                  <c:v>10418</c:v>
                </c:pt>
                <c:pt idx="7">
                  <c:v>5480</c:v>
                </c:pt>
                <c:pt idx="8">
                  <c:v>8056</c:v>
                </c:pt>
                <c:pt idx="9">
                  <c:v>24960</c:v>
                </c:pt>
                <c:pt idx="10">
                  <c:v>36593</c:v>
                </c:pt>
                <c:pt idx="11">
                  <c:v>26672</c:v>
                </c:pt>
                <c:pt idx="12">
                  <c:v>242059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A2-4F95-8C51-F5F3DFC6A716}"/>
            </c:ext>
          </c:extLst>
        </c:ser>
        <c:ser>
          <c:idx val="5"/>
          <c:order val="1"/>
          <c:tx>
            <c:strRef>
              <c:f>'Viajeros entr evol mensu GC'!$G$394:$H$394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A2-4F95-8C51-F5F3DFC6A716}"/>
              </c:ext>
            </c:extLst>
          </c:dPt>
          <c:val>
            <c:numRef>
              <c:f>'Viajeros entr evol mensu GC'!$G$396:$G$408</c:f>
              <c:numCache>
                <c:formatCode>#,##0</c:formatCode>
                <c:ptCount val="13"/>
                <c:pt idx="0">
                  <c:v>312</c:v>
                </c:pt>
                <c:pt idx="1">
                  <c:v>171</c:v>
                </c:pt>
                <c:pt idx="2">
                  <c:v>204</c:v>
                </c:pt>
                <c:pt idx="3">
                  <c:v>102</c:v>
                </c:pt>
                <c:pt idx="4">
                  <c:v>101</c:v>
                </c:pt>
                <c:pt idx="5">
                  <c:v>183</c:v>
                </c:pt>
                <c:pt idx="6">
                  <c:v>987</c:v>
                </c:pt>
                <c:pt idx="7">
                  <c:v>931</c:v>
                </c:pt>
                <c:pt idx="8">
                  <c:v>1778</c:v>
                </c:pt>
                <c:pt idx="9">
                  <c:v>9731</c:v>
                </c:pt>
                <c:pt idx="10">
                  <c:v>16628</c:v>
                </c:pt>
                <c:pt idx="11">
                  <c:v>14669</c:v>
                </c:pt>
                <c:pt idx="12">
                  <c:v>45797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A2-4F95-8C51-F5F3DFC6A716}"/>
            </c:ext>
          </c:extLst>
        </c:ser>
        <c:ser>
          <c:idx val="0"/>
          <c:order val="2"/>
          <c:tx>
            <c:strRef>
              <c:f>'Viajeros entr evol mensu GC'!$I$394:$J$394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A2-4F95-8C51-F5F3DFC6A71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GC'!$I$396:$I$408</c:f>
              <c:numCache>
                <c:formatCode>#,##0</c:formatCode>
                <c:ptCount val="13"/>
                <c:pt idx="0">
                  <c:v>15652</c:v>
                </c:pt>
                <c:pt idx="1">
                  <c:v>18080</c:v>
                </c:pt>
                <c:pt idx="2">
                  <c:v>18147</c:v>
                </c:pt>
                <c:pt idx="3">
                  <c:v>9416</c:v>
                </c:pt>
                <c:pt idx="4">
                  <c:v>3409</c:v>
                </c:pt>
                <c:pt idx="5">
                  <c:v>4710</c:v>
                </c:pt>
                <c:pt idx="6">
                  <c:v>6743</c:v>
                </c:pt>
                <c:pt idx="7">
                  <c:v>3676</c:v>
                </c:pt>
                <c:pt idx="8">
                  <c:v>3787</c:v>
                </c:pt>
                <c:pt idx="9">
                  <c:v>18632</c:v>
                </c:pt>
                <c:pt idx="10">
                  <c:v>26347</c:v>
                </c:pt>
                <c:pt idx="11">
                  <c:v>25501</c:v>
                </c:pt>
                <c:pt idx="12">
                  <c:v>154100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A2-4F95-8C51-F5F3DFC6A716}"/>
            </c:ext>
          </c:extLst>
        </c:ser>
        <c:ser>
          <c:idx val="1"/>
          <c:order val="3"/>
          <c:tx>
            <c:strRef>
              <c:f>'Viajeros entr evol mensu GC'!$K$394:$L$394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A2-4F95-8C51-F5F3DFC6A7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A2-4F95-8C51-F5F3DFC6A71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GC'!$K$396:$K$408</c:f>
              <c:numCache>
                <c:formatCode>#,##0</c:formatCode>
                <c:ptCount val="13"/>
                <c:pt idx="0">
                  <c:v>24873</c:v>
                </c:pt>
                <c:pt idx="1">
                  <c:v>25871</c:v>
                </c:pt>
                <c:pt idx="2">
                  <c:v>24239</c:v>
                </c:pt>
                <c:pt idx="3">
                  <c:v>10639</c:v>
                </c:pt>
                <c:pt idx="12">
                  <c:v>85622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A2-4F95-8C51-F5F3DFC6A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A2-4F95-8C51-F5F3DFC6A7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A2-4F95-8C51-F5F3DFC6A7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A2-4F95-8C51-F5F3DFC6A7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A2-4F95-8C51-F5F3DFC6A7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A2-4F95-8C51-F5F3DFC6A7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A2-4F95-8C51-F5F3DFC6A7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A2-4F95-8C51-F5F3DFC6A7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A2-4F95-8C51-F5F3DFC6A7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A2-4F95-8C51-F5F3DFC6A7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A2-4F95-8C51-F5F3DFC6A7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A2-4F95-8C51-F5F3DFC6A7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A2-4F95-8C51-F5F3DFC6A7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A2-4F95-8C51-F5F3DFC6A716}"/>
              </c:ext>
            </c:extLst>
          </c:dPt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GC'!$L$396:$L$408</c:f>
              <c:numCache>
                <c:formatCode>0.0%</c:formatCode>
                <c:ptCount val="13"/>
                <c:pt idx="0">
                  <c:v>0.58912599028878088</c:v>
                </c:pt>
                <c:pt idx="1">
                  <c:v>0.43091814159292041</c:v>
                </c:pt>
                <c:pt idx="2">
                  <c:v>0.33570287099796103</c:v>
                </c:pt>
                <c:pt idx="3">
                  <c:v>0.12988530161427359</c:v>
                </c:pt>
                <c:pt idx="12">
                  <c:v>0.39688392201647771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A2-4F95-8C51-F5F3DFC6A716}"/>
            </c:ext>
          </c:extLst>
        </c:ser>
        <c:ser>
          <c:idx val="4"/>
          <c:order val="5"/>
          <c:tx>
            <c:strRef>
              <c:f>'Viajeros entr evol mensu GC'!$M$395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GC'!$M$396:$M$408</c:f>
              <c:numCache>
                <c:formatCode>0.0%</c:formatCode>
                <c:ptCount val="13"/>
                <c:pt idx="0">
                  <c:v>-0.21844461901021206</c:v>
                </c:pt>
                <c:pt idx="1">
                  <c:v>-0.26767062020550858</c:v>
                </c:pt>
                <c:pt idx="2">
                  <c:v>-0.35928207025983983</c:v>
                </c:pt>
                <c:pt idx="3">
                  <c:v>-0.22343065693430653</c:v>
                </c:pt>
                <c:pt idx="12">
                  <c:v>-0.27856559069116893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A2-4F95-8C51-F5F3DFC6A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7E-4323-B48B-F773CC682A1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GC'!$C$422:$C$434</c:f>
              <c:numCache>
                <c:formatCode>#,##0</c:formatCode>
                <c:ptCount val="13"/>
                <c:pt idx="0">
                  <c:v>47535</c:v>
                </c:pt>
                <c:pt idx="1">
                  <c:v>44192</c:v>
                </c:pt>
                <c:pt idx="2">
                  <c:v>46142</c:v>
                </c:pt>
                <c:pt idx="3">
                  <c:v>21331</c:v>
                </c:pt>
                <c:pt idx="4">
                  <c:v>7627</c:v>
                </c:pt>
                <c:pt idx="5">
                  <c:v>7171</c:v>
                </c:pt>
                <c:pt idx="6">
                  <c:v>8994</c:v>
                </c:pt>
                <c:pt idx="7">
                  <c:v>7933</c:v>
                </c:pt>
                <c:pt idx="8">
                  <c:v>7887</c:v>
                </c:pt>
                <c:pt idx="9">
                  <c:v>30243</c:v>
                </c:pt>
                <c:pt idx="10">
                  <c:v>45744</c:v>
                </c:pt>
                <c:pt idx="11">
                  <c:v>46662</c:v>
                </c:pt>
                <c:pt idx="12">
                  <c:v>321461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E-4323-B48B-F773CC682A17}"/>
            </c:ext>
          </c:extLst>
        </c:ser>
        <c:ser>
          <c:idx val="5"/>
          <c:order val="1"/>
          <c:tx>
            <c:strRef>
              <c:f>'Viajeros entr evol mensu GC'!$G$420:$H$420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7E-4323-B48B-F773CC682A17}"/>
              </c:ext>
            </c:extLst>
          </c:dPt>
          <c:val>
            <c:numRef>
              <c:f>'Viajeros entr evol mensu GC'!$G$422:$G$434</c:f>
              <c:numCache>
                <c:formatCode>#,##0</c:formatCode>
                <c:ptCount val="13"/>
                <c:pt idx="0">
                  <c:v>2738</c:v>
                </c:pt>
                <c:pt idx="1">
                  <c:v>1976</c:v>
                </c:pt>
                <c:pt idx="2">
                  <c:v>2173</c:v>
                </c:pt>
                <c:pt idx="3">
                  <c:v>815</c:v>
                </c:pt>
                <c:pt idx="4">
                  <c:v>915</c:v>
                </c:pt>
                <c:pt idx="5">
                  <c:v>1294</c:v>
                </c:pt>
                <c:pt idx="6">
                  <c:v>1828</c:v>
                </c:pt>
                <c:pt idx="7">
                  <c:v>1702</c:v>
                </c:pt>
                <c:pt idx="8">
                  <c:v>2048</c:v>
                </c:pt>
                <c:pt idx="9">
                  <c:v>12399</c:v>
                </c:pt>
                <c:pt idx="10">
                  <c:v>23156</c:v>
                </c:pt>
                <c:pt idx="11">
                  <c:v>27304</c:v>
                </c:pt>
                <c:pt idx="12">
                  <c:v>78348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7E-4323-B48B-F773CC682A17}"/>
            </c:ext>
          </c:extLst>
        </c:ser>
        <c:ser>
          <c:idx val="0"/>
          <c:order val="2"/>
          <c:tx>
            <c:strRef>
              <c:f>'Viajeros entr evol mensu GC'!$I$420:$J$420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7E-4323-B48B-F773CC682A1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GC'!$I$422:$I$434</c:f>
              <c:numCache>
                <c:formatCode>#,##0</c:formatCode>
                <c:ptCount val="13"/>
                <c:pt idx="0">
                  <c:v>23286</c:v>
                </c:pt>
                <c:pt idx="1">
                  <c:v>19422</c:v>
                </c:pt>
                <c:pt idx="2">
                  <c:v>19524</c:v>
                </c:pt>
                <c:pt idx="3">
                  <c:v>10441</c:v>
                </c:pt>
                <c:pt idx="4">
                  <c:v>2970</c:v>
                </c:pt>
                <c:pt idx="5">
                  <c:v>3952</c:v>
                </c:pt>
                <c:pt idx="6">
                  <c:v>3377</c:v>
                </c:pt>
                <c:pt idx="7">
                  <c:v>3091</c:v>
                </c:pt>
                <c:pt idx="8">
                  <c:v>2726</c:v>
                </c:pt>
                <c:pt idx="9">
                  <c:v>16744</c:v>
                </c:pt>
                <c:pt idx="10">
                  <c:v>31481</c:v>
                </c:pt>
                <c:pt idx="11">
                  <c:v>35997</c:v>
                </c:pt>
                <c:pt idx="12">
                  <c:v>173011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7E-4323-B48B-F773CC682A17}"/>
            </c:ext>
          </c:extLst>
        </c:ser>
        <c:ser>
          <c:idx val="1"/>
          <c:order val="3"/>
          <c:tx>
            <c:strRef>
              <c:f>'Viajeros entr evol mensu GC'!$K$420:$L$420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7E-4323-B48B-F773CC682A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7E-4323-B48B-F773CC682A1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GC'!$K$422:$K$434</c:f>
              <c:numCache>
                <c:formatCode>#,##0</c:formatCode>
                <c:ptCount val="13"/>
                <c:pt idx="0">
                  <c:v>32516</c:v>
                </c:pt>
                <c:pt idx="1">
                  <c:v>25816</c:v>
                </c:pt>
                <c:pt idx="2">
                  <c:v>28714</c:v>
                </c:pt>
                <c:pt idx="3">
                  <c:v>14276</c:v>
                </c:pt>
                <c:pt idx="12">
                  <c:v>101322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7E-4323-B48B-F773CC682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7E-4323-B48B-F773CC682A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7E-4323-B48B-F773CC682A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7E-4323-B48B-F773CC682A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7E-4323-B48B-F773CC682A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7E-4323-B48B-F773CC682A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7E-4323-B48B-F773CC682A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7E-4323-B48B-F773CC682A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7E-4323-B48B-F773CC682A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7E-4323-B48B-F773CC682A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7E-4323-B48B-F773CC682A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7E-4323-B48B-F773CC682A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7E-4323-B48B-F773CC682A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7E-4323-B48B-F773CC682A17}"/>
              </c:ext>
            </c:extLst>
          </c:dPt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GC'!$L$422:$L$434</c:f>
              <c:numCache>
                <c:formatCode>0.0%</c:formatCode>
                <c:ptCount val="13"/>
                <c:pt idx="0">
                  <c:v>0.39637550459503568</c:v>
                </c:pt>
                <c:pt idx="1">
                  <c:v>0.32921429306971484</c:v>
                </c:pt>
                <c:pt idx="2">
                  <c:v>0.4707027248514648</c:v>
                </c:pt>
                <c:pt idx="3">
                  <c:v>0.36730198256871938</c:v>
                </c:pt>
                <c:pt idx="12">
                  <c:v>0.39421793513409376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7E-4323-B48B-F773CC682A17}"/>
            </c:ext>
          </c:extLst>
        </c:ser>
        <c:ser>
          <c:idx val="4"/>
          <c:order val="5"/>
          <c:tx>
            <c:strRef>
              <c:f>'Viajeros entr evol mensu GC'!$M$421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GC'!$M$422:$M$434</c:f>
              <c:numCache>
                <c:formatCode>0.0%</c:formatCode>
                <c:ptCount val="13"/>
                <c:pt idx="0">
                  <c:v>-0.31595666351109708</c:v>
                </c:pt>
                <c:pt idx="1">
                  <c:v>-0.41582186821144096</c:v>
                </c:pt>
                <c:pt idx="2">
                  <c:v>-0.37770361059338564</c:v>
                </c:pt>
                <c:pt idx="3">
                  <c:v>-0.33073929961089499</c:v>
                </c:pt>
                <c:pt idx="12">
                  <c:v>-0.36355527638190954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7E-4323-B48B-F773CC682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0D-400A-8809-17FCCB433B1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GC'!$C$448:$C$460</c:f>
              <c:numCache>
                <c:formatCode>#,##0</c:formatCode>
                <c:ptCount val="13"/>
                <c:pt idx="0">
                  <c:v>383</c:v>
                </c:pt>
                <c:pt idx="1">
                  <c:v>343</c:v>
                </c:pt>
                <c:pt idx="2">
                  <c:v>538</c:v>
                </c:pt>
                <c:pt idx="3">
                  <c:v>1365</c:v>
                </c:pt>
                <c:pt idx="4">
                  <c:v>1302</c:v>
                </c:pt>
                <c:pt idx="5">
                  <c:v>2159</c:v>
                </c:pt>
                <c:pt idx="6">
                  <c:v>2607</c:v>
                </c:pt>
                <c:pt idx="7">
                  <c:v>4298</c:v>
                </c:pt>
                <c:pt idx="8">
                  <c:v>2088</c:v>
                </c:pt>
                <c:pt idx="9">
                  <c:v>1253</c:v>
                </c:pt>
                <c:pt idx="10">
                  <c:v>577</c:v>
                </c:pt>
                <c:pt idx="11">
                  <c:v>485</c:v>
                </c:pt>
                <c:pt idx="12">
                  <c:v>17398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D-400A-8809-17FCCB433B10}"/>
            </c:ext>
          </c:extLst>
        </c:ser>
        <c:ser>
          <c:idx val="5"/>
          <c:order val="1"/>
          <c:tx>
            <c:strRef>
              <c:f>'Viajeros entr evol mensu GC'!$G$446:$H$446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0D-400A-8809-17FCCB433B10}"/>
              </c:ext>
            </c:extLst>
          </c:dPt>
          <c:val>
            <c:numRef>
              <c:f>'Viajeros entr evol mensu GC'!$G$448:$G$460</c:f>
              <c:numCache>
                <c:formatCode>#,##0</c:formatCode>
                <c:ptCount val="13"/>
                <c:pt idx="0">
                  <c:v>122</c:v>
                </c:pt>
                <c:pt idx="1">
                  <c:v>117</c:v>
                </c:pt>
                <c:pt idx="2">
                  <c:v>147</c:v>
                </c:pt>
                <c:pt idx="3">
                  <c:v>212</c:v>
                </c:pt>
                <c:pt idx="4">
                  <c:v>365</c:v>
                </c:pt>
                <c:pt idx="5">
                  <c:v>466</c:v>
                </c:pt>
                <c:pt idx="6">
                  <c:v>747</c:v>
                </c:pt>
                <c:pt idx="7">
                  <c:v>1270</c:v>
                </c:pt>
                <c:pt idx="8">
                  <c:v>1119</c:v>
                </c:pt>
                <c:pt idx="9">
                  <c:v>618</c:v>
                </c:pt>
                <c:pt idx="10">
                  <c:v>551</c:v>
                </c:pt>
                <c:pt idx="11">
                  <c:v>356</c:v>
                </c:pt>
                <c:pt idx="12">
                  <c:v>6090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0D-400A-8809-17FCCB433B10}"/>
            </c:ext>
          </c:extLst>
        </c:ser>
        <c:ser>
          <c:idx val="0"/>
          <c:order val="2"/>
          <c:tx>
            <c:strRef>
              <c:f>'Viajeros entr evol mensu GC'!$I$446:$J$446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0D-400A-8809-17FCCB433B1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GC'!$I$448:$I$460</c:f>
              <c:numCache>
                <c:formatCode>#,##0</c:formatCode>
                <c:ptCount val="13"/>
                <c:pt idx="0">
                  <c:v>295</c:v>
                </c:pt>
                <c:pt idx="1">
                  <c:v>409</c:v>
                </c:pt>
                <c:pt idx="2">
                  <c:v>461</c:v>
                </c:pt>
                <c:pt idx="3">
                  <c:v>1189</c:v>
                </c:pt>
                <c:pt idx="4">
                  <c:v>1385</c:v>
                </c:pt>
                <c:pt idx="5">
                  <c:v>2072</c:v>
                </c:pt>
                <c:pt idx="6">
                  <c:v>3158</c:v>
                </c:pt>
                <c:pt idx="7">
                  <c:v>4233</c:v>
                </c:pt>
                <c:pt idx="8">
                  <c:v>2601</c:v>
                </c:pt>
                <c:pt idx="9">
                  <c:v>1343</c:v>
                </c:pt>
                <c:pt idx="10">
                  <c:v>885</c:v>
                </c:pt>
                <c:pt idx="11">
                  <c:v>756</c:v>
                </c:pt>
                <c:pt idx="12">
                  <c:v>18787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0D-400A-8809-17FCCB433B10}"/>
            </c:ext>
          </c:extLst>
        </c:ser>
        <c:ser>
          <c:idx val="1"/>
          <c:order val="3"/>
          <c:tx>
            <c:strRef>
              <c:f>'Viajeros entr evol mensu GC'!$K$446:$L$446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0D-400A-8809-17FCCB433B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0D-400A-8809-17FCCB433B1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GC'!$K$448:$K$460</c:f>
              <c:numCache>
                <c:formatCode>#,##0</c:formatCode>
                <c:ptCount val="13"/>
                <c:pt idx="0">
                  <c:v>584</c:v>
                </c:pt>
                <c:pt idx="1">
                  <c:v>736</c:v>
                </c:pt>
                <c:pt idx="2">
                  <c:v>773</c:v>
                </c:pt>
                <c:pt idx="3">
                  <c:v>2169</c:v>
                </c:pt>
                <c:pt idx="12">
                  <c:v>4262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0D-400A-8809-17FCCB43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0D-400A-8809-17FCCB433B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0D-400A-8809-17FCCB433B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0D-400A-8809-17FCCB433B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0D-400A-8809-17FCCB433B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0D-400A-8809-17FCCB433B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0D-400A-8809-17FCCB433B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0D-400A-8809-17FCCB433B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0D-400A-8809-17FCCB433B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0D-400A-8809-17FCCB433B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0D-400A-8809-17FCCB433B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0D-400A-8809-17FCCB433B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0D-400A-8809-17FCCB433B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0D-400A-8809-17FCCB433B10}"/>
              </c:ext>
            </c:extLst>
          </c:dPt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GC'!$L$448:$L$460</c:f>
              <c:numCache>
                <c:formatCode>0.0%</c:formatCode>
                <c:ptCount val="13"/>
                <c:pt idx="0">
                  <c:v>0.97966101694915264</c:v>
                </c:pt>
                <c:pt idx="1">
                  <c:v>0.79951100244498785</c:v>
                </c:pt>
                <c:pt idx="2">
                  <c:v>0.67678958785249455</c:v>
                </c:pt>
                <c:pt idx="3">
                  <c:v>0.82422203532380145</c:v>
                </c:pt>
                <c:pt idx="12">
                  <c:v>0.81053525913339008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0D-400A-8809-17FCCB433B10}"/>
            </c:ext>
          </c:extLst>
        </c:ser>
        <c:ser>
          <c:idx val="4"/>
          <c:order val="5"/>
          <c:tx>
            <c:strRef>
              <c:f>'Viajeros entr evol mensu GC'!$M$447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GC'!$M$448:$M$460</c:f>
              <c:numCache>
                <c:formatCode>0.0%</c:formatCode>
                <c:ptCount val="13"/>
                <c:pt idx="0">
                  <c:v>0.52480417754569197</c:v>
                </c:pt>
                <c:pt idx="1">
                  <c:v>1.1457725947521866</c:v>
                </c:pt>
                <c:pt idx="2">
                  <c:v>0.43680297397769507</c:v>
                </c:pt>
                <c:pt idx="3">
                  <c:v>0.58901098901098892</c:v>
                </c:pt>
                <c:pt idx="12">
                  <c:v>0.62114872575123625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0D-400A-8809-17FCCB43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C-4607-8E10-885D00F8ED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TF'!$C$613:$C$625</c:f>
              <c:numCache>
                <c:formatCode>#,##0</c:formatCode>
                <c:ptCount val="13"/>
                <c:pt idx="0">
                  <c:v>576</c:v>
                </c:pt>
                <c:pt idx="1">
                  <c:v>685</c:v>
                </c:pt>
                <c:pt idx="2">
                  <c:v>764</c:v>
                </c:pt>
                <c:pt idx="3">
                  <c:v>753</c:v>
                </c:pt>
                <c:pt idx="4">
                  <c:v>578</c:v>
                </c:pt>
                <c:pt idx="5">
                  <c:v>840</c:v>
                </c:pt>
                <c:pt idx="6">
                  <c:v>1043</c:v>
                </c:pt>
                <c:pt idx="7">
                  <c:v>1049</c:v>
                </c:pt>
                <c:pt idx="8">
                  <c:v>1042</c:v>
                </c:pt>
                <c:pt idx="9">
                  <c:v>1351</c:v>
                </c:pt>
                <c:pt idx="10">
                  <c:v>988</c:v>
                </c:pt>
                <c:pt idx="11">
                  <c:v>1005</c:v>
                </c:pt>
                <c:pt idx="12">
                  <c:v>10674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C-4607-8E10-885D00F8ED0C}"/>
            </c:ext>
          </c:extLst>
        </c:ser>
        <c:ser>
          <c:idx val="5"/>
          <c:order val="1"/>
          <c:tx>
            <c:strRef>
              <c:f>'Viajeros entr evol mensu TF'!$G$611:$H$611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FC-4607-8E10-885D00F8ED0C}"/>
              </c:ext>
            </c:extLst>
          </c:dPt>
          <c:val>
            <c:numRef>
              <c:f>'Viajeros entr evol mensu TF'!$G$613:$G$625</c:f>
              <c:numCache>
                <c:formatCode>#,##0</c:formatCode>
                <c:ptCount val="13"/>
                <c:pt idx="0">
                  <c:v>701</c:v>
                </c:pt>
                <c:pt idx="1">
                  <c:v>1186</c:v>
                </c:pt>
                <c:pt idx="2">
                  <c:v>1704</c:v>
                </c:pt>
                <c:pt idx="3">
                  <c:v>1802</c:v>
                </c:pt>
                <c:pt idx="4">
                  <c:v>1952</c:v>
                </c:pt>
                <c:pt idx="5">
                  <c:v>1470</c:v>
                </c:pt>
                <c:pt idx="6">
                  <c:v>1990</c:v>
                </c:pt>
                <c:pt idx="7">
                  <c:v>1447</c:v>
                </c:pt>
                <c:pt idx="8">
                  <c:v>1580</c:v>
                </c:pt>
                <c:pt idx="9">
                  <c:v>2191</c:v>
                </c:pt>
                <c:pt idx="10">
                  <c:v>2133</c:v>
                </c:pt>
                <c:pt idx="11">
                  <c:v>2333</c:v>
                </c:pt>
                <c:pt idx="12">
                  <c:v>20489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FC-4607-8E10-885D00F8ED0C}"/>
            </c:ext>
          </c:extLst>
        </c:ser>
        <c:ser>
          <c:idx val="0"/>
          <c:order val="2"/>
          <c:tx>
            <c:strRef>
              <c:f>'Viajeros entr evol mensu TF'!$I$611:$J$611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FC-4607-8E10-885D00F8ED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TF'!$I$613:$I$625</c:f>
              <c:numCache>
                <c:formatCode>#,##0</c:formatCode>
                <c:ptCount val="13"/>
                <c:pt idx="0">
                  <c:v>2132</c:v>
                </c:pt>
                <c:pt idx="1">
                  <c:v>2172</c:v>
                </c:pt>
                <c:pt idx="2">
                  <c:v>2523</c:v>
                </c:pt>
                <c:pt idx="3">
                  <c:v>2211</c:v>
                </c:pt>
                <c:pt idx="4">
                  <c:v>2184</c:v>
                </c:pt>
                <c:pt idx="5">
                  <c:v>2029</c:v>
                </c:pt>
                <c:pt idx="6">
                  <c:v>2567</c:v>
                </c:pt>
                <c:pt idx="7">
                  <c:v>2451</c:v>
                </c:pt>
                <c:pt idx="8">
                  <c:v>2391</c:v>
                </c:pt>
                <c:pt idx="9">
                  <c:v>2778</c:v>
                </c:pt>
                <c:pt idx="10">
                  <c:v>2189</c:v>
                </c:pt>
                <c:pt idx="11">
                  <c:v>1993</c:v>
                </c:pt>
                <c:pt idx="12">
                  <c:v>27620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C-4607-8E10-885D00F8ED0C}"/>
            </c:ext>
          </c:extLst>
        </c:ser>
        <c:ser>
          <c:idx val="1"/>
          <c:order val="3"/>
          <c:tx>
            <c:strRef>
              <c:f>'Viajeros entr evol mensu TF'!$K$611:$L$611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FC-4607-8E10-885D00F8ED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FC-4607-8E10-885D00F8ED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TF'!$K$613:$K$625</c:f>
              <c:numCache>
                <c:formatCode>#,##0</c:formatCode>
                <c:ptCount val="13"/>
                <c:pt idx="0">
                  <c:v>1912</c:v>
                </c:pt>
                <c:pt idx="1">
                  <c:v>2361</c:v>
                </c:pt>
                <c:pt idx="2">
                  <c:v>3026</c:v>
                </c:pt>
                <c:pt idx="3">
                  <c:v>2013</c:v>
                </c:pt>
                <c:pt idx="12">
                  <c:v>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FC-4607-8E10-885D00F8E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FC-4607-8E10-885D00F8ED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C-4607-8E10-885D00F8ED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C-4607-8E10-885D00F8ED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C-4607-8E10-885D00F8ED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C-4607-8E10-885D00F8ED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C-4607-8E10-885D00F8ED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C-4607-8E10-885D00F8ED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C-4607-8E10-885D00F8ED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FC-4607-8E10-885D00F8ED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FC-4607-8E10-885D00F8ED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FC-4607-8E10-885D00F8ED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FC-4607-8E10-885D00F8ED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FC-4607-8E10-885D00F8ED0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TF'!$L$613:$L$625</c:f>
              <c:numCache>
                <c:formatCode>0.0%</c:formatCode>
                <c:ptCount val="13"/>
                <c:pt idx="0">
                  <c:v>-0.1031894934333959</c:v>
                </c:pt>
                <c:pt idx="1">
                  <c:v>8.7016574585635276E-2</c:v>
                </c:pt>
                <c:pt idx="2">
                  <c:v>0.19936583432421728</c:v>
                </c:pt>
                <c:pt idx="3">
                  <c:v>-8.9552238805970186E-2</c:v>
                </c:pt>
                <c:pt idx="12">
                  <c:v>3.0316441690639628E-2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FC-4607-8E10-885D00F8ED0C}"/>
            </c:ext>
          </c:extLst>
        </c:ser>
        <c:ser>
          <c:idx val="4"/>
          <c:order val="5"/>
          <c:tx>
            <c:strRef>
              <c:f>'Viajeros entr evol mensu TF'!$M$612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TF'!$M$613:$M$625</c:f>
              <c:numCache>
                <c:formatCode>0.0%</c:formatCode>
                <c:ptCount val="13"/>
                <c:pt idx="0">
                  <c:v>2.3194444444444446</c:v>
                </c:pt>
                <c:pt idx="1">
                  <c:v>2.4467153284671532</c:v>
                </c:pt>
                <c:pt idx="2">
                  <c:v>2.9607329842931938</c:v>
                </c:pt>
                <c:pt idx="3">
                  <c:v>1.6733067729083664</c:v>
                </c:pt>
                <c:pt idx="12">
                  <c:v>2.3520518358531319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FC-4607-8E10-885D00F8E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DC-4B49-BE9C-46DB56109D4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FV'!$C$9:$C$21</c:f>
              <c:numCache>
                <c:formatCode>#,##0</c:formatCode>
                <c:ptCount val="13"/>
                <c:pt idx="0">
                  <c:v>130096</c:v>
                </c:pt>
                <c:pt idx="1">
                  <c:v>125770</c:v>
                </c:pt>
                <c:pt idx="2">
                  <c:v>153248</c:v>
                </c:pt>
                <c:pt idx="3">
                  <c:v>156559</c:v>
                </c:pt>
                <c:pt idx="4">
                  <c:v>129696</c:v>
                </c:pt>
                <c:pt idx="5">
                  <c:v>147393</c:v>
                </c:pt>
                <c:pt idx="6">
                  <c:v>160379</c:v>
                </c:pt>
                <c:pt idx="7">
                  <c:v>177390</c:v>
                </c:pt>
                <c:pt idx="8">
                  <c:v>147691</c:v>
                </c:pt>
                <c:pt idx="9">
                  <c:v>157843</c:v>
                </c:pt>
                <c:pt idx="10">
                  <c:v>135506</c:v>
                </c:pt>
                <c:pt idx="11">
                  <c:v>133370</c:v>
                </c:pt>
                <c:pt idx="12">
                  <c:v>1754941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C-4B49-BE9C-46DB56109D4D}"/>
            </c:ext>
          </c:extLst>
        </c:ser>
        <c:ser>
          <c:idx val="5"/>
          <c:order val="1"/>
          <c:tx>
            <c:strRef>
              <c:f>'Viajeros entr evol mensu FV'!$G$7:$H$7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DC-4B49-BE9C-46DB56109D4D}"/>
              </c:ext>
            </c:extLst>
          </c:dPt>
          <c:val>
            <c:numRef>
              <c:f>'Viajeros entr evol mensu FV'!$G$9:$G$21</c:f>
              <c:numCache>
                <c:formatCode>#,##0</c:formatCode>
                <c:ptCount val="13"/>
                <c:pt idx="0">
                  <c:v>17253</c:v>
                </c:pt>
                <c:pt idx="1">
                  <c:v>12595</c:v>
                </c:pt>
                <c:pt idx="2">
                  <c:v>20630</c:v>
                </c:pt>
                <c:pt idx="3">
                  <c:v>23757</c:v>
                </c:pt>
                <c:pt idx="4">
                  <c:v>43176</c:v>
                </c:pt>
                <c:pt idx="5">
                  <c:v>55361</c:v>
                </c:pt>
                <c:pt idx="6">
                  <c:v>109853</c:v>
                </c:pt>
                <c:pt idx="7">
                  <c:v>145205</c:v>
                </c:pt>
                <c:pt idx="8">
                  <c:v>121533</c:v>
                </c:pt>
                <c:pt idx="9">
                  <c:v>159028</c:v>
                </c:pt>
                <c:pt idx="10">
                  <c:v>136038</c:v>
                </c:pt>
                <c:pt idx="11">
                  <c:v>119951</c:v>
                </c:pt>
                <c:pt idx="12">
                  <c:v>964380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DC-4B49-BE9C-46DB56109D4D}"/>
            </c:ext>
          </c:extLst>
        </c:ser>
        <c:ser>
          <c:idx val="0"/>
          <c:order val="2"/>
          <c:tx>
            <c:strRef>
              <c:f>'Viajeros entr evol mensu FV'!$I$7:$J$7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DC-4B49-BE9C-46DB56109D4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FV'!$I$9:$I$21</c:f>
              <c:numCache>
                <c:formatCode>#,##0</c:formatCode>
                <c:ptCount val="13"/>
                <c:pt idx="0">
                  <c:v>89946</c:v>
                </c:pt>
                <c:pt idx="1">
                  <c:v>130563</c:v>
                </c:pt>
                <c:pt idx="2">
                  <c:v>146499</c:v>
                </c:pt>
                <c:pt idx="3">
                  <c:v>161071</c:v>
                </c:pt>
                <c:pt idx="4">
                  <c:v>136416</c:v>
                </c:pt>
                <c:pt idx="5">
                  <c:v>146973</c:v>
                </c:pt>
                <c:pt idx="6">
                  <c:v>176209</c:v>
                </c:pt>
                <c:pt idx="7">
                  <c:v>199508</c:v>
                </c:pt>
                <c:pt idx="8">
                  <c:v>163358</c:v>
                </c:pt>
                <c:pt idx="9">
                  <c:v>175268</c:v>
                </c:pt>
                <c:pt idx="10">
                  <c:v>147441</c:v>
                </c:pt>
                <c:pt idx="11">
                  <c:v>150958</c:v>
                </c:pt>
                <c:pt idx="12">
                  <c:v>1824210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DC-4B49-BE9C-46DB56109D4D}"/>
            </c:ext>
          </c:extLst>
        </c:ser>
        <c:ser>
          <c:idx val="1"/>
          <c:order val="3"/>
          <c:tx>
            <c:strRef>
              <c:f>'Viajeros entr evol mensu FV'!$K$7:$L$7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DC-4B49-BE9C-46DB56109D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DC-4B49-BE9C-46DB56109D4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FV'!$K$9:$K$21</c:f>
              <c:numCache>
                <c:formatCode>#,##0</c:formatCode>
                <c:ptCount val="13"/>
                <c:pt idx="0">
                  <c:v>139270</c:v>
                </c:pt>
                <c:pt idx="1">
                  <c:v>148053</c:v>
                </c:pt>
                <c:pt idx="2">
                  <c:v>163833</c:v>
                </c:pt>
                <c:pt idx="3">
                  <c:v>168611</c:v>
                </c:pt>
                <c:pt idx="12">
                  <c:v>619767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DC-4B49-BE9C-46DB56109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DC-4B49-BE9C-46DB56109D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DC-4B49-BE9C-46DB56109D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DC-4B49-BE9C-46DB56109D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DC-4B49-BE9C-46DB56109D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DC-4B49-BE9C-46DB56109D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DC-4B49-BE9C-46DB56109D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DC-4B49-BE9C-46DB56109D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DC-4B49-BE9C-46DB56109D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DC-4B49-BE9C-46DB56109D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DC-4B49-BE9C-46DB56109D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DC-4B49-BE9C-46DB56109D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DC-4B49-BE9C-46DB56109D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DC-4B49-BE9C-46DB56109D4D}"/>
              </c:ext>
            </c:extLst>
          </c:dPt>
          <c:cat>
            <c:strRef>
              <c:f>'Viajeros entr evol mensu FV'!$B$9:$B$20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FV'!$L$9:$L$21</c:f>
              <c:numCache>
                <c:formatCode>0.0%</c:formatCode>
                <c:ptCount val="13"/>
                <c:pt idx="0">
                  <c:v>0.54837346852555968</c:v>
                </c:pt>
                <c:pt idx="1">
                  <c:v>0.13395831897245003</c:v>
                </c:pt>
                <c:pt idx="2">
                  <c:v>0.11832162676878344</c:v>
                </c:pt>
                <c:pt idx="3">
                  <c:v>4.681165448777258E-2</c:v>
                </c:pt>
                <c:pt idx="12">
                  <c:v>0.17362553708820072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DC-4B49-BE9C-46DB56109D4D}"/>
            </c:ext>
          </c:extLst>
        </c:ser>
        <c:ser>
          <c:idx val="4"/>
          <c:order val="5"/>
          <c:tx>
            <c:strRef>
              <c:f>'Viajeros entr evol mensu FV'!$M$8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FV'!$M$9:$M$21</c:f>
              <c:numCache>
                <c:formatCode>0.0%</c:formatCode>
                <c:ptCount val="13"/>
                <c:pt idx="0">
                  <c:v>7.0517156561308525E-2</c:v>
                </c:pt>
                <c:pt idx="1">
                  <c:v>0.17717261668124351</c:v>
                </c:pt>
                <c:pt idx="2">
                  <c:v>6.9071048235539889E-2</c:v>
                </c:pt>
                <c:pt idx="3">
                  <c:v>7.6980563238140176E-2</c:v>
                </c:pt>
                <c:pt idx="12">
                  <c:v>9.562768595990967E-2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DC-4B49-BE9C-46DB56109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C-4C96-BDC0-5F3636E8FF8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FV'!$C$471:$C$483</c:f>
              <c:numCache>
                <c:formatCode>#,##0</c:formatCode>
                <c:ptCount val="13"/>
                <c:pt idx="0">
                  <c:v>3233</c:v>
                </c:pt>
                <c:pt idx="1">
                  <c:v>2874</c:v>
                </c:pt>
                <c:pt idx="2">
                  <c:v>2564</c:v>
                </c:pt>
                <c:pt idx="3">
                  <c:v>3220</c:v>
                </c:pt>
                <c:pt idx="4">
                  <c:v>3054</c:v>
                </c:pt>
                <c:pt idx="5">
                  <c:v>3780</c:v>
                </c:pt>
                <c:pt idx="6">
                  <c:v>5100</c:v>
                </c:pt>
                <c:pt idx="7">
                  <c:v>4351</c:v>
                </c:pt>
                <c:pt idx="8">
                  <c:v>4326</c:v>
                </c:pt>
                <c:pt idx="9">
                  <c:v>3438</c:v>
                </c:pt>
                <c:pt idx="10">
                  <c:v>2951</c:v>
                </c:pt>
                <c:pt idx="11">
                  <c:v>3419</c:v>
                </c:pt>
                <c:pt idx="12">
                  <c:v>42310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C-4C96-BDC0-5F3636E8FF86}"/>
            </c:ext>
          </c:extLst>
        </c:ser>
        <c:ser>
          <c:idx val="5"/>
          <c:order val="1"/>
          <c:tx>
            <c:strRef>
              <c:f>'Viajeros entr evol mensu FV'!$G$469:$H$469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4C-4C96-BDC0-5F3636E8FF86}"/>
              </c:ext>
            </c:extLst>
          </c:dPt>
          <c:val>
            <c:numRef>
              <c:f>'Viajeros entr evol mensu FV'!$G$471:$G$483</c:f>
              <c:numCache>
                <c:formatCode>#,##0</c:formatCode>
                <c:ptCount val="13"/>
                <c:pt idx="0">
                  <c:v>1791</c:v>
                </c:pt>
                <c:pt idx="1">
                  <c:v>1161</c:v>
                </c:pt>
                <c:pt idx="2">
                  <c:v>1241</c:v>
                </c:pt>
                <c:pt idx="3">
                  <c:v>2198</c:v>
                </c:pt>
                <c:pt idx="4">
                  <c:v>3379</c:v>
                </c:pt>
                <c:pt idx="5">
                  <c:v>3623</c:v>
                </c:pt>
                <c:pt idx="6">
                  <c:v>6308</c:v>
                </c:pt>
                <c:pt idx="7">
                  <c:v>7136</c:v>
                </c:pt>
                <c:pt idx="8">
                  <c:v>6001</c:v>
                </c:pt>
                <c:pt idx="9">
                  <c:v>4672</c:v>
                </c:pt>
                <c:pt idx="10">
                  <c:v>4910</c:v>
                </c:pt>
                <c:pt idx="11">
                  <c:v>4708</c:v>
                </c:pt>
                <c:pt idx="12">
                  <c:v>47128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C-4C96-BDC0-5F3636E8FF86}"/>
            </c:ext>
          </c:extLst>
        </c:ser>
        <c:ser>
          <c:idx val="0"/>
          <c:order val="2"/>
          <c:tx>
            <c:strRef>
              <c:f>'Viajeros entr evol mensu FV'!$I$469:$J$469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4C-4C96-BDC0-5F3636E8FF8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FV'!$I$471:$I$483</c:f>
              <c:numCache>
                <c:formatCode>#,##0</c:formatCode>
                <c:ptCount val="13"/>
                <c:pt idx="0">
                  <c:v>6514</c:v>
                </c:pt>
                <c:pt idx="1">
                  <c:v>6285</c:v>
                </c:pt>
                <c:pt idx="2">
                  <c:v>5022</c:v>
                </c:pt>
                <c:pt idx="3">
                  <c:v>3691</c:v>
                </c:pt>
                <c:pt idx="4">
                  <c:v>4106</c:v>
                </c:pt>
                <c:pt idx="5">
                  <c:v>5031</c:v>
                </c:pt>
                <c:pt idx="6">
                  <c:v>7506</c:v>
                </c:pt>
                <c:pt idx="7">
                  <c:v>7555</c:v>
                </c:pt>
                <c:pt idx="8">
                  <c:v>6224</c:v>
                </c:pt>
                <c:pt idx="9">
                  <c:v>4053</c:v>
                </c:pt>
                <c:pt idx="10">
                  <c:v>4383</c:v>
                </c:pt>
                <c:pt idx="11">
                  <c:v>5390</c:v>
                </c:pt>
                <c:pt idx="12">
                  <c:v>65760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4C-4C96-BDC0-5F3636E8FF86}"/>
            </c:ext>
          </c:extLst>
        </c:ser>
        <c:ser>
          <c:idx val="1"/>
          <c:order val="3"/>
          <c:tx>
            <c:strRef>
              <c:f>'Viajeros entr evol mensu FV'!$K$469:$L$469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4C-4C96-BDC0-5F3636E8FF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4C-4C96-BDC0-5F3636E8FF8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FV'!$K$471:$K$483</c:f>
              <c:numCache>
                <c:formatCode>#,##0</c:formatCode>
                <c:ptCount val="13"/>
                <c:pt idx="0">
                  <c:v>7927</c:v>
                </c:pt>
                <c:pt idx="1">
                  <c:v>7335</c:v>
                </c:pt>
                <c:pt idx="2">
                  <c:v>6066</c:v>
                </c:pt>
                <c:pt idx="3">
                  <c:v>6448</c:v>
                </c:pt>
                <c:pt idx="12">
                  <c:v>27776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4C-4C96-BDC0-5F3636E8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4C-4C96-BDC0-5F3636E8FF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4C-4C96-BDC0-5F3636E8FF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4C-4C96-BDC0-5F3636E8FF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4C-4C96-BDC0-5F3636E8FF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4C-4C96-BDC0-5F3636E8FF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4C-4C96-BDC0-5F3636E8FF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4C-4C96-BDC0-5F3636E8FF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4C-4C96-BDC0-5F3636E8FF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4C-4C96-BDC0-5F3636E8FF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4C-4C96-BDC0-5F3636E8FF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4C-4C96-BDC0-5F3636E8FF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4C-4C96-BDC0-5F3636E8FF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4C-4C96-BDC0-5F3636E8FF86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FV'!$L$471:$L$483</c:f>
              <c:numCache>
                <c:formatCode>0.0%</c:formatCode>
                <c:ptCount val="13"/>
                <c:pt idx="0">
                  <c:v>0.21691740865827458</c:v>
                </c:pt>
                <c:pt idx="1">
                  <c:v>0.16706443914081137</c:v>
                </c:pt>
                <c:pt idx="2">
                  <c:v>0.20788530465949817</c:v>
                </c:pt>
                <c:pt idx="3">
                  <c:v>0.74695204551612027</c:v>
                </c:pt>
                <c:pt idx="12">
                  <c:v>0.29118631461509858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4C-4C96-BDC0-5F3636E8FF86}"/>
            </c:ext>
          </c:extLst>
        </c:ser>
        <c:ser>
          <c:idx val="4"/>
          <c:order val="5"/>
          <c:tx>
            <c:strRef>
              <c:f>'Viajeros entr evol mensu FV'!$M$470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FV'!$M$471:$M$483</c:f>
              <c:numCache>
                <c:formatCode>0.0%</c:formatCode>
                <c:ptCount val="13"/>
                <c:pt idx="0">
                  <c:v>1.4519022579647385</c:v>
                </c:pt>
                <c:pt idx="1">
                  <c:v>1.5521920668058455</c:v>
                </c:pt>
                <c:pt idx="2">
                  <c:v>1.3658346333853353</c:v>
                </c:pt>
                <c:pt idx="3">
                  <c:v>1.0024844720496895</c:v>
                </c:pt>
                <c:pt idx="12">
                  <c:v>1.3358842822302583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4C-4C96-BDC0-5F3636E8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F7-4F78-A286-A7639B5C996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FV'!$C$498:$C$510</c:f>
              <c:numCache>
                <c:formatCode>#,##0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12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9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F7-4F78-A286-A7639B5C9966}"/>
            </c:ext>
          </c:extLst>
        </c:ser>
        <c:ser>
          <c:idx val="5"/>
          <c:order val="1"/>
          <c:tx>
            <c:strRef>
              <c:f>'Viajeros entr evol mensu FV'!$G$496:$H$496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F7-4F78-A286-A7639B5C9966}"/>
              </c:ext>
            </c:extLst>
          </c:dPt>
          <c:val>
            <c:numRef>
              <c:f>'Viajeros entr evol mensu FV'!$G$498:$G$510</c:f>
              <c:numCache>
                <c:formatCode>#,##0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4</c:v>
                </c:pt>
                <c:pt idx="11">
                  <c:v>12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F7-4F78-A286-A7639B5C9966}"/>
            </c:ext>
          </c:extLst>
        </c:ser>
        <c:ser>
          <c:idx val="0"/>
          <c:order val="2"/>
          <c:tx>
            <c:strRef>
              <c:f>'Viajeros entr evol mensu FV'!$I$496:$J$496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F7-4F78-A286-A7639B5C996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FV'!$I$498:$I$510</c:f>
              <c:numCache>
                <c:formatCode>#,##0</c:formatCode>
                <c:ptCount val="13"/>
                <c:pt idx="0">
                  <c:v>28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  <c:pt idx="4">
                  <c:v>14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14</c:v>
                </c:pt>
                <c:pt idx="10">
                  <c:v>15</c:v>
                </c:pt>
                <c:pt idx="11">
                  <c:v>10</c:v>
                </c:pt>
                <c:pt idx="12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F7-4F78-A286-A7639B5C9966}"/>
            </c:ext>
          </c:extLst>
        </c:ser>
        <c:ser>
          <c:idx val="1"/>
          <c:order val="3"/>
          <c:tx>
            <c:strRef>
              <c:f>'Viajeros entr evol mensu FV'!$K$496:$L$496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F7-4F78-A286-A7639B5C99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F7-4F78-A286-A7639B5C996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FV'!$K$498:$K$510</c:f>
              <c:numCache>
                <c:formatCode>#,##0</c:formatCode>
                <c:ptCount val="13"/>
                <c:pt idx="0">
                  <c:v>10</c:v>
                </c:pt>
                <c:pt idx="1">
                  <c:v>55</c:v>
                </c:pt>
                <c:pt idx="2">
                  <c:v>7</c:v>
                </c:pt>
                <c:pt idx="3">
                  <c:v>2</c:v>
                </c:pt>
                <c:pt idx="12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F7-4F78-A286-A7639B5C9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F7-4F78-A286-A7639B5C99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F7-4F78-A286-A7639B5C99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F7-4F78-A286-A7639B5C99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F7-4F78-A286-A7639B5C99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F7-4F78-A286-A7639B5C99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F7-4F78-A286-A7639B5C99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F7-4F78-A286-A7639B5C99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F7-4F78-A286-A7639B5C99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F7-4F78-A286-A7639B5C99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F7-4F78-A286-A7639B5C99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F7-4F78-A286-A7639B5C99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F7-4F78-A286-A7639B5C99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F7-4F78-A286-A7639B5C9966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FV'!$L$498:$L$510</c:f>
              <c:numCache>
                <c:formatCode>0.0%</c:formatCode>
                <c:ptCount val="13"/>
                <c:pt idx="0">
                  <c:v>-0.64285714285714279</c:v>
                </c:pt>
                <c:pt idx="1">
                  <c:v>2.0555555555555554</c:v>
                </c:pt>
                <c:pt idx="2">
                  <c:v>0.75</c:v>
                </c:pt>
                <c:pt idx="3">
                  <c:v>0</c:v>
                </c:pt>
                <c:pt idx="12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F7-4F78-A286-A7639B5C9966}"/>
            </c:ext>
          </c:extLst>
        </c:ser>
        <c:ser>
          <c:idx val="4"/>
          <c:order val="5"/>
          <c:tx>
            <c:strRef>
              <c:f>'Viajeros entr evol mensu FV'!$M$497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FV'!$M$498:$M$510</c:f>
              <c:numCache>
                <c:formatCode>0.0%</c:formatCode>
                <c:ptCount val="13"/>
                <c:pt idx="0">
                  <c:v>1</c:v>
                </c:pt>
                <c:pt idx="1">
                  <c:v>10</c:v>
                </c:pt>
                <c:pt idx="2">
                  <c:v>0.75</c:v>
                </c:pt>
                <c:pt idx="3">
                  <c:v>0</c:v>
                </c:pt>
                <c:pt idx="12">
                  <c:v>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F7-4F78-A286-A7639B5C9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B5-4D85-B607-AEED5F98E4A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FV'!$C$521:$C$533</c:f>
              <c:numCache>
                <c:formatCode>#,##0</c:formatCode>
                <c:ptCount val="13"/>
                <c:pt idx="0">
                  <c:v>95</c:v>
                </c:pt>
                <c:pt idx="1">
                  <c:v>161</c:v>
                </c:pt>
                <c:pt idx="2">
                  <c:v>107</c:v>
                </c:pt>
                <c:pt idx="3">
                  <c:v>239</c:v>
                </c:pt>
                <c:pt idx="4">
                  <c:v>128</c:v>
                </c:pt>
                <c:pt idx="5">
                  <c:v>155</c:v>
                </c:pt>
                <c:pt idx="6">
                  <c:v>99</c:v>
                </c:pt>
                <c:pt idx="7">
                  <c:v>267</c:v>
                </c:pt>
                <c:pt idx="8">
                  <c:v>99</c:v>
                </c:pt>
                <c:pt idx="9">
                  <c:v>112</c:v>
                </c:pt>
                <c:pt idx="10">
                  <c:v>91</c:v>
                </c:pt>
                <c:pt idx="11">
                  <c:v>178</c:v>
                </c:pt>
                <c:pt idx="12">
                  <c:v>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B5-4D85-B607-AEED5F98E4A1}"/>
            </c:ext>
          </c:extLst>
        </c:ser>
        <c:ser>
          <c:idx val="5"/>
          <c:order val="1"/>
          <c:tx>
            <c:strRef>
              <c:f>'Viajeros entr evol mensu FV'!$G$519:$H$519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B5-4D85-B607-AEED5F98E4A1}"/>
              </c:ext>
            </c:extLst>
          </c:dPt>
          <c:val>
            <c:numRef>
              <c:f>'Viajeros entr evol mensu FV'!$G$521:$G$533</c:f>
              <c:numCache>
                <c:formatCode>#,##0</c:formatCode>
                <c:ptCount val="13"/>
                <c:pt idx="0">
                  <c:v>119</c:v>
                </c:pt>
                <c:pt idx="1">
                  <c:v>149</c:v>
                </c:pt>
                <c:pt idx="2">
                  <c:v>166</c:v>
                </c:pt>
                <c:pt idx="3">
                  <c:v>588</c:v>
                </c:pt>
                <c:pt idx="4">
                  <c:v>660</c:v>
                </c:pt>
                <c:pt idx="5">
                  <c:v>258</c:v>
                </c:pt>
                <c:pt idx="6">
                  <c:v>269</c:v>
                </c:pt>
                <c:pt idx="7">
                  <c:v>478</c:v>
                </c:pt>
                <c:pt idx="8">
                  <c:v>181</c:v>
                </c:pt>
                <c:pt idx="9">
                  <c:v>226</c:v>
                </c:pt>
                <c:pt idx="10">
                  <c:v>235</c:v>
                </c:pt>
                <c:pt idx="11">
                  <c:v>208</c:v>
                </c:pt>
                <c:pt idx="12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B5-4D85-B607-AEED5F98E4A1}"/>
            </c:ext>
          </c:extLst>
        </c:ser>
        <c:ser>
          <c:idx val="0"/>
          <c:order val="2"/>
          <c:tx>
            <c:strRef>
              <c:f>'Viajeros entr evol mensu FV'!$I$519:$J$519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B5-4D85-B607-AEED5F98E4A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FV'!$I$521:$I$533</c:f>
              <c:numCache>
                <c:formatCode>#,##0</c:formatCode>
                <c:ptCount val="13"/>
                <c:pt idx="0">
                  <c:v>107</c:v>
                </c:pt>
                <c:pt idx="1">
                  <c:v>243</c:v>
                </c:pt>
                <c:pt idx="2">
                  <c:v>150</c:v>
                </c:pt>
                <c:pt idx="3">
                  <c:v>265</c:v>
                </c:pt>
                <c:pt idx="4">
                  <c:v>285</c:v>
                </c:pt>
                <c:pt idx="5">
                  <c:v>154</c:v>
                </c:pt>
                <c:pt idx="6">
                  <c:v>319</c:v>
                </c:pt>
                <c:pt idx="7">
                  <c:v>301</c:v>
                </c:pt>
                <c:pt idx="8">
                  <c:v>189</c:v>
                </c:pt>
                <c:pt idx="9">
                  <c:v>189</c:v>
                </c:pt>
                <c:pt idx="10">
                  <c:v>148</c:v>
                </c:pt>
                <c:pt idx="11">
                  <c:v>172</c:v>
                </c:pt>
                <c:pt idx="12">
                  <c:v>2522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B5-4D85-B607-AEED5F98E4A1}"/>
            </c:ext>
          </c:extLst>
        </c:ser>
        <c:ser>
          <c:idx val="1"/>
          <c:order val="3"/>
          <c:tx>
            <c:strRef>
              <c:f>'Viajeros entr evol mensu FV'!$K$519:$L$519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B5-4D85-B607-AEED5F98E4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B5-4D85-B607-AEED5F98E4A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FV'!$K$521:$K$533</c:f>
              <c:numCache>
                <c:formatCode>#,##0</c:formatCode>
                <c:ptCount val="13"/>
                <c:pt idx="0">
                  <c:v>149</c:v>
                </c:pt>
                <c:pt idx="1">
                  <c:v>262</c:v>
                </c:pt>
                <c:pt idx="2">
                  <c:v>169</c:v>
                </c:pt>
                <c:pt idx="3">
                  <c:v>267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B5-4D85-B607-AEED5F98E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B5-4D85-B607-AEED5F98E4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B5-4D85-B607-AEED5F98E4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B5-4D85-B607-AEED5F98E4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B5-4D85-B607-AEED5F98E4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B5-4D85-B607-AEED5F98E4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B5-4D85-B607-AEED5F98E4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B5-4D85-B607-AEED5F98E4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B5-4D85-B607-AEED5F98E4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B5-4D85-B607-AEED5F98E4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B5-4D85-B607-AEED5F98E4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B5-4D85-B607-AEED5F98E4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B5-4D85-B607-AEED5F98E4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B5-4D85-B607-AEED5F98E4A1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FV'!$L$521:$L$533</c:f>
              <c:numCache>
                <c:formatCode>0.0%</c:formatCode>
                <c:ptCount val="13"/>
                <c:pt idx="0">
                  <c:v>0.39252336448598135</c:v>
                </c:pt>
                <c:pt idx="1">
                  <c:v>7.8189300411522611E-2</c:v>
                </c:pt>
                <c:pt idx="2">
                  <c:v>0.12666666666666671</c:v>
                </c:pt>
                <c:pt idx="3">
                  <c:v>7.547169811320753E-3</c:v>
                </c:pt>
                <c:pt idx="12">
                  <c:v>0.10718954248366019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B5-4D85-B607-AEED5F98E4A1}"/>
            </c:ext>
          </c:extLst>
        </c:ser>
        <c:ser>
          <c:idx val="4"/>
          <c:order val="5"/>
          <c:tx>
            <c:strRef>
              <c:f>'Viajeros entr evol mensu FV'!$M$520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FV'!$M$521:$M$533</c:f>
              <c:numCache>
                <c:formatCode>0.0%</c:formatCode>
                <c:ptCount val="13"/>
                <c:pt idx="0">
                  <c:v>0.56842105263157894</c:v>
                </c:pt>
                <c:pt idx="1">
                  <c:v>0.62732919254658381</c:v>
                </c:pt>
                <c:pt idx="2">
                  <c:v>0.57943925233644866</c:v>
                </c:pt>
                <c:pt idx="3">
                  <c:v>0.11715481171548126</c:v>
                </c:pt>
                <c:pt idx="12">
                  <c:v>0.40697674418604657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B5-4D85-B607-AEED5F98E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B-4D0D-89B6-253366DFA3A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FV'!$C$544:$C$556</c:f>
              <c:numCache>
                <c:formatCode>#,##0</c:formatCode>
                <c:ptCount val="13"/>
                <c:pt idx="0">
                  <c:v>372</c:v>
                </c:pt>
                <c:pt idx="1">
                  <c:v>405</c:v>
                </c:pt>
                <c:pt idx="2">
                  <c:v>295</c:v>
                </c:pt>
                <c:pt idx="3">
                  <c:v>515</c:v>
                </c:pt>
                <c:pt idx="4">
                  <c:v>106</c:v>
                </c:pt>
                <c:pt idx="5">
                  <c:v>43</c:v>
                </c:pt>
                <c:pt idx="6">
                  <c:v>34</c:v>
                </c:pt>
                <c:pt idx="7">
                  <c:v>51</c:v>
                </c:pt>
                <c:pt idx="8">
                  <c:v>64</c:v>
                </c:pt>
                <c:pt idx="9">
                  <c:v>92</c:v>
                </c:pt>
                <c:pt idx="10">
                  <c:v>79</c:v>
                </c:pt>
                <c:pt idx="11">
                  <c:v>94</c:v>
                </c:pt>
                <c:pt idx="12">
                  <c:v>2150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B-4D0D-89B6-253366DFA3AE}"/>
            </c:ext>
          </c:extLst>
        </c:ser>
        <c:ser>
          <c:idx val="5"/>
          <c:order val="1"/>
          <c:tx>
            <c:strRef>
              <c:f>'Viajeros entr evol mensu FV'!$G$542:$H$542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B-4D0D-89B6-253366DFA3AE}"/>
              </c:ext>
            </c:extLst>
          </c:dPt>
          <c:val>
            <c:numRef>
              <c:f>'Viajeros entr evol mensu FV'!$G$544:$G$556</c:f>
              <c:numCache>
                <c:formatCode>#,##0</c:formatCode>
                <c:ptCount val="13"/>
                <c:pt idx="0">
                  <c:v>95</c:v>
                </c:pt>
                <c:pt idx="1">
                  <c:v>39</c:v>
                </c:pt>
                <c:pt idx="2">
                  <c:v>29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73</c:v>
                </c:pt>
                <c:pt idx="7">
                  <c:v>56</c:v>
                </c:pt>
                <c:pt idx="8">
                  <c:v>58</c:v>
                </c:pt>
                <c:pt idx="9">
                  <c:v>143</c:v>
                </c:pt>
                <c:pt idx="10">
                  <c:v>149</c:v>
                </c:pt>
                <c:pt idx="11">
                  <c:v>256</c:v>
                </c:pt>
                <c:pt idx="12">
                  <c:v>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BB-4D0D-89B6-253366DFA3AE}"/>
            </c:ext>
          </c:extLst>
        </c:ser>
        <c:ser>
          <c:idx val="0"/>
          <c:order val="2"/>
          <c:tx>
            <c:strRef>
              <c:f>'Viajeros entr evol mensu FV'!$I$542:$J$542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BB-4D0D-89B6-253366DFA3A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FV'!$I$544:$I$556</c:f>
              <c:numCache>
                <c:formatCode>#,##0</c:formatCode>
                <c:ptCount val="13"/>
                <c:pt idx="0">
                  <c:v>323</c:v>
                </c:pt>
                <c:pt idx="1">
                  <c:v>216</c:v>
                </c:pt>
                <c:pt idx="2">
                  <c:v>267</c:v>
                </c:pt>
                <c:pt idx="3">
                  <c:v>202</c:v>
                </c:pt>
                <c:pt idx="4">
                  <c:v>285</c:v>
                </c:pt>
                <c:pt idx="5">
                  <c:v>162</c:v>
                </c:pt>
                <c:pt idx="6">
                  <c:v>143</c:v>
                </c:pt>
                <c:pt idx="7">
                  <c:v>150</c:v>
                </c:pt>
                <c:pt idx="8">
                  <c:v>158</c:v>
                </c:pt>
                <c:pt idx="9">
                  <c:v>235</c:v>
                </c:pt>
                <c:pt idx="10">
                  <c:v>238</c:v>
                </c:pt>
                <c:pt idx="11">
                  <c:v>290</c:v>
                </c:pt>
                <c:pt idx="12">
                  <c:v>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BB-4D0D-89B6-253366DFA3AE}"/>
            </c:ext>
          </c:extLst>
        </c:ser>
        <c:ser>
          <c:idx val="1"/>
          <c:order val="3"/>
          <c:tx>
            <c:strRef>
              <c:f>'Viajeros entr evol mensu FV'!$K$542:$L$542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BB-4D0D-89B6-253366DFA3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BB-4D0D-89B6-253366DFA3A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FV'!$K$544:$K$556</c:f>
              <c:numCache>
                <c:formatCode>#,##0</c:formatCode>
                <c:ptCount val="13"/>
                <c:pt idx="0">
                  <c:v>222</c:v>
                </c:pt>
                <c:pt idx="1">
                  <c:v>306</c:v>
                </c:pt>
                <c:pt idx="2">
                  <c:v>352</c:v>
                </c:pt>
                <c:pt idx="3">
                  <c:v>314</c:v>
                </c:pt>
                <c:pt idx="12">
                  <c:v>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BB-4D0D-89B6-253366DFA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BB-4D0D-89B6-253366DFA3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BB-4D0D-89B6-253366DFA3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BB-4D0D-89B6-253366DFA3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BB-4D0D-89B6-253366DFA3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BB-4D0D-89B6-253366DFA3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BB-4D0D-89B6-253366DFA3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BB-4D0D-89B6-253366DFA3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BB-4D0D-89B6-253366DFA3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BB-4D0D-89B6-253366DFA3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BB-4D0D-89B6-253366DFA3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BB-4D0D-89B6-253366DFA3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BB-4D0D-89B6-253366DFA3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BB-4D0D-89B6-253366DFA3AE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FV'!$L$544:$L$556</c:f>
              <c:numCache>
                <c:formatCode>0.0%</c:formatCode>
                <c:ptCount val="13"/>
                <c:pt idx="0">
                  <c:v>-0.31269349845201233</c:v>
                </c:pt>
                <c:pt idx="1">
                  <c:v>0.41666666666666674</c:v>
                </c:pt>
                <c:pt idx="2">
                  <c:v>0.31835205992509352</c:v>
                </c:pt>
                <c:pt idx="3">
                  <c:v>0.5544554455445545</c:v>
                </c:pt>
                <c:pt idx="12">
                  <c:v>0.18452380952380953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BB-4D0D-89B6-253366DFA3AE}"/>
            </c:ext>
          </c:extLst>
        </c:ser>
        <c:ser>
          <c:idx val="4"/>
          <c:order val="5"/>
          <c:tx>
            <c:strRef>
              <c:f>'Viajeros entr evol mensu FV'!$M$543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FV'!$M$544:$M$556</c:f>
              <c:numCache>
                <c:formatCode>0.0%</c:formatCode>
                <c:ptCount val="13"/>
                <c:pt idx="0">
                  <c:v>-0.40322580645161288</c:v>
                </c:pt>
                <c:pt idx="1">
                  <c:v>-0.24444444444444446</c:v>
                </c:pt>
                <c:pt idx="2">
                  <c:v>0.19322033898305091</c:v>
                </c:pt>
                <c:pt idx="3">
                  <c:v>-0.39029126213592236</c:v>
                </c:pt>
                <c:pt idx="12">
                  <c:v>-0.24763705103969758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BB-4D0D-89B6-253366DFA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E1-4EE8-8D55-08B31C80C33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FV'!$C$567:$C$579</c:f>
              <c:numCache>
                <c:formatCode>#,##0</c:formatCode>
                <c:ptCount val="13"/>
                <c:pt idx="0">
                  <c:v>122</c:v>
                </c:pt>
                <c:pt idx="1">
                  <c:v>268</c:v>
                </c:pt>
                <c:pt idx="2">
                  <c:v>302</c:v>
                </c:pt>
                <c:pt idx="3">
                  <c:v>83</c:v>
                </c:pt>
                <c:pt idx="4">
                  <c:v>69</c:v>
                </c:pt>
                <c:pt idx="5">
                  <c:v>142</c:v>
                </c:pt>
                <c:pt idx="6">
                  <c:v>88</c:v>
                </c:pt>
                <c:pt idx="7">
                  <c:v>71</c:v>
                </c:pt>
                <c:pt idx="8">
                  <c:v>68</c:v>
                </c:pt>
                <c:pt idx="9">
                  <c:v>84</c:v>
                </c:pt>
                <c:pt idx="10">
                  <c:v>95</c:v>
                </c:pt>
                <c:pt idx="11">
                  <c:v>122</c:v>
                </c:pt>
                <c:pt idx="12">
                  <c:v>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1-4EE8-8D55-08B31C80C334}"/>
            </c:ext>
          </c:extLst>
        </c:ser>
        <c:ser>
          <c:idx val="5"/>
          <c:order val="1"/>
          <c:tx>
            <c:strRef>
              <c:f>'Viajeros entr evol mensu FV'!$G$565:$H$565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E1-4EE8-8D55-08B31C80C334}"/>
              </c:ext>
            </c:extLst>
          </c:dPt>
          <c:val>
            <c:numRef>
              <c:f>'Viajeros entr evol mensu FV'!$G$567:$G$579</c:f>
              <c:numCache>
                <c:formatCode>#,##0</c:formatCode>
                <c:ptCount val="13"/>
                <c:pt idx="0">
                  <c:v>26</c:v>
                </c:pt>
                <c:pt idx="1">
                  <c:v>22</c:v>
                </c:pt>
                <c:pt idx="2">
                  <c:v>27</c:v>
                </c:pt>
                <c:pt idx="3">
                  <c:v>12</c:v>
                </c:pt>
                <c:pt idx="4">
                  <c:v>31</c:v>
                </c:pt>
                <c:pt idx="5">
                  <c:v>28</c:v>
                </c:pt>
                <c:pt idx="6">
                  <c:v>57</c:v>
                </c:pt>
                <c:pt idx="7">
                  <c:v>68</c:v>
                </c:pt>
                <c:pt idx="8">
                  <c:v>154</c:v>
                </c:pt>
                <c:pt idx="9">
                  <c:v>83</c:v>
                </c:pt>
                <c:pt idx="10">
                  <c:v>177</c:v>
                </c:pt>
                <c:pt idx="11">
                  <c:v>329</c:v>
                </c:pt>
                <c:pt idx="12">
                  <c:v>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E1-4EE8-8D55-08B31C80C334}"/>
            </c:ext>
          </c:extLst>
        </c:ser>
        <c:ser>
          <c:idx val="0"/>
          <c:order val="2"/>
          <c:tx>
            <c:strRef>
              <c:f>'Viajeros entr evol mensu FV'!$I$565:$J$565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E1-4EE8-8D55-08B31C80C33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FV'!$I$567:$I$579</c:f>
              <c:numCache>
                <c:formatCode>#,##0</c:formatCode>
                <c:ptCount val="13"/>
                <c:pt idx="0">
                  <c:v>368</c:v>
                </c:pt>
                <c:pt idx="1">
                  <c:v>330</c:v>
                </c:pt>
                <c:pt idx="2">
                  <c:v>405</c:v>
                </c:pt>
                <c:pt idx="3">
                  <c:v>304</c:v>
                </c:pt>
                <c:pt idx="4">
                  <c:v>396</c:v>
                </c:pt>
                <c:pt idx="5">
                  <c:v>608</c:v>
                </c:pt>
                <c:pt idx="6">
                  <c:v>499</c:v>
                </c:pt>
                <c:pt idx="7">
                  <c:v>429</c:v>
                </c:pt>
                <c:pt idx="8">
                  <c:v>410</c:v>
                </c:pt>
                <c:pt idx="9">
                  <c:v>509</c:v>
                </c:pt>
                <c:pt idx="10">
                  <c:v>431</c:v>
                </c:pt>
                <c:pt idx="11">
                  <c:v>790</c:v>
                </c:pt>
                <c:pt idx="12">
                  <c:v>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E1-4EE8-8D55-08B31C80C334}"/>
            </c:ext>
          </c:extLst>
        </c:ser>
        <c:ser>
          <c:idx val="1"/>
          <c:order val="3"/>
          <c:tx>
            <c:strRef>
              <c:f>'Viajeros entr evol mensu FV'!$K$565:$L$565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E1-4EE8-8D55-08B31C80C3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E1-4EE8-8D55-08B31C80C33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FV'!$K$567:$K$579</c:f>
              <c:numCache>
                <c:formatCode>#,##0</c:formatCode>
                <c:ptCount val="13"/>
                <c:pt idx="0">
                  <c:v>1086</c:v>
                </c:pt>
                <c:pt idx="1">
                  <c:v>881</c:v>
                </c:pt>
                <c:pt idx="2">
                  <c:v>839</c:v>
                </c:pt>
                <c:pt idx="3">
                  <c:v>318</c:v>
                </c:pt>
                <c:pt idx="12">
                  <c:v>3124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E1-4EE8-8D55-08B31C80C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E1-4EE8-8D55-08B31C80C3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E1-4EE8-8D55-08B31C80C3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E1-4EE8-8D55-08B31C80C3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E1-4EE8-8D55-08B31C80C3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E1-4EE8-8D55-08B31C80C3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E1-4EE8-8D55-08B31C80C3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E1-4EE8-8D55-08B31C80C3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E1-4EE8-8D55-08B31C80C3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E1-4EE8-8D55-08B31C80C3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E1-4EE8-8D55-08B31C80C3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E1-4EE8-8D55-08B31C80C3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E1-4EE8-8D55-08B31C80C3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E1-4EE8-8D55-08B31C80C334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FV'!$L$567:$L$579</c:f>
              <c:numCache>
                <c:formatCode>0.0%</c:formatCode>
                <c:ptCount val="13"/>
                <c:pt idx="0">
                  <c:v>1.9510869565217392</c:v>
                </c:pt>
                <c:pt idx="1">
                  <c:v>1.6696969696969699</c:v>
                </c:pt>
                <c:pt idx="2">
                  <c:v>1.0716049382716051</c:v>
                </c:pt>
                <c:pt idx="3">
                  <c:v>4.6052631578947345E-2</c:v>
                </c:pt>
                <c:pt idx="12">
                  <c:v>1.220326936744847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E1-4EE8-8D55-08B31C80C334}"/>
            </c:ext>
          </c:extLst>
        </c:ser>
        <c:ser>
          <c:idx val="4"/>
          <c:order val="5"/>
          <c:tx>
            <c:strRef>
              <c:f>'Viajeros entr evol mensu FV'!$M$566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FV'!$M$567:$M$579</c:f>
              <c:numCache>
                <c:formatCode>0.0%</c:formatCode>
                <c:ptCount val="13"/>
                <c:pt idx="0">
                  <c:v>7.9016393442622945</c:v>
                </c:pt>
                <c:pt idx="1">
                  <c:v>2.2873134328358211</c:v>
                </c:pt>
                <c:pt idx="2">
                  <c:v>1.7781456953642385</c:v>
                </c:pt>
                <c:pt idx="3">
                  <c:v>2.8313253012048194</c:v>
                </c:pt>
                <c:pt idx="12">
                  <c:v>3.0309677419354841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E1-4EE8-8D55-08B31C80C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4A-42BD-9E80-42DCE4A49F0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FV'!$C$590:$C$602</c:f>
              <c:numCache>
                <c:formatCode>#,##0</c:formatCode>
                <c:ptCount val="13"/>
                <c:pt idx="0">
                  <c:v>170</c:v>
                </c:pt>
                <c:pt idx="1">
                  <c:v>98</c:v>
                </c:pt>
                <c:pt idx="2">
                  <c:v>86</c:v>
                </c:pt>
                <c:pt idx="3">
                  <c:v>87</c:v>
                </c:pt>
                <c:pt idx="4">
                  <c:v>75</c:v>
                </c:pt>
                <c:pt idx="5">
                  <c:v>94</c:v>
                </c:pt>
                <c:pt idx="6">
                  <c:v>136</c:v>
                </c:pt>
                <c:pt idx="7">
                  <c:v>72</c:v>
                </c:pt>
                <c:pt idx="8">
                  <c:v>73</c:v>
                </c:pt>
                <c:pt idx="9">
                  <c:v>212</c:v>
                </c:pt>
                <c:pt idx="10">
                  <c:v>97</c:v>
                </c:pt>
                <c:pt idx="11">
                  <c:v>116</c:v>
                </c:pt>
                <c:pt idx="12">
                  <c:v>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A-42BD-9E80-42DCE4A49F0A}"/>
            </c:ext>
          </c:extLst>
        </c:ser>
        <c:ser>
          <c:idx val="5"/>
          <c:order val="1"/>
          <c:tx>
            <c:strRef>
              <c:f>'Viajeros entr evol mensu FV'!$G$588:$H$588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4A-42BD-9E80-42DCE4A49F0A}"/>
              </c:ext>
            </c:extLst>
          </c:dPt>
          <c:val>
            <c:numRef>
              <c:f>'Viajeros entr evol mensu FV'!$G$590:$G$602</c:f>
              <c:numCache>
                <c:formatCode>#,##0</c:formatCode>
                <c:ptCount val="13"/>
                <c:pt idx="0">
                  <c:v>35</c:v>
                </c:pt>
                <c:pt idx="1">
                  <c:v>14</c:v>
                </c:pt>
                <c:pt idx="2">
                  <c:v>33</c:v>
                </c:pt>
                <c:pt idx="3">
                  <c:v>41</c:v>
                </c:pt>
                <c:pt idx="4">
                  <c:v>38</c:v>
                </c:pt>
                <c:pt idx="5">
                  <c:v>30</c:v>
                </c:pt>
                <c:pt idx="6">
                  <c:v>78</c:v>
                </c:pt>
                <c:pt idx="7">
                  <c:v>68</c:v>
                </c:pt>
                <c:pt idx="8">
                  <c:v>72</c:v>
                </c:pt>
                <c:pt idx="9">
                  <c:v>69</c:v>
                </c:pt>
                <c:pt idx="10">
                  <c:v>68</c:v>
                </c:pt>
                <c:pt idx="11">
                  <c:v>102</c:v>
                </c:pt>
                <c:pt idx="12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4A-42BD-9E80-42DCE4A49F0A}"/>
            </c:ext>
          </c:extLst>
        </c:ser>
        <c:ser>
          <c:idx val="0"/>
          <c:order val="2"/>
          <c:tx>
            <c:strRef>
              <c:f>'Viajeros entr evol mensu FV'!$I$588:$J$588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4A-42BD-9E80-42DCE4A49F0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FV'!$I$590:$I$602</c:f>
              <c:numCache>
                <c:formatCode>#,##0</c:formatCode>
                <c:ptCount val="13"/>
                <c:pt idx="0">
                  <c:v>67</c:v>
                </c:pt>
                <c:pt idx="1">
                  <c:v>55</c:v>
                </c:pt>
                <c:pt idx="2">
                  <c:v>52</c:v>
                </c:pt>
                <c:pt idx="3">
                  <c:v>78</c:v>
                </c:pt>
                <c:pt idx="4">
                  <c:v>60</c:v>
                </c:pt>
                <c:pt idx="5">
                  <c:v>58</c:v>
                </c:pt>
                <c:pt idx="6">
                  <c:v>89</c:v>
                </c:pt>
                <c:pt idx="7">
                  <c:v>90</c:v>
                </c:pt>
                <c:pt idx="8">
                  <c:v>67</c:v>
                </c:pt>
                <c:pt idx="9">
                  <c:v>101</c:v>
                </c:pt>
                <c:pt idx="10">
                  <c:v>65</c:v>
                </c:pt>
                <c:pt idx="11">
                  <c:v>128</c:v>
                </c:pt>
                <c:pt idx="12">
                  <c:v>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4A-42BD-9E80-42DCE4A49F0A}"/>
            </c:ext>
          </c:extLst>
        </c:ser>
        <c:ser>
          <c:idx val="1"/>
          <c:order val="3"/>
          <c:tx>
            <c:strRef>
              <c:f>'Viajeros entr evol mensu FV'!$K$588:$L$588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4A-42BD-9E80-42DCE4A49F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4A-42BD-9E80-42DCE4A49F0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FV'!$K$590:$K$602</c:f>
              <c:numCache>
                <c:formatCode>#,##0</c:formatCode>
                <c:ptCount val="13"/>
                <c:pt idx="0">
                  <c:v>124</c:v>
                </c:pt>
                <c:pt idx="1">
                  <c:v>74</c:v>
                </c:pt>
                <c:pt idx="2">
                  <c:v>72</c:v>
                </c:pt>
                <c:pt idx="3">
                  <c:v>97</c:v>
                </c:pt>
                <c:pt idx="12">
                  <c:v>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4A-42BD-9E80-42DCE4A4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4A-42BD-9E80-42DCE4A49F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4A-42BD-9E80-42DCE4A49F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4A-42BD-9E80-42DCE4A49F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4A-42BD-9E80-42DCE4A49F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4A-42BD-9E80-42DCE4A49F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4A-42BD-9E80-42DCE4A49F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4A-42BD-9E80-42DCE4A49F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4A-42BD-9E80-42DCE4A49F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4A-42BD-9E80-42DCE4A49F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4A-42BD-9E80-42DCE4A49F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4A-42BD-9E80-42DCE4A49F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4A-42BD-9E80-42DCE4A49F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4A-42BD-9E80-42DCE4A49F0A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FV'!$L$590:$L$602</c:f>
              <c:numCache>
                <c:formatCode>0.0%</c:formatCode>
                <c:ptCount val="13"/>
                <c:pt idx="0">
                  <c:v>0.85074626865671643</c:v>
                </c:pt>
                <c:pt idx="1">
                  <c:v>0.34545454545454546</c:v>
                </c:pt>
                <c:pt idx="2">
                  <c:v>0.38461538461538458</c:v>
                </c:pt>
                <c:pt idx="3">
                  <c:v>0.24358974358974361</c:v>
                </c:pt>
                <c:pt idx="12">
                  <c:v>0.45634920634920628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4A-42BD-9E80-42DCE4A49F0A}"/>
            </c:ext>
          </c:extLst>
        </c:ser>
        <c:ser>
          <c:idx val="4"/>
          <c:order val="5"/>
          <c:tx>
            <c:strRef>
              <c:f>'Viajeros entr evol mensu FV'!$M$589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FV'!$M$590:$M$602</c:f>
              <c:numCache>
                <c:formatCode>0.0%</c:formatCode>
                <c:ptCount val="13"/>
                <c:pt idx="0">
                  <c:v>-0.27058823529411768</c:v>
                </c:pt>
                <c:pt idx="1">
                  <c:v>-0.24489795918367352</c:v>
                </c:pt>
                <c:pt idx="2">
                  <c:v>-0.16279069767441856</c:v>
                </c:pt>
                <c:pt idx="3">
                  <c:v>0.11494252873563227</c:v>
                </c:pt>
                <c:pt idx="12">
                  <c:v>-0.16780045351473927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4A-42BD-9E80-42DCE4A4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6C-4D6B-8CB5-7023D261D0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FV'!$C$613:$C$625</c:f>
              <c:numCache>
                <c:formatCode>#,##0</c:formatCode>
                <c:ptCount val="13"/>
                <c:pt idx="0">
                  <c:v>623</c:v>
                </c:pt>
                <c:pt idx="1">
                  <c:v>502</c:v>
                </c:pt>
                <c:pt idx="2">
                  <c:v>512</c:v>
                </c:pt>
                <c:pt idx="3">
                  <c:v>638</c:v>
                </c:pt>
                <c:pt idx="4">
                  <c:v>452</c:v>
                </c:pt>
                <c:pt idx="5">
                  <c:v>474</c:v>
                </c:pt>
                <c:pt idx="6">
                  <c:v>577</c:v>
                </c:pt>
                <c:pt idx="7">
                  <c:v>531</c:v>
                </c:pt>
                <c:pt idx="8">
                  <c:v>649</c:v>
                </c:pt>
                <c:pt idx="9">
                  <c:v>888</c:v>
                </c:pt>
                <c:pt idx="10">
                  <c:v>460</c:v>
                </c:pt>
                <c:pt idx="11">
                  <c:v>464</c:v>
                </c:pt>
                <c:pt idx="12">
                  <c:v>6770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C-4D6B-8CB5-7023D261D03D}"/>
            </c:ext>
          </c:extLst>
        </c:ser>
        <c:ser>
          <c:idx val="5"/>
          <c:order val="1"/>
          <c:tx>
            <c:strRef>
              <c:f>'Viajeros entr evol mensu FV'!$G$611:$H$611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6C-4D6B-8CB5-7023D261D03D}"/>
              </c:ext>
            </c:extLst>
          </c:dPt>
          <c:val>
            <c:numRef>
              <c:f>'Viajeros entr evol mensu FV'!$G$613:$G$625</c:f>
              <c:numCache>
                <c:formatCode>#,##0</c:formatCode>
                <c:ptCount val="13"/>
                <c:pt idx="0">
                  <c:v>187</c:v>
                </c:pt>
                <c:pt idx="1">
                  <c:v>259</c:v>
                </c:pt>
                <c:pt idx="2">
                  <c:v>514</c:v>
                </c:pt>
                <c:pt idx="3">
                  <c:v>615</c:v>
                </c:pt>
                <c:pt idx="4">
                  <c:v>841</c:v>
                </c:pt>
                <c:pt idx="5">
                  <c:v>818</c:v>
                </c:pt>
                <c:pt idx="6">
                  <c:v>1100</c:v>
                </c:pt>
                <c:pt idx="7">
                  <c:v>852</c:v>
                </c:pt>
                <c:pt idx="8">
                  <c:v>884</c:v>
                </c:pt>
                <c:pt idx="9">
                  <c:v>957</c:v>
                </c:pt>
                <c:pt idx="10">
                  <c:v>751</c:v>
                </c:pt>
                <c:pt idx="11">
                  <c:v>1034</c:v>
                </c:pt>
                <c:pt idx="12">
                  <c:v>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6C-4D6B-8CB5-7023D261D03D}"/>
            </c:ext>
          </c:extLst>
        </c:ser>
        <c:ser>
          <c:idx val="0"/>
          <c:order val="2"/>
          <c:tx>
            <c:strRef>
              <c:f>'Viajeros entr evol mensu FV'!$I$611:$J$611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6C-4D6B-8CB5-7023D261D0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FV'!$I$613:$I$625</c:f>
              <c:numCache>
                <c:formatCode>#,##0</c:formatCode>
                <c:ptCount val="13"/>
                <c:pt idx="0">
                  <c:v>748</c:v>
                </c:pt>
                <c:pt idx="1">
                  <c:v>1175</c:v>
                </c:pt>
                <c:pt idx="2">
                  <c:v>1275</c:v>
                </c:pt>
                <c:pt idx="3">
                  <c:v>793</c:v>
                </c:pt>
                <c:pt idx="4">
                  <c:v>1260</c:v>
                </c:pt>
                <c:pt idx="5">
                  <c:v>1044</c:v>
                </c:pt>
                <c:pt idx="6">
                  <c:v>1898</c:v>
                </c:pt>
                <c:pt idx="7">
                  <c:v>1314</c:v>
                </c:pt>
                <c:pt idx="8">
                  <c:v>1434</c:v>
                </c:pt>
                <c:pt idx="9">
                  <c:v>1499</c:v>
                </c:pt>
                <c:pt idx="10">
                  <c:v>774</c:v>
                </c:pt>
                <c:pt idx="11">
                  <c:v>909</c:v>
                </c:pt>
                <c:pt idx="12">
                  <c:v>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6C-4D6B-8CB5-7023D261D03D}"/>
            </c:ext>
          </c:extLst>
        </c:ser>
        <c:ser>
          <c:idx val="1"/>
          <c:order val="3"/>
          <c:tx>
            <c:strRef>
              <c:f>'Viajeros entr evol mensu FV'!$K$611:$L$611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6C-4D6B-8CB5-7023D261D0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6C-4D6B-8CB5-7023D261D0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FV'!$K$613:$K$625</c:f>
              <c:numCache>
                <c:formatCode>#,##0</c:formatCode>
                <c:ptCount val="13"/>
                <c:pt idx="0">
                  <c:v>794</c:v>
                </c:pt>
                <c:pt idx="1">
                  <c:v>829</c:v>
                </c:pt>
                <c:pt idx="2">
                  <c:v>991</c:v>
                </c:pt>
                <c:pt idx="3">
                  <c:v>1556</c:v>
                </c:pt>
                <c:pt idx="12">
                  <c:v>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6C-4D6B-8CB5-7023D261D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6C-4D6B-8CB5-7023D261D0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6C-4D6B-8CB5-7023D261D0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6C-4D6B-8CB5-7023D261D0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6C-4D6B-8CB5-7023D261D0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6C-4D6B-8CB5-7023D261D0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6C-4D6B-8CB5-7023D261D0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6C-4D6B-8CB5-7023D261D0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6C-4D6B-8CB5-7023D261D0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6C-4D6B-8CB5-7023D261D0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6C-4D6B-8CB5-7023D261D0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6C-4D6B-8CB5-7023D261D0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6C-4D6B-8CB5-7023D261D0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6C-4D6B-8CB5-7023D261D03D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FV'!$L$613:$L$625</c:f>
              <c:numCache>
                <c:formatCode>0.0%</c:formatCode>
                <c:ptCount val="13"/>
                <c:pt idx="0">
                  <c:v>6.149732620320858E-2</c:v>
                </c:pt>
                <c:pt idx="1">
                  <c:v>-0.294468085106383</c:v>
                </c:pt>
                <c:pt idx="2">
                  <c:v>-0.22274509803921572</c:v>
                </c:pt>
                <c:pt idx="3">
                  <c:v>0.96216897856242123</c:v>
                </c:pt>
                <c:pt idx="12">
                  <c:v>4.4850914557754917E-2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6C-4D6B-8CB5-7023D261D03D}"/>
            </c:ext>
          </c:extLst>
        </c:ser>
        <c:ser>
          <c:idx val="4"/>
          <c:order val="5"/>
          <c:tx>
            <c:strRef>
              <c:f>'Viajeros entr evol mensu FV'!$M$612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FV'!$M$613:$M$625</c:f>
              <c:numCache>
                <c:formatCode>0.0%</c:formatCode>
                <c:ptCount val="13"/>
                <c:pt idx="0">
                  <c:v>0.27447833065810601</c:v>
                </c:pt>
                <c:pt idx="1">
                  <c:v>0.65139442231075706</c:v>
                </c:pt>
                <c:pt idx="2">
                  <c:v>0.935546875</c:v>
                </c:pt>
                <c:pt idx="3">
                  <c:v>1.438871473354232</c:v>
                </c:pt>
                <c:pt idx="12">
                  <c:v>0.83296703296703289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6C-4D6B-8CB5-7023D261D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B7-47A3-9F30-9F9EBC4B147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FV'!$C$635:$C$647</c:f>
              <c:numCache>
                <c:formatCode>#,##0</c:formatCode>
                <c:ptCount val="13"/>
                <c:pt idx="0">
                  <c:v>72</c:v>
                </c:pt>
                <c:pt idx="1">
                  <c:v>81</c:v>
                </c:pt>
                <c:pt idx="2">
                  <c:v>120</c:v>
                </c:pt>
                <c:pt idx="3">
                  <c:v>118</c:v>
                </c:pt>
                <c:pt idx="4">
                  <c:v>90</c:v>
                </c:pt>
                <c:pt idx="5">
                  <c:v>183</c:v>
                </c:pt>
                <c:pt idx="6">
                  <c:v>113</c:v>
                </c:pt>
                <c:pt idx="7">
                  <c:v>135</c:v>
                </c:pt>
                <c:pt idx="8">
                  <c:v>146</c:v>
                </c:pt>
                <c:pt idx="9">
                  <c:v>123</c:v>
                </c:pt>
                <c:pt idx="10">
                  <c:v>72</c:v>
                </c:pt>
                <c:pt idx="11">
                  <c:v>106</c:v>
                </c:pt>
                <c:pt idx="12">
                  <c:v>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7-47A3-9F30-9F9EBC4B147F}"/>
            </c:ext>
          </c:extLst>
        </c:ser>
        <c:ser>
          <c:idx val="5"/>
          <c:order val="1"/>
          <c:tx>
            <c:strRef>
              <c:f>'Viajeros entr evol mensu FV'!$G$633:$H$633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B7-47A3-9F30-9F9EBC4B147F}"/>
              </c:ext>
            </c:extLst>
          </c:dPt>
          <c:val>
            <c:numRef>
              <c:f>'Viajeros entr evol mensu FV'!$G$635:$G$647</c:f>
              <c:numCache>
                <c:formatCode>#,##0</c:formatCode>
                <c:ptCount val="13"/>
                <c:pt idx="0">
                  <c:v>26</c:v>
                </c:pt>
                <c:pt idx="1">
                  <c:v>10</c:v>
                </c:pt>
                <c:pt idx="2">
                  <c:v>47</c:v>
                </c:pt>
                <c:pt idx="3">
                  <c:v>50</c:v>
                </c:pt>
                <c:pt idx="4">
                  <c:v>83</c:v>
                </c:pt>
                <c:pt idx="5">
                  <c:v>137</c:v>
                </c:pt>
                <c:pt idx="6">
                  <c:v>182</c:v>
                </c:pt>
                <c:pt idx="7">
                  <c:v>186</c:v>
                </c:pt>
                <c:pt idx="8">
                  <c:v>184</c:v>
                </c:pt>
                <c:pt idx="9">
                  <c:v>163</c:v>
                </c:pt>
                <c:pt idx="10">
                  <c:v>168</c:v>
                </c:pt>
                <c:pt idx="11">
                  <c:v>237</c:v>
                </c:pt>
                <c:pt idx="12">
                  <c:v>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B7-47A3-9F30-9F9EBC4B147F}"/>
            </c:ext>
          </c:extLst>
        </c:ser>
        <c:ser>
          <c:idx val="0"/>
          <c:order val="2"/>
          <c:tx>
            <c:strRef>
              <c:f>'Viajeros entr evol mensu FV'!$I$633:$J$633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B7-47A3-9F30-9F9EBC4B147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FV'!$I$635:$I$647</c:f>
              <c:numCache>
                <c:formatCode>#,##0</c:formatCode>
                <c:ptCount val="13"/>
                <c:pt idx="0">
                  <c:v>218</c:v>
                </c:pt>
                <c:pt idx="1">
                  <c:v>313</c:v>
                </c:pt>
                <c:pt idx="2">
                  <c:v>284</c:v>
                </c:pt>
                <c:pt idx="3">
                  <c:v>374</c:v>
                </c:pt>
                <c:pt idx="4">
                  <c:v>376</c:v>
                </c:pt>
                <c:pt idx="5">
                  <c:v>447</c:v>
                </c:pt>
                <c:pt idx="6">
                  <c:v>459</c:v>
                </c:pt>
                <c:pt idx="7">
                  <c:v>534</c:v>
                </c:pt>
                <c:pt idx="8">
                  <c:v>410</c:v>
                </c:pt>
                <c:pt idx="9">
                  <c:v>378</c:v>
                </c:pt>
                <c:pt idx="10">
                  <c:v>344</c:v>
                </c:pt>
                <c:pt idx="11">
                  <c:v>428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B7-47A3-9F30-9F9EBC4B147F}"/>
            </c:ext>
          </c:extLst>
        </c:ser>
        <c:ser>
          <c:idx val="1"/>
          <c:order val="3"/>
          <c:tx>
            <c:strRef>
              <c:f>'Viajeros entr evol mensu FV'!$K$633:$L$633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B7-47A3-9F30-9F9EBC4B14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B7-47A3-9F30-9F9EBC4B147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FV'!$K$635:$K$647</c:f>
              <c:numCache>
                <c:formatCode>#,##0</c:formatCode>
                <c:ptCount val="13"/>
                <c:pt idx="0">
                  <c:v>299</c:v>
                </c:pt>
                <c:pt idx="1">
                  <c:v>334</c:v>
                </c:pt>
                <c:pt idx="2">
                  <c:v>335</c:v>
                </c:pt>
                <c:pt idx="3">
                  <c:v>419</c:v>
                </c:pt>
                <c:pt idx="12">
                  <c:v>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B7-47A3-9F30-9F9EBC4B1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B7-47A3-9F30-9F9EBC4B14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B7-47A3-9F30-9F9EBC4B14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B7-47A3-9F30-9F9EBC4B14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B7-47A3-9F30-9F9EBC4B14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B7-47A3-9F30-9F9EBC4B14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B7-47A3-9F30-9F9EBC4B14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B7-47A3-9F30-9F9EBC4B14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B7-47A3-9F30-9F9EBC4B14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B7-47A3-9F30-9F9EBC4B14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B7-47A3-9F30-9F9EBC4B14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B7-47A3-9F30-9F9EBC4B14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B7-47A3-9F30-9F9EBC4B14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B7-47A3-9F30-9F9EBC4B147F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FV'!$L$635:$L$647</c:f>
              <c:numCache>
                <c:formatCode>0.0%</c:formatCode>
                <c:ptCount val="13"/>
                <c:pt idx="0">
                  <c:v>0.37155963302752304</c:v>
                </c:pt>
                <c:pt idx="1">
                  <c:v>6.7092651757188593E-2</c:v>
                </c:pt>
                <c:pt idx="2">
                  <c:v>0.17957746478873249</c:v>
                </c:pt>
                <c:pt idx="3">
                  <c:v>0.1203208556149733</c:v>
                </c:pt>
                <c:pt idx="12">
                  <c:v>0.16652649285113541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B7-47A3-9F30-9F9EBC4B147F}"/>
            </c:ext>
          </c:extLst>
        </c:ser>
        <c:ser>
          <c:idx val="4"/>
          <c:order val="5"/>
          <c:tx>
            <c:strRef>
              <c:f>'Viajeros entr evol mensu FV'!$M$634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FV'!$M$635:$M$647</c:f>
              <c:numCache>
                <c:formatCode>0.0%</c:formatCode>
                <c:ptCount val="13"/>
                <c:pt idx="0">
                  <c:v>3.1527777777777777</c:v>
                </c:pt>
                <c:pt idx="1">
                  <c:v>3.1234567901234565</c:v>
                </c:pt>
                <c:pt idx="2">
                  <c:v>1.7916666666666665</c:v>
                </c:pt>
                <c:pt idx="3">
                  <c:v>2.5508474576271185</c:v>
                </c:pt>
                <c:pt idx="12">
                  <c:v>2.547314578005115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B7-47A3-9F30-9F9EBC4B1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48-4B70-9711-00CBE567D34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FV'!$C$660:$C$672</c:f>
              <c:numCache>
                <c:formatCode>#,##0</c:formatCode>
                <c:ptCount val="13"/>
                <c:pt idx="0">
                  <c:v>240</c:v>
                </c:pt>
                <c:pt idx="1">
                  <c:v>212</c:v>
                </c:pt>
                <c:pt idx="2">
                  <c:v>223</c:v>
                </c:pt>
                <c:pt idx="3">
                  <c:v>186</c:v>
                </c:pt>
                <c:pt idx="4">
                  <c:v>170</c:v>
                </c:pt>
                <c:pt idx="5">
                  <c:v>164</c:v>
                </c:pt>
                <c:pt idx="6">
                  <c:v>159</c:v>
                </c:pt>
                <c:pt idx="7">
                  <c:v>175</c:v>
                </c:pt>
                <c:pt idx="8">
                  <c:v>164</c:v>
                </c:pt>
                <c:pt idx="9">
                  <c:v>194</c:v>
                </c:pt>
                <c:pt idx="10">
                  <c:v>205</c:v>
                </c:pt>
                <c:pt idx="11">
                  <c:v>230</c:v>
                </c:pt>
                <c:pt idx="12">
                  <c:v>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48-4B70-9711-00CBE567D34E}"/>
            </c:ext>
          </c:extLst>
        </c:ser>
        <c:ser>
          <c:idx val="5"/>
          <c:order val="1"/>
          <c:tx>
            <c:strRef>
              <c:f>'Viajeros entr evol mensu FV'!$G$658:$H$658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48-4B70-9711-00CBE567D34E}"/>
              </c:ext>
            </c:extLst>
          </c:dPt>
          <c:val>
            <c:numRef>
              <c:f>'Viajeros entr evol mensu FV'!$G$660:$G$672</c:f>
              <c:numCache>
                <c:formatCode>#,##0</c:formatCode>
                <c:ptCount val="13"/>
                <c:pt idx="0">
                  <c:v>16</c:v>
                </c:pt>
                <c:pt idx="1">
                  <c:v>46</c:v>
                </c:pt>
                <c:pt idx="2">
                  <c:v>40</c:v>
                </c:pt>
                <c:pt idx="3">
                  <c:v>35</c:v>
                </c:pt>
                <c:pt idx="4">
                  <c:v>70</c:v>
                </c:pt>
                <c:pt idx="5">
                  <c:v>59</c:v>
                </c:pt>
                <c:pt idx="6">
                  <c:v>113</c:v>
                </c:pt>
                <c:pt idx="7">
                  <c:v>139</c:v>
                </c:pt>
                <c:pt idx="8">
                  <c:v>103</c:v>
                </c:pt>
                <c:pt idx="9">
                  <c:v>171</c:v>
                </c:pt>
                <c:pt idx="10">
                  <c:v>279</c:v>
                </c:pt>
                <c:pt idx="11">
                  <c:v>264</c:v>
                </c:pt>
                <c:pt idx="12">
                  <c:v>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48-4B70-9711-00CBE567D34E}"/>
            </c:ext>
          </c:extLst>
        </c:ser>
        <c:ser>
          <c:idx val="0"/>
          <c:order val="2"/>
          <c:tx>
            <c:strRef>
              <c:f>'Viajeros entr evol mensu FV'!$I$658:$J$658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48-4B70-9711-00CBE567D34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FV'!$I$660:$I$672</c:f>
              <c:numCache>
                <c:formatCode>#,##0</c:formatCode>
                <c:ptCount val="13"/>
                <c:pt idx="0">
                  <c:v>112</c:v>
                </c:pt>
                <c:pt idx="1">
                  <c:v>206</c:v>
                </c:pt>
                <c:pt idx="2">
                  <c:v>249</c:v>
                </c:pt>
                <c:pt idx="3">
                  <c:v>151</c:v>
                </c:pt>
                <c:pt idx="4">
                  <c:v>175</c:v>
                </c:pt>
                <c:pt idx="5">
                  <c:v>189</c:v>
                </c:pt>
                <c:pt idx="6">
                  <c:v>211</c:v>
                </c:pt>
                <c:pt idx="7">
                  <c:v>190</c:v>
                </c:pt>
                <c:pt idx="8">
                  <c:v>135</c:v>
                </c:pt>
                <c:pt idx="9">
                  <c:v>172</c:v>
                </c:pt>
                <c:pt idx="10">
                  <c:v>171</c:v>
                </c:pt>
                <c:pt idx="11">
                  <c:v>242</c:v>
                </c:pt>
                <c:pt idx="12">
                  <c:v>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48-4B70-9711-00CBE567D34E}"/>
            </c:ext>
          </c:extLst>
        </c:ser>
        <c:ser>
          <c:idx val="1"/>
          <c:order val="3"/>
          <c:tx>
            <c:strRef>
              <c:f>'Viajeros entr evol mensu FV'!$K$658:$L$658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48-4B70-9711-00CBE567D3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48-4B70-9711-00CBE567D34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FV'!$K$660:$K$672</c:f>
              <c:numCache>
                <c:formatCode>#,##0</c:formatCode>
                <c:ptCount val="13"/>
                <c:pt idx="0">
                  <c:v>178</c:v>
                </c:pt>
                <c:pt idx="1">
                  <c:v>189</c:v>
                </c:pt>
                <c:pt idx="2">
                  <c:v>256</c:v>
                </c:pt>
                <c:pt idx="3">
                  <c:v>227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48-4B70-9711-00CBE567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48-4B70-9711-00CBE567D3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48-4B70-9711-00CBE567D3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48-4B70-9711-00CBE567D3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48-4B70-9711-00CBE567D3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48-4B70-9711-00CBE567D3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48-4B70-9711-00CBE567D3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48-4B70-9711-00CBE567D3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48-4B70-9711-00CBE567D3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48-4B70-9711-00CBE567D3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48-4B70-9711-00CBE567D3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48-4B70-9711-00CBE567D3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48-4B70-9711-00CBE567D3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48-4B70-9711-00CBE567D34E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FV'!$L$660:$L$672</c:f>
              <c:numCache>
                <c:formatCode>0.0%</c:formatCode>
                <c:ptCount val="13"/>
                <c:pt idx="0">
                  <c:v>0.58928571428571419</c:v>
                </c:pt>
                <c:pt idx="1">
                  <c:v>-8.2524271844660158E-2</c:v>
                </c:pt>
                <c:pt idx="2">
                  <c:v>2.8112449799196693E-2</c:v>
                </c:pt>
                <c:pt idx="3">
                  <c:v>0.5033112582781456</c:v>
                </c:pt>
                <c:pt idx="12">
                  <c:v>0.18384401114206139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48-4B70-9711-00CBE567D34E}"/>
            </c:ext>
          </c:extLst>
        </c:ser>
        <c:ser>
          <c:idx val="4"/>
          <c:order val="5"/>
          <c:tx>
            <c:strRef>
              <c:f>'Viajeros entr evol mensu FV'!$M$659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FV'!$M$660:$M$672</c:f>
              <c:numCache>
                <c:formatCode>0.0%</c:formatCode>
                <c:ptCount val="13"/>
                <c:pt idx="0">
                  <c:v>-0.2583333333333333</c:v>
                </c:pt>
                <c:pt idx="1">
                  <c:v>-0.10849056603773588</c:v>
                </c:pt>
                <c:pt idx="2">
                  <c:v>0.14798206278026904</c:v>
                </c:pt>
                <c:pt idx="3">
                  <c:v>0.22043010752688175</c:v>
                </c:pt>
                <c:pt idx="12">
                  <c:v>-1.2775842044134733E-2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48-4B70-9711-00CBE567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2C-4DE8-B50D-CB6DAAB8DF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TF'!$C$635:$C$647</c:f>
              <c:numCache>
                <c:formatCode>#,##0</c:formatCode>
                <c:ptCount val="13"/>
                <c:pt idx="0">
                  <c:v>674</c:v>
                </c:pt>
                <c:pt idx="1">
                  <c:v>730</c:v>
                </c:pt>
                <c:pt idx="2">
                  <c:v>821</c:v>
                </c:pt>
                <c:pt idx="3">
                  <c:v>1282</c:v>
                </c:pt>
                <c:pt idx="4">
                  <c:v>1368</c:v>
                </c:pt>
                <c:pt idx="5">
                  <c:v>2020</c:v>
                </c:pt>
                <c:pt idx="6">
                  <c:v>2495</c:v>
                </c:pt>
                <c:pt idx="7">
                  <c:v>2263</c:v>
                </c:pt>
                <c:pt idx="8">
                  <c:v>2136</c:v>
                </c:pt>
                <c:pt idx="9">
                  <c:v>1369</c:v>
                </c:pt>
                <c:pt idx="10">
                  <c:v>804</c:v>
                </c:pt>
                <c:pt idx="11">
                  <c:v>1197</c:v>
                </c:pt>
                <c:pt idx="12">
                  <c:v>17159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2C-4DE8-B50D-CB6DAAB8DF13}"/>
            </c:ext>
          </c:extLst>
        </c:ser>
        <c:ser>
          <c:idx val="5"/>
          <c:order val="1"/>
          <c:tx>
            <c:strRef>
              <c:f>'Viajeros entr evol mensu TF'!$G$633:$H$633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2C-4DE8-B50D-CB6DAAB8DF13}"/>
              </c:ext>
            </c:extLst>
          </c:dPt>
          <c:val>
            <c:numRef>
              <c:f>'Viajeros entr evol mensu TF'!$G$635:$G$647</c:f>
              <c:numCache>
                <c:formatCode>#,##0</c:formatCode>
                <c:ptCount val="13"/>
                <c:pt idx="0">
                  <c:v>292</c:v>
                </c:pt>
                <c:pt idx="1">
                  <c:v>202</c:v>
                </c:pt>
                <c:pt idx="2">
                  <c:v>207</c:v>
                </c:pt>
                <c:pt idx="3">
                  <c:v>518</c:v>
                </c:pt>
                <c:pt idx="4">
                  <c:v>592</c:v>
                </c:pt>
                <c:pt idx="5">
                  <c:v>1158</c:v>
                </c:pt>
                <c:pt idx="6">
                  <c:v>2192</c:v>
                </c:pt>
                <c:pt idx="7">
                  <c:v>2134</c:v>
                </c:pt>
                <c:pt idx="8">
                  <c:v>1768</c:v>
                </c:pt>
                <c:pt idx="9">
                  <c:v>1594</c:v>
                </c:pt>
                <c:pt idx="10">
                  <c:v>1245</c:v>
                </c:pt>
                <c:pt idx="11">
                  <c:v>1394</c:v>
                </c:pt>
                <c:pt idx="12">
                  <c:v>13296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2C-4DE8-B50D-CB6DAAB8DF13}"/>
            </c:ext>
          </c:extLst>
        </c:ser>
        <c:ser>
          <c:idx val="0"/>
          <c:order val="2"/>
          <c:tx>
            <c:strRef>
              <c:f>'Viajeros entr evol mensu TF'!$I$633:$J$633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2C-4DE8-B50D-CB6DAAB8DF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TF'!$I$635:$I$647</c:f>
              <c:numCache>
                <c:formatCode>#,##0</c:formatCode>
                <c:ptCount val="13"/>
                <c:pt idx="0">
                  <c:v>1451</c:v>
                </c:pt>
                <c:pt idx="1">
                  <c:v>1625</c:v>
                </c:pt>
                <c:pt idx="2">
                  <c:v>1662</c:v>
                </c:pt>
                <c:pt idx="3">
                  <c:v>2647</c:v>
                </c:pt>
                <c:pt idx="4">
                  <c:v>2712</c:v>
                </c:pt>
                <c:pt idx="5">
                  <c:v>3163</c:v>
                </c:pt>
                <c:pt idx="6">
                  <c:v>3094</c:v>
                </c:pt>
                <c:pt idx="7">
                  <c:v>3343</c:v>
                </c:pt>
                <c:pt idx="8">
                  <c:v>2472</c:v>
                </c:pt>
                <c:pt idx="9">
                  <c:v>2285</c:v>
                </c:pt>
                <c:pt idx="10">
                  <c:v>1790</c:v>
                </c:pt>
                <c:pt idx="11">
                  <c:v>2020</c:v>
                </c:pt>
                <c:pt idx="12">
                  <c:v>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2C-4DE8-B50D-CB6DAAB8DF13}"/>
            </c:ext>
          </c:extLst>
        </c:ser>
        <c:ser>
          <c:idx val="1"/>
          <c:order val="3"/>
          <c:tx>
            <c:strRef>
              <c:f>'Viajeros entr evol mensu TF'!$K$633:$L$633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2C-4DE8-B50D-CB6DAAB8DF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2C-4DE8-B50D-CB6DAAB8DF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TF'!$K$635:$K$647</c:f>
              <c:numCache>
                <c:formatCode>#,##0</c:formatCode>
                <c:ptCount val="13"/>
                <c:pt idx="0">
                  <c:v>2082</c:v>
                </c:pt>
                <c:pt idx="1">
                  <c:v>2256</c:v>
                </c:pt>
                <c:pt idx="2">
                  <c:v>1904</c:v>
                </c:pt>
                <c:pt idx="3">
                  <c:v>3282</c:v>
                </c:pt>
                <c:pt idx="12">
                  <c:v>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2C-4DE8-B50D-CB6DAAB8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2C-4DE8-B50D-CB6DAAB8DF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2C-4DE8-B50D-CB6DAAB8DF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2C-4DE8-B50D-CB6DAAB8DF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2C-4DE8-B50D-CB6DAAB8DF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2C-4DE8-B50D-CB6DAAB8DF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2C-4DE8-B50D-CB6DAAB8DF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2C-4DE8-B50D-CB6DAAB8DF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2C-4DE8-B50D-CB6DAAB8DF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2C-4DE8-B50D-CB6DAAB8DF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2C-4DE8-B50D-CB6DAAB8DF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2C-4DE8-B50D-CB6DAAB8DF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2C-4DE8-B50D-CB6DAAB8DF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2C-4DE8-B50D-CB6DAAB8DF13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TF'!$L$635:$L$647</c:f>
              <c:numCache>
                <c:formatCode>0.0%</c:formatCode>
                <c:ptCount val="13"/>
                <c:pt idx="0">
                  <c:v>0.43487250172294978</c:v>
                </c:pt>
                <c:pt idx="1">
                  <c:v>0.38830769230769224</c:v>
                </c:pt>
                <c:pt idx="2">
                  <c:v>0.14560770156438019</c:v>
                </c:pt>
                <c:pt idx="3">
                  <c:v>0.23989421987155279</c:v>
                </c:pt>
                <c:pt idx="12">
                  <c:v>0.28964116452268107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2C-4DE8-B50D-CB6DAAB8DF13}"/>
            </c:ext>
          </c:extLst>
        </c:ser>
        <c:ser>
          <c:idx val="4"/>
          <c:order val="5"/>
          <c:tx>
            <c:strRef>
              <c:f>'Viajeros entr evol mensu TF'!$M$634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TF'!$M$635:$M$647</c:f>
              <c:numCache>
                <c:formatCode>0.0%</c:formatCode>
                <c:ptCount val="13"/>
                <c:pt idx="0">
                  <c:v>2.0890207715133533</c:v>
                </c:pt>
                <c:pt idx="1">
                  <c:v>2.0904109589041098</c:v>
                </c:pt>
                <c:pt idx="2">
                  <c:v>1.3191230207064555</c:v>
                </c:pt>
                <c:pt idx="3">
                  <c:v>1.5600624024960998</c:v>
                </c:pt>
                <c:pt idx="12">
                  <c:v>1.7157114342743087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2C-4DE8-B50D-CB6DAAB8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89-465B-9C9D-55A67FFE72A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FV'!$C$684:$C$696</c:f>
              <c:numCache>
                <c:formatCode>#,##0</c:formatCode>
                <c:ptCount val="13"/>
                <c:pt idx="0">
                  <c:v>28481</c:v>
                </c:pt>
                <c:pt idx="1">
                  <c:v>26312</c:v>
                </c:pt>
                <c:pt idx="2">
                  <c:v>29481</c:v>
                </c:pt>
                <c:pt idx="3">
                  <c:v>32259</c:v>
                </c:pt>
                <c:pt idx="4">
                  <c:v>28706</c:v>
                </c:pt>
                <c:pt idx="5">
                  <c:v>29899</c:v>
                </c:pt>
                <c:pt idx="6">
                  <c:v>40326</c:v>
                </c:pt>
                <c:pt idx="7">
                  <c:v>37232</c:v>
                </c:pt>
                <c:pt idx="8">
                  <c:v>31946</c:v>
                </c:pt>
                <c:pt idx="9">
                  <c:v>30628</c:v>
                </c:pt>
                <c:pt idx="10">
                  <c:v>26330</c:v>
                </c:pt>
                <c:pt idx="11">
                  <c:v>31406</c:v>
                </c:pt>
                <c:pt idx="12">
                  <c:v>373006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9-465B-9C9D-55A67FFE72AD}"/>
            </c:ext>
          </c:extLst>
        </c:ser>
        <c:ser>
          <c:idx val="5"/>
          <c:order val="1"/>
          <c:tx>
            <c:strRef>
              <c:f>'Viajeros entr evol mensu FV'!$G$682:$H$682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89-465B-9C9D-55A67FFE72AD}"/>
              </c:ext>
            </c:extLst>
          </c:dPt>
          <c:val>
            <c:numRef>
              <c:f>'Viajeros entr evol mensu FV'!$G$684:$G$696</c:f>
              <c:numCache>
                <c:formatCode>#,##0</c:formatCode>
                <c:ptCount val="13"/>
                <c:pt idx="0">
                  <c:v>4641</c:v>
                </c:pt>
                <c:pt idx="1">
                  <c:v>3515</c:v>
                </c:pt>
                <c:pt idx="2">
                  <c:v>4631</c:v>
                </c:pt>
                <c:pt idx="3">
                  <c:v>8413</c:v>
                </c:pt>
                <c:pt idx="4">
                  <c:v>12193</c:v>
                </c:pt>
                <c:pt idx="5">
                  <c:v>12707</c:v>
                </c:pt>
                <c:pt idx="6">
                  <c:v>24587</c:v>
                </c:pt>
                <c:pt idx="7">
                  <c:v>31473</c:v>
                </c:pt>
                <c:pt idx="8">
                  <c:v>26548</c:v>
                </c:pt>
                <c:pt idx="9">
                  <c:v>29531</c:v>
                </c:pt>
                <c:pt idx="10">
                  <c:v>25978</c:v>
                </c:pt>
                <c:pt idx="11">
                  <c:v>26699</c:v>
                </c:pt>
                <c:pt idx="12">
                  <c:v>210916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9-465B-9C9D-55A67FFE72AD}"/>
            </c:ext>
          </c:extLst>
        </c:ser>
        <c:ser>
          <c:idx val="0"/>
          <c:order val="2"/>
          <c:tx>
            <c:strRef>
              <c:f>'Viajeros entr evol mensu FV'!$I$682:$J$682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89-465B-9C9D-55A67FFE72A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FV'!$I$684:$I$696</c:f>
              <c:numCache>
                <c:formatCode>#,##0</c:formatCode>
                <c:ptCount val="13"/>
                <c:pt idx="0">
                  <c:v>24070</c:v>
                </c:pt>
                <c:pt idx="1">
                  <c:v>29388</c:v>
                </c:pt>
                <c:pt idx="2">
                  <c:v>26514</c:v>
                </c:pt>
                <c:pt idx="3">
                  <c:v>28379</c:v>
                </c:pt>
                <c:pt idx="4">
                  <c:v>27533</c:v>
                </c:pt>
                <c:pt idx="5">
                  <c:v>27956</c:v>
                </c:pt>
                <c:pt idx="6">
                  <c:v>38379</c:v>
                </c:pt>
                <c:pt idx="7">
                  <c:v>41571</c:v>
                </c:pt>
                <c:pt idx="8">
                  <c:v>33718</c:v>
                </c:pt>
                <c:pt idx="9">
                  <c:v>32041</c:v>
                </c:pt>
                <c:pt idx="10">
                  <c:v>26301</c:v>
                </c:pt>
                <c:pt idx="11">
                  <c:v>31946</c:v>
                </c:pt>
                <c:pt idx="12">
                  <c:v>367796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89-465B-9C9D-55A67FFE72AD}"/>
            </c:ext>
          </c:extLst>
        </c:ser>
        <c:ser>
          <c:idx val="1"/>
          <c:order val="3"/>
          <c:tx>
            <c:strRef>
              <c:f>'Viajeros entr evol mensu FV'!$K$682:$L$682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89-465B-9C9D-55A67FFE72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89-465B-9C9D-55A67FFE72A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FV'!$K$684:$K$696</c:f>
              <c:numCache>
                <c:formatCode>#,##0</c:formatCode>
                <c:ptCount val="13"/>
                <c:pt idx="0">
                  <c:v>32894</c:v>
                </c:pt>
                <c:pt idx="1">
                  <c:v>31466</c:v>
                </c:pt>
                <c:pt idx="2">
                  <c:v>29877</c:v>
                </c:pt>
                <c:pt idx="3">
                  <c:v>31620</c:v>
                </c:pt>
                <c:pt idx="12">
                  <c:v>125857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89-465B-9C9D-55A67FFE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89-465B-9C9D-55A67FFE72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89-465B-9C9D-55A67FFE72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89-465B-9C9D-55A67FFE72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89-465B-9C9D-55A67FFE72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89-465B-9C9D-55A67FFE72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89-465B-9C9D-55A67FFE72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89-465B-9C9D-55A67FFE72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89-465B-9C9D-55A67FFE72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89-465B-9C9D-55A67FFE72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89-465B-9C9D-55A67FFE72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89-465B-9C9D-55A67FFE72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89-465B-9C9D-55A67FFE72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89-465B-9C9D-55A67FFE72AD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FV'!$L$684:$L$696</c:f>
              <c:numCache>
                <c:formatCode>0.0%</c:formatCode>
                <c:ptCount val="13"/>
                <c:pt idx="0">
                  <c:v>0.36659742417947649</c:v>
                </c:pt>
                <c:pt idx="1">
                  <c:v>7.0709132979447364E-2</c:v>
                </c:pt>
                <c:pt idx="2">
                  <c:v>0.12683865127856975</c:v>
                </c:pt>
                <c:pt idx="3">
                  <c:v>0.11420416505162279</c:v>
                </c:pt>
                <c:pt idx="12">
                  <c:v>0.16156749822336658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89-465B-9C9D-55A67FFE72AD}"/>
            </c:ext>
          </c:extLst>
        </c:ser>
        <c:ser>
          <c:idx val="4"/>
          <c:order val="5"/>
          <c:tx>
            <c:strRef>
              <c:f>'Viajeros entr evol mensu FV'!$M$683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FV'!$M$684:$M$696</c:f>
              <c:numCache>
                <c:formatCode>0.0%</c:formatCode>
                <c:ptCount val="13"/>
                <c:pt idx="0">
                  <c:v>0.15494540219795661</c:v>
                </c:pt>
                <c:pt idx="1">
                  <c:v>0.19588020674977202</c:v>
                </c:pt>
                <c:pt idx="2">
                  <c:v>1.3432380177063274E-2</c:v>
                </c:pt>
                <c:pt idx="3">
                  <c:v>-1.9808425555658871E-2</c:v>
                </c:pt>
                <c:pt idx="12">
                  <c:v>8.0011670513931765E-2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89-465B-9C9D-55A67FFE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E0-4B5C-AA2A-CB835CFFA4E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FV'!$C$31:$C$43</c:f>
              <c:numCache>
                <c:formatCode>#,##0</c:formatCode>
                <c:ptCount val="13"/>
                <c:pt idx="0">
                  <c:v>7762</c:v>
                </c:pt>
                <c:pt idx="1">
                  <c:v>7784</c:v>
                </c:pt>
                <c:pt idx="2">
                  <c:v>11196</c:v>
                </c:pt>
                <c:pt idx="3">
                  <c:v>20585</c:v>
                </c:pt>
                <c:pt idx="4">
                  <c:v>18041</c:v>
                </c:pt>
                <c:pt idx="5">
                  <c:v>24783</c:v>
                </c:pt>
                <c:pt idx="6">
                  <c:v>28801</c:v>
                </c:pt>
                <c:pt idx="7">
                  <c:v>45598</c:v>
                </c:pt>
                <c:pt idx="8">
                  <c:v>24552</c:v>
                </c:pt>
                <c:pt idx="9">
                  <c:v>15463</c:v>
                </c:pt>
                <c:pt idx="10">
                  <c:v>12983</c:v>
                </c:pt>
                <c:pt idx="11">
                  <c:v>11807</c:v>
                </c:pt>
                <c:pt idx="12">
                  <c:v>229355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0-4B5C-AA2A-CB835CFFA4E5}"/>
            </c:ext>
          </c:extLst>
        </c:ser>
        <c:ser>
          <c:idx val="5"/>
          <c:order val="1"/>
          <c:tx>
            <c:strRef>
              <c:f>'Viajeros entr evol mensu FV'!$G$29:$H$29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E0-4B5C-AA2A-CB835CFFA4E5}"/>
              </c:ext>
            </c:extLst>
          </c:dPt>
          <c:val>
            <c:numRef>
              <c:f>'Viajeros entr evol mensu FV'!$G$31:$G$43</c:f>
              <c:numCache>
                <c:formatCode>#,##0</c:formatCode>
                <c:ptCount val="13"/>
                <c:pt idx="0">
                  <c:v>3177</c:v>
                </c:pt>
                <c:pt idx="1">
                  <c:v>2838</c:v>
                </c:pt>
                <c:pt idx="2">
                  <c:v>5084</c:v>
                </c:pt>
                <c:pt idx="3">
                  <c:v>5629</c:v>
                </c:pt>
                <c:pt idx="4">
                  <c:v>11560</c:v>
                </c:pt>
                <c:pt idx="5">
                  <c:v>15305</c:v>
                </c:pt>
                <c:pt idx="6">
                  <c:v>33610</c:v>
                </c:pt>
                <c:pt idx="7">
                  <c:v>46687</c:v>
                </c:pt>
                <c:pt idx="8">
                  <c:v>29903</c:v>
                </c:pt>
                <c:pt idx="9">
                  <c:v>22261</c:v>
                </c:pt>
                <c:pt idx="10">
                  <c:v>10295</c:v>
                </c:pt>
                <c:pt idx="11">
                  <c:v>15562</c:v>
                </c:pt>
                <c:pt idx="12">
                  <c:v>201911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0-4B5C-AA2A-CB835CFFA4E5}"/>
            </c:ext>
          </c:extLst>
        </c:ser>
        <c:ser>
          <c:idx val="0"/>
          <c:order val="2"/>
          <c:tx>
            <c:strRef>
              <c:f>'Viajeros entr evol mensu FV'!$I$29:$J$29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E0-4B5C-AA2A-CB835CFFA4E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FV'!$I$31:$I$43</c:f>
              <c:numCache>
                <c:formatCode>#,##0</c:formatCode>
                <c:ptCount val="13"/>
                <c:pt idx="0">
                  <c:v>8951</c:v>
                </c:pt>
                <c:pt idx="1">
                  <c:v>10940</c:v>
                </c:pt>
                <c:pt idx="2">
                  <c:v>11642</c:v>
                </c:pt>
                <c:pt idx="3">
                  <c:v>21447</c:v>
                </c:pt>
                <c:pt idx="4">
                  <c:v>22812</c:v>
                </c:pt>
                <c:pt idx="5">
                  <c:v>26560</c:v>
                </c:pt>
                <c:pt idx="6">
                  <c:v>31526</c:v>
                </c:pt>
                <c:pt idx="7">
                  <c:v>46928</c:v>
                </c:pt>
                <c:pt idx="8">
                  <c:v>30070</c:v>
                </c:pt>
                <c:pt idx="9">
                  <c:v>21658</c:v>
                </c:pt>
                <c:pt idx="10">
                  <c:v>14662</c:v>
                </c:pt>
                <c:pt idx="11">
                  <c:v>15237</c:v>
                </c:pt>
                <c:pt idx="12">
                  <c:v>262433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E0-4B5C-AA2A-CB835CFFA4E5}"/>
            </c:ext>
          </c:extLst>
        </c:ser>
        <c:ser>
          <c:idx val="1"/>
          <c:order val="3"/>
          <c:tx>
            <c:strRef>
              <c:f>'Viajeros entr evol mensu FV'!$K$29:$L$29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E0-4B5C-AA2A-CB835CFFA4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E0-4B5C-AA2A-CB835CFFA4E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FV'!$K$31:$K$43</c:f>
              <c:numCache>
                <c:formatCode>#,##0</c:formatCode>
                <c:ptCount val="13"/>
                <c:pt idx="0">
                  <c:v>13152</c:v>
                </c:pt>
                <c:pt idx="1">
                  <c:v>11394</c:v>
                </c:pt>
                <c:pt idx="2">
                  <c:v>14576</c:v>
                </c:pt>
                <c:pt idx="3">
                  <c:v>25873</c:v>
                </c:pt>
                <c:pt idx="12">
                  <c:v>64995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E0-4B5C-AA2A-CB835CFFA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E0-4B5C-AA2A-CB835CFFA4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E0-4B5C-AA2A-CB835CFFA4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E0-4B5C-AA2A-CB835CFFA4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E0-4B5C-AA2A-CB835CFFA4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E0-4B5C-AA2A-CB835CFFA4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E0-4B5C-AA2A-CB835CFFA4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E0-4B5C-AA2A-CB835CFFA4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E0-4B5C-AA2A-CB835CFFA4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E0-4B5C-AA2A-CB835CFFA4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E0-4B5C-AA2A-CB835CFFA4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E0-4B5C-AA2A-CB835CFFA4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E0-4B5C-AA2A-CB835CFFA4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E0-4B5C-AA2A-CB835CFFA4E5}"/>
              </c:ext>
            </c:extLst>
          </c:dPt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FV'!$L$31:$L$43</c:f>
              <c:numCache>
                <c:formatCode>0.0%</c:formatCode>
                <c:ptCount val="13"/>
                <c:pt idx="0">
                  <c:v>0.46933303541503735</c:v>
                </c:pt>
                <c:pt idx="1">
                  <c:v>4.1499085923217605E-2</c:v>
                </c:pt>
                <c:pt idx="2">
                  <c:v>0.25201855351314206</c:v>
                </c:pt>
                <c:pt idx="3">
                  <c:v>0.20636918916398561</c:v>
                </c:pt>
                <c:pt idx="12">
                  <c:v>0.22678369195922987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E0-4B5C-AA2A-CB835CFFA4E5}"/>
            </c:ext>
          </c:extLst>
        </c:ser>
        <c:ser>
          <c:idx val="4"/>
          <c:order val="5"/>
          <c:tx>
            <c:strRef>
              <c:f>'Viajeros entr evol mensu FV'!$M$30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FV'!$M$31:$M$43</c:f>
              <c:numCache>
                <c:formatCode>0.0%</c:formatCode>
                <c:ptCount val="13"/>
                <c:pt idx="0">
                  <c:v>0.69440865756248393</c:v>
                </c:pt>
                <c:pt idx="1">
                  <c:v>0.46377183967112035</c:v>
                </c:pt>
                <c:pt idx="2">
                  <c:v>0.30189353340478742</c:v>
                </c:pt>
                <c:pt idx="3">
                  <c:v>0.25688608209861541</c:v>
                </c:pt>
                <c:pt idx="12">
                  <c:v>0.3733175565744713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E0-4B5C-AA2A-CB835CFFA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6C-4F72-9B41-A9F19D9393A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FV'!$C$53:$C$65</c:f>
              <c:numCache>
                <c:formatCode>#,##0</c:formatCode>
                <c:ptCount val="13"/>
                <c:pt idx="0">
                  <c:v>4523</c:v>
                </c:pt>
                <c:pt idx="1">
                  <c:v>4196</c:v>
                </c:pt>
                <c:pt idx="2">
                  <c:v>5816</c:v>
                </c:pt>
                <c:pt idx="3">
                  <c:v>8672</c:v>
                </c:pt>
                <c:pt idx="4">
                  <c:v>8430</c:v>
                </c:pt>
                <c:pt idx="5">
                  <c:v>12448</c:v>
                </c:pt>
                <c:pt idx="6">
                  <c:v>14932</c:v>
                </c:pt>
                <c:pt idx="7">
                  <c:v>19975</c:v>
                </c:pt>
                <c:pt idx="8">
                  <c:v>11830</c:v>
                </c:pt>
                <c:pt idx="9">
                  <c:v>7179</c:v>
                </c:pt>
                <c:pt idx="10">
                  <c:v>6079</c:v>
                </c:pt>
                <c:pt idx="11">
                  <c:v>6453</c:v>
                </c:pt>
                <c:pt idx="12">
                  <c:v>110533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6C-4F72-9B41-A9F19D9393AC}"/>
            </c:ext>
          </c:extLst>
        </c:ser>
        <c:ser>
          <c:idx val="5"/>
          <c:order val="1"/>
          <c:tx>
            <c:strRef>
              <c:f>'Viajeros entr evol mensu FV'!$G$51:$H$51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6C-4F72-9B41-A9F19D9393AC}"/>
              </c:ext>
            </c:extLst>
          </c:dPt>
          <c:val>
            <c:numRef>
              <c:f>'Viajeros entr evol mensu FV'!$G$53:$G$65</c:f>
              <c:numCache>
                <c:formatCode>#,##0</c:formatCode>
                <c:ptCount val="13"/>
                <c:pt idx="0">
                  <c:v>1633</c:v>
                </c:pt>
                <c:pt idx="1">
                  <c:v>1403</c:v>
                </c:pt>
                <c:pt idx="2">
                  <c:v>2290</c:v>
                </c:pt>
                <c:pt idx="3">
                  <c:v>2559</c:v>
                </c:pt>
                <c:pt idx="4">
                  <c:v>5768</c:v>
                </c:pt>
                <c:pt idx="5">
                  <c:v>7777</c:v>
                </c:pt>
                <c:pt idx="6">
                  <c:v>16512</c:v>
                </c:pt>
                <c:pt idx="7">
                  <c:v>21618</c:v>
                </c:pt>
                <c:pt idx="8">
                  <c:v>13843</c:v>
                </c:pt>
                <c:pt idx="9">
                  <c:v>10518</c:v>
                </c:pt>
                <c:pt idx="10">
                  <c:v>6452</c:v>
                </c:pt>
                <c:pt idx="11">
                  <c:v>8754</c:v>
                </c:pt>
                <c:pt idx="12">
                  <c:v>99127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6C-4F72-9B41-A9F19D9393AC}"/>
            </c:ext>
          </c:extLst>
        </c:ser>
        <c:ser>
          <c:idx val="0"/>
          <c:order val="2"/>
          <c:tx>
            <c:strRef>
              <c:f>'Viajeros entr evol mensu FV'!$I$51:$J$51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6C-4F72-9B41-A9F19D9393A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FV'!$I$53:$I$65</c:f>
              <c:numCache>
                <c:formatCode>#,##0</c:formatCode>
                <c:ptCount val="13"/>
                <c:pt idx="0">
                  <c:v>5380</c:v>
                </c:pt>
                <c:pt idx="1">
                  <c:v>5523</c:v>
                </c:pt>
                <c:pt idx="2">
                  <c:v>6055</c:v>
                </c:pt>
                <c:pt idx="3">
                  <c:v>9234</c:v>
                </c:pt>
                <c:pt idx="4">
                  <c:v>10586</c:v>
                </c:pt>
                <c:pt idx="5">
                  <c:v>13339</c:v>
                </c:pt>
                <c:pt idx="6">
                  <c:v>16400</c:v>
                </c:pt>
                <c:pt idx="7">
                  <c:v>19255</c:v>
                </c:pt>
                <c:pt idx="8">
                  <c:v>12857</c:v>
                </c:pt>
                <c:pt idx="9">
                  <c:v>11119</c:v>
                </c:pt>
                <c:pt idx="10">
                  <c:v>7576</c:v>
                </c:pt>
                <c:pt idx="11">
                  <c:v>9074</c:v>
                </c:pt>
                <c:pt idx="12">
                  <c:v>126398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6C-4F72-9B41-A9F19D9393AC}"/>
            </c:ext>
          </c:extLst>
        </c:ser>
        <c:ser>
          <c:idx val="1"/>
          <c:order val="3"/>
          <c:tx>
            <c:strRef>
              <c:f>'Viajeros entr evol mensu FV'!$K$51:$L$51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6C-4F72-9B41-A9F19D9393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6C-4F72-9B41-A9F19D9393A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FV'!$K$53:$K$65</c:f>
              <c:numCache>
                <c:formatCode>#,##0</c:formatCode>
                <c:ptCount val="13"/>
                <c:pt idx="0">
                  <c:v>7613</c:v>
                </c:pt>
                <c:pt idx="1">
                  <c:v>7142</c:v>
                </c:pt>
                <c:pt idx="2">
                  <c:v>8396</c:v>
                </c:pt>
                <c:pt idx="3">
                  <c:v>11032</c:v>
                </c:pt>
                <c:pt idx="12">
                  <c:v>34183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6C-4F72-9B41-A9F19D939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6C-4F72-9B41-A9F19D9393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6C-4F72-9B41-A9F19D9393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6C-4F72-9B41-A9F19D9393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6C-4F72-9B41-A9F19D9393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6C-4F72-9B41-A9F19D9393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6C-4F72-9B41-A9F19D9393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6C-4F72-9B41-A9F19D9393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6C-4F72-9B41-A9F19D9393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6C-4F72-9B41-A9F19D9393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6C-4F72-9B41-A9F19D9393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6C-4F72-9B41-A9F19D9393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6C-4F72-9B41-A9F19D9393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6C-4F72-9B41-A9F19D9393AC}"/>
              </c:ext>
            </c:extLst>
          </c:dPt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FV'!$L$53:$L$65</c:f>
              <c:numCache>
                <c:formatCode>0.0%</c:formatCode>
                <c:ptCount val="13"/>
                <c:pt idx="0">
                  <c:v>0.4150557620817843</c:v>
                </c:pt>
                <c:pt idx="1">
                  <c:v>0.29313778743436547</c:v>
                </c:pt>
                <c:pt idx="2">
                  <c:v>0.38662262592898422</c:v>
                </c:pt>
                <c:pt idx="3">
                  <c:v>0.19471518301927659</c:v>
                </c:pt>
                <c:pt idx="12">
                  <c:v>0.30509315821624927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6C-4F72-9B41-A9F19D9393AC}"/>
            </c:ext>
          </c:extLst>
        </c:ser>
        <c:ser>
          <c:idx val="4"/>
          <c:order val="5"/>
          <c:tx>
            <c:strRef>
              <c:f>'Viajeros entr evol mensu FV'!$M$52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FV'!$M$53:$M$65</c:f>
              <c:numCache>
                <c:formatCode>0.0%</c:formatCode>
                <c:ptCount val="13"/>
                <c:pt idx="0">
                  <c:v>0.68317488392659742</c:v>
                </c:pt>
                <c:pt idx="1">
                  <c:v>0.70209723546234515</c:v>
                </c:pt>
                <c:pt idx="2">
                  <c:v>0.44360385144429171</c:v>
                </c:pt>
                <c:pt idx="3">
                  <c:v>0.27214022140221394</c:v>
                </c:pt>
                <c:pt idx="12">
                  <c:v>0.47296074460292159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6C-4F72-9B41-A9F19D939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7-4577-B714-A1DBE0F39CF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FV'!$C$75:$C$87</c:f>
              <c:numCache>
                <c:formatCode>#,##0</c:formatCode>
                <c:ptCount val="13"/>
                <c:pt idx="0">
                  <c:v>3239</c:v>
                </c:pt>
                <c:pt idx="1">
                  <c:v>3588</c:v>
                </c:pt>
                <c:pt idx="2">
                  <c:v>5380</c:v>
                </c:pt>
                <c:pt idx="3">
                  <c:v>11913</c:v>
                </c:pt>
                <c:pt idx="4">
                  <c:v>9611</c:v>
                </c:pt>
                <c:pt idx="5">
                  <c:v>12335</c:v>
                </c:pt>
                <c:pt idx="6">
                  <c:v>13869</c:v>
                </c:pt>
                <c:pt idx="7">
                  <c:v>25623</c:v>
                </c:pt>
                <c:pt idx="8">
                  <c:v>12722</c:v>
                </c:pt>
                <c:pt idx="9">
                  <c:v>8284</c:v>
                </c:pt>
                <c:pt idx="10">
                  <c:v>6904</c:v>
                </c:pt>
                <c:pt idx="11">
                  <c:v>5354</c:v>
                </c:pt>
                <c:pt idx="12">
                  <c:v>118822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7-4577-B714-A1DBE0F39CF4}"/>
            </c:ext>
          </c:extLst>
        </c:ser>
        <c:ser>
          <c:idx val="5"/>
          <c:order val="1"/>
          <c:tx>
            <c:strRef>
              <c:f>'Viajeros entr evol mensu FV'!$G$73:$H$73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87-4577-B714-A1DBE0F39CF4}"/>
              </c:ext>
            </c:extLst>
          </c:dPt>
          <c:val>
            <c:numRef>
              <c:f>'Viajeros entr evol mensu FV'!$G$75:$G$87</c:f>
              <c:numCache>
                <c:formatCode>#,##0</c:formatCode>
                <c:ptCount val="13"/>
                <c:pt idx="0">
                  <c:v>1544</c:v>
                </c:pt>
                <c:pt idx="1">
                  <c:v>1435</c:v>
                </c:pt>
                <c:pt idx="2">
                  <c:v>2794</c:v>
                </c:pt>
                <c:pt idx="3">
                  <c:v>3070</c:v>
                </c:pt>
                <c:pt idx="4">
                  <c:v>5792</c:v>
                </c:pt>
                <c:pt idx="5">
                  <c:v>7528</c:v>
                </c:pt>
                <c:pt idx="6">
                  <c:v>17098</c:v>
                </c:pt>
                <c:pt idx="7">
                  <c:v>25069</c:v>
                </c:pt>
                <c:pt idx="8">
                  <c:v>16060</c:v>
                </c:pt>
                <c:pt idx="9">
                  <c:v>11743</c:v>
                </c:pt>
                <c:pt idx="10">
                  <c:v>3843</c:v>
                </c:pt>
                <c:pt idx="11">
                  <c:v>6808</c:v>
                </c:pt>
                <c:pt idx="12">
                  <c:v>102784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87-4577-B714-A1DBE0F39CF4}"/>
            </c:ext>
          </c:extLst>
        </c:ser>
        <c:ser>
          <c:idx val="0"/>
          <c:order val="2"/>
          <c:tx>
            <c:strRef>
              <c:f>'Viajeros entr evol mensu FV'!$I$73:$J$73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87-4577-B714-A1DBE0F39CF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FV'!$I$75:$I$87</c:f>
              <c:numCache>
                <c:formatCode>#,##0</c:formatCode>
                <c:ptCount val="13"/>
                <c:pt idx="0">
                  <c:v>3571</c:v>
                </c:pt>
                <c:pt idx="1">
                  <c:v>5417</c:v>
                </c:pt>
                <c:pt idx="2">
                  <c:v>5587</c:v>
                </c:pt>
                <c:pt idx="3">
                  <c:v>12213</c:v>
                </c:pt>
                <c:pt idx="4">
                  <c:v>12226</c:v>
                </c:pt>
                <c:pt idx="5">
                  <c:v>13221</c:v>
                </c:pt>
                <c:pt idx="6">
                  <c:v>15126</c:v>
                </c:pt>
                <c:pt idx="7">
                  <c:v>27673</c:v>
                </c:pt>
                <c:pt idx="8">
                  <c:v>17213</c:v>
                </c:pt>
                <c:pt idx="9">
                  <c:v>10539</c:v>
                </c:pt>
                <c:pt idx="10">
                  <c:v>7086</c:v>
                </c:pt>
                <c:pt idx="11">
                  <c:v>6163</c:v>
                </c:pt>
                <c:pt idx="12">
                  <c:v>136035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87-4577-B714-A1DBE0F39CF4}"/>
            </c:ext>
          </c:extLst>
        </c:ser>
        <c:ser>
          <c:idx val="1"/>
          <c:order val="3"/>
          <c:tx>
            <c:strRef>
              <c:f>'Viajeros entr evol mensu FV'!$K$73:$L$73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87-4577-B714-A1DBE0F39C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87-4577-B714-A1DBE0F39CF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FV'!$K$75:$K$87</c:f>
              <c:numCache>
                <c:formatCode>#,##0</c:formatCode>
                <c:ptCount val="13"/>
                <c:pt idx="0">
                  <c:v>5539</c:v>
                </c:pt>
                <c:pt idx="1">
                  <c:v>4252</c:v>
                </c:pt>
                <c:pt idx="2">
                  <c:v>6180</c:v>
                </c:pt>
                <c:pt idx="3">
                  <c:v>14841</c:v>
                </c:pt>
                <c:pt idx="12">
                  <c:v>30812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87-4577-B714-A1DBE0F39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87-4577-B714-A1DBE0F39C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87-4577-B714-A1DBE0F39C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87-4577-B714-A1DBE0F39C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87-4577-B714-A1DBE0F39C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87-4577-B714-A1DBE0F39C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87-4577-B714-A1DBE0F39C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87-4577-B714-A1DBE0F39C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87-4577-B714-A1DBE0F39C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87-4577-B714-A1DBE0F39C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87-4577-B714-A1DBE0F39C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87-4577-B714-A1DBE0F39C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87-4577-B714-A1DBE0F39C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87-4577-B714-A1DBE0F39CF4}"/>
              </c:ext>
            </c:extLst>
          </c:dPt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FV'!$L$75:$L$87</c:f>
              <c:numCache>
                <c:formatCode>0.0%</c:formatCode>
                <c:ptCount val="13"/>
                <c:pt idx="0">
                  <c:v>0.55110613273592834</c:v>
                </c:pt>
                <c:pt idx="1">
                  <c:v>-0.21506368838840684</c:v>
                </c:pt>
                <c:pt idx="2">
                  <c:v>0.10613925183461603</c:v>
                </c:pt>
                <c:pt idx="3">
                  <c:v>0.21518054532055997</c:v>
                </c:pt>
                <c:pt idx="12">
                  <c:v>0.15021651485739884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87-4577-B714-A1DBE0F39CF4}"/>
            </c:ext>
          </c:extLst>
        </c:ser>
        <c:ser>
          <c:idx val="4"/>
          <c:order val="5"/>
          <c:tx>
            <c:strRef>
              <c:f>'Viajeros entr evol mensu FV'!$M$74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FV'!$M$75:$M$87</c:f>
              <c:numCache>
                <c:formatCode>0.0%</c:formatCode>
                <c:ptCount val="13"/>
                <c:pt idx="0">
                  <c:v>0.71009570855202231</c:v>
                </c:pt>
                <c:pt idx="1">
                  <c:v>0.18506131549609806</c:v>
                </c:pt>
                <c:pt idx="2">
                  <c:v>0.14869888475836435</c:v>
                </c:pt>
                <c:pt idx="3">
                  <c:v>0.24578191891211287</c:v>
                </c:pt>
                <c:pt idx="12">
                  <c:v>0.27744610281923721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87-4577-B714-A1DBE0F39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8F-4197-B393-F78676F69F7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FV'!$C$97:$C$109</c:f>
              <c:numCache>
                <c:formatCode>#,##0</c:formatCode>
                <c:ptCount val="13"/>
                <c:pt idx="0">
                  <c:v>122334</c:v>
                </c:pt>
                <c:pt idx="1">
                  <c:v>117986</c:v>
                </c:pt>
                <c:pt idx="2">
                  <c:v>142052</c:v>
                </c:pt>
                <c:pt idx="3">
                  <c:v>135974</c:v>
                </c:pt>
                <c:pt idx="4">
                  <c:v>111655</c:v>
                </c:pt>
                <c:pt idx="5">
                  <c:v>122610</c:v>
                </c:pt>
                <c:pt idx="6">
                  <c:v>131578</c:v>
                </c:pt>
                <c:pt idx="7">
                  <c:v>131792</c:v>
                </c:pt>
                <c:pt idx="8">
                  <c:v>123139</c:v>
                </c:pt>
                <c:pt idx="9">
                  <c:v>142380</c:v>
                </c:pt>
                <c:pt idx="10">
                  <c:v>122523</c:v>
                </c:pt>
                <c:pt idx="11">
                  <c:v>121563</c:v>
                </c:pt>
                <c:pt idx="12">
                  <c:v>1525586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8F-4197-B393-F78676F69F71}"/>
            </c:ext>
          </c:extLst>
        </c:ser>
        <c:ser>
          <c:idx val="5"/>
          <c:order val="1"/>
          <c:tx>
            <c:strRef>
              <c:f>'Viajeros entr evol mensu FV'!$G$95:$H$95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8F-4197-B393-F78676F69F71}"/>
              </c:ext>
            </c:extLst>
          </c:dPt>
          <c:val>
            <c:numRef>
              <c:f>'Viajeros entr evol mensu FV'!$G$97:$G$109</c:f>
              <c:numCache>
                <c:formatCode>#,##0</c:formatCode>
                <c:ptCount val="13"/>
                <c:pt idx="0">
                  <c:v>14076</c:v>
                </c:pt>
                <c:pt idx="1">
                  <c:v>9757</c:v>
                </c:pt>
                <c:pt idx="2">
                  <c:v>15546</c:v>
                </c:pt>
                <c:pt idx="3">
                  <c:v>18128</c:v>
                </c:pt>
                <c:pt idx="4">
                  <c:v>31616</c:v>
                </c:pt>
                <c:pt idx="5">
                  <c:v>40056</c:v>
                </c:pt>
                <c:pt idx="6">
                  <c:v>76243</c:v>
                </c:pt>
                <c:pt idx="7">
                  <c:v>98518</c:v>
                </c:pt>
                <c:pt idx="8">
                  <c:v>91630</c:v>
                </c:pt>
                <c:pt idx="9">
                  <c:v>136767</c:v>
                </c:pt>
                <c:pt idx="10">
                  <c:v>125743</c:v>
                </c:pt>
                <c:pt idx="11">
                  <c:v>104389</c:v>
                </c:pt>
                <c:pt idx="12">
                  <c:v>762469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8F-4197-B393-F78676F69F71}"/>
            </c:ext>
          </c:extLst>
        </c:ser>
        <c:ser>
          <c:idx val="0"/>
          <c:order val="2"/>
          <c:tx>
            <c:strRef>
              <c:f>'Viajeros entr evol mensu FV'!$I$95:$J$95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8F-4197-B393-F78676F69F7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FV'!$I$97:$I$109</c:f>
              <c:numCache>
                <c:formatCode>#,##0</c:formatCode>
                <c:ptCount val="13"/>
                <c:pt idx="0">
                  <c:v>80995</c:v>
                </c:pt>
                <c:pt idx="1">
                  <c:v>119623</c:v>
                </c:pt>
                <c:pt idx="2">
                  <c:v>134857</c:v>
                </c:pt>
                <c:pt idx="3">
                  <c:v>139624</c:v>
                </c:pt>
                <c:pt idx="4">
                  <c:v>113604</c:v>
                </c:pt>
                <c:pt idx="5">
                  <c:v>120413</c:v>
                </c:pt>
                <c:pt idx="6">
                  <c:v>144683</c:v>
                </c:pt>
                <c:pt idx="7">
                  <c:v>152580</c:v>
                </c:pt>
                <c:pt idx="8">
                  <c:v>133288</c:v>
                </c:pt>
                <c:pt idx="9">
                  <c:v>153610</c:v>
                </c:pt>
                <c:pt idx="10">
                  <c:v>132779</c:v>
                </c:pt>
                <c:pt idx="11">
                  <c:v>135721</c:v>
                </c:pt>
                <c:pt idx="12">
                  <c:v>1561777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8F-4197-B393-F78676F69F71}"/>
            </c:ext>
          </c:extLst>
        </c:ser>
        <c:ser>
          <c:idx val="1"/>
          <c:order val="3"/>
          <c:tx>
            <c:strRef>
              <c:f>'Viajeros entr evol mensu FV'!$K$95:$L$95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8F-4197-B393-F78676F69F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8F-4197-B393-F78676F69F7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FV'!$K$97:$K$109</c:f>
              <c:numCache>
                <c:formatCode>#,##0</c:formatCode>
                <c:ptCount val="13"/>
                <c:pt idx="0">
                  <c:v>126118</c:v>
                </c:pt>
                <c:pt idx="1">
                  <c:v>136659</c:v>
                </c:pt>
                <c:pt idx="2">
                  <c:v>149257</c:v>
                </c:pt>
                <c:pt idx="3">
                  <c:v>142738</c:v>
                </c:pt>
                <c:pt idx="12">
                  <c:v>554772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8F-4197-B393-F78676F69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8F-4197-B393-F78676F69F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8F-4197-B393-F78676F69F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8F-4197-B393-F78676F69F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8F-4197-B393-F78676F69F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8F-4197-B393-F78676F69F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8F-4197-B393-F78676F69F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8F-4197-B393-F78676F69F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8F-4197-B393-F78676F69F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8F-4197-B393-F78676F69F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8F-4197-B393-F78676F69F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8F-4197-B393-F78676F69F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8F-4197-B393-F78676F69F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8F-4197-B393-F78676F69F71}"/>
              </c:ext>
            </c:extLst>
          </c:dPt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FV'!$L$97:$L$109</c:f>
              <c:numCache>
                <c:formatCode>0.0%</c:formatCode>
                <c:ptCount val="13"/>
                <c:pt idx="0">
                  <c:v>0.55710846348540044</c:v>
                </c:pt>
                <c:pt idx="1">
                  <c:v>0.14241408424801261</c:v>
                </c:pt>
                <c:pt idx="2">
                  <c:v>0.10677977413111672</c:v>
                </c:pt>
                <c:pt idx="3">
                  <c:v>2.2302755973185207E-2</c:v>
                </c:pt>
                <c:pt idx="12">
                  <c:v>0.16769767985198869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8F-4197-B393-F78676F69F71}"/>
            </c:ext>
          </c:extLst>
        </c:ser>
        <c:ser>
          <c:idx val="4"/>
          <c:order val="5"/>
          <c:tx>
            <c:strRef>
              <c:f>'Viajeros entr evol mensu FV'!$M$96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FV'!$M$97:$M$109</c:f>
              <c:numCache>
                <c:formatCode>0.0%</c:formatCode>
                <c:ptCount val="13"/>
                <c:pt idx="0">
                  <c:v>3.0931711543806362E-2</c:v>
                </c:pt>
                <c:pt idx="1">
                  <c:v>0.15826453986066147</c:v>
                </c:pt>
                <c:pt idx="2">
                  <c:v>5.0720862782642984E-2</c:v>
                </c:pt>
                <c:pt idx="3">
                  <c:v>4.9744804153735167E-2</c:v>
                </c:pt>
                <c:pt idx="12">
                  <c:v>7.0273523862439458E-2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8F-4197-B393-F78676F69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3C-4F6C-BBC6-6C0FE1FFBB6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FV'!$C$119:$C$131</c:f>
              <c:numCache>
                <c:formatCode>#,##0</c:formatCode>
                <c:ptCount val="13"/>
                <c:pt idx="0">
                  <c:v>32588</c:v>
                </c:pt>
                <c:pt idx="1">
                  <c:v>33454</c:v>
                </c:pt>
                <c:pt idx="2">
                  <c:v>41058</c:v>
                </c:pt>
                <c:pt idx="3">
                  <c:v>35198</c:v>
                </c:pt>
                <c:pt idx="4">
                  <c:v>32539</c:v>
                </c:pt>
                <c:pt idx="5">
                  <c:v>36721</c:v>
                </c:pt>
                <c:pt idx="6">
                  <c:v>34482</c:v>
                </c:pt>
                <c:pt idx="7">
                  <c:v>35645</c:v>
                </c:pt>
                <c:pt idx="8">
                  <c:v>31187</c:v>
                </c:pt>
                <c:pt idx="9">
                  <c:v>33100</c:v>
                </c:pt>
                <c:pt idx="10">
                  <c:v>26397</c:v>
                </c:pt>
                <c:pt idx="11">
                  <c:v>27329</c:v>
                </c:pt>
                <c:pt idx="12">
                  <c:v>399698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C-4F6C-BBC6-6C0FE1FFBB6D}"/>
            </c:ext>
          </c:extLst>
        </c:ser>
        <c:ser>
          <c:idx val="5"/>
          <c:order val="1"/>
          <c:tx>
            <c:strRef>
              <c:f>'Viajeros entr evol mensu FV'!$G$117:$H$117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3C-4F6C-BBC6-6C0FE1FFBB6D}"/>
              </c:ext>
            </c:extLst>
          </c:dPt>
          <c:val>
            <c:numRef>
              <c:f>'Viajeros entr evol mensu FV'!$G$119:$G$131</c:f>
              <c:numCache>
                <c:formatCode>#,##0</c:formatCode>
                <c:ptCount val="13"/>
                <c:pt idx="0">
                  <c:v>446</c:v>
                </c:pt>
                <c:pt idx="1">
                  <c:v>189</c:v>
                </c:pt>
                <c:pt idx="2">
                  <c:v>158</c:v>
                </c:pt>
                <c:pt idx="3">
                  <c:v>137</c:v>
                </c:pt>
                <c:pt idx="4">
                  <c:v>215</c:v>
                </c:pt>
                <c:pt idx="5">
                  <c:v>635</c:v>
                </c:pt>
                <c:pt idx="6">
                  <c:v>3824</c:v>
                </c:pt>
                <c:pt idx="7">
                  <c:v>12968</c:v>
                </c:pt>
                <c:pt idx="8">
                  <c:v>14428</c:v>
                </c:pt>
                <c:pt idx="9">
                  <c:v>26985</c:v>
                </c:pt>
                <c:pt idx="10">
                  <c:v>24304</c:v>
                </c:pt>
                <c:pt idx="11">
                  <c:v>16399</c:v>
                </c:pt>
                <c:pt idx="12">
                  <c:v>100688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3C-4F6C-BBC6-6C0FE1FFBB6D}"/>
            </c:ext>
          </c:extLst>
        </c:ser>
        <c:ser>
          <c:idx val="0"/>
          <c:order val="2"/>
          <c:tx>
            <c:strRef>
              <c:f>'Viajeros entr evol mensu FV'!$I$117:$J$117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3C-4F6C-BBC6-6C0FE1FFBB6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FV'!$I$119:$I$131</c:f>
              <c:numCache>
                <c:formatCode>#,##0</c:formatCode>
                <c:ptCount val="13"/>
                <c:pt idx="0">
                  <c:v>15320</c:v>
                </c:pt>
                <c:pt idx="1">
                  <c:v>30602</c:v>
                </c:pt>
                <c:pt idx="2">
                  <c:v>36585</c:v>
                </c:pt>
                <c:pt idx="3">
                  <c:v>38484</c:v>
                </c:pt>
                <c:pt idx="4">
                  <c:v>34727</c:v>
                </c:pt>
                <c:pt idx="5">
                  <c:v>36332</c:v>
                </c:pt>
                <c:pt idx="6">
                  <c:v>40114</c:v>
                </c:pt>
                <c:pt idx="7">
                  <c:v>43512</c:v>
                </c:pt>
                <c:pt idx="8">
                  <c:v>38475</c:v>
                </c:pt>
                <c:pt idx="9">
                  <c:v>44073</c:v>
                </c:pt>
                <c:pt idx="10">
                  <c:v>38457</c:v>
                </c:pt>
                <c:pt idx="11">
                  <c:v>39681</c:v>
                </c:pt>
                <c:pt idx="12">
                  <c:v>436362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3C-4F6C-BBC6-6C0FE1FFBB6D}"/>
            </c:ext>
          </c:extLst>
        </c:ser>
        <c:ser>
          <c:idx val="1"/>
          <c:order val="3"/>
          <c:tx>
            <c:strRef>
              <c:f>'Viajeros entr evol mensu FV'!$K$117:$L$117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3C-4F6C-BBC6-6C0FE1FFBB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3C-4F6C-BBC6-6C0FE1FFBB6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FV'!$K$119:$K$131</c:f>
              <c:numCache>
                <c:formatCode>#,##0</c:formatCode>
                <c:ptCount val="13"/>
                <c:pt idx="0">
                  <c:v>33069</c:v>
                </c:pt>
                <c:pt idx="1">
                  <c:v>41832</c:v>
                </c:pt>
                <c:pt idx="2">
                  <c:v>46321</c:v>
                </c:pt>
                <c:pt idx="3">
                  <c:v>41116</c:v>
                </c:pt>
                <c:pt idx="12">
                  <c:v>162338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3C-4F6C-BBC6-6C0FE1FF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3C-4F6C-BBC6-6C0FE1FFBB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3C-4F6C-BBC6-6C0FE1FFBB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3C-4F6C-BBC6-6C0FE1FFBB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3C-4F6C-BBC6-6C0FE1FFBB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3C-4F6C-BBC6-6C0FE1FFBB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3C-4F6C-BBC6-6C0FE1FFBB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3C-4F6C-BBC6-6C0FE1FFBB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3C-4F6C-BBC6-6C0FE1FFBB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3C-4F6C-BBC6-6C0FE1FFBB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3C-4F6C-BBC6-6C0FE1FFBB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3C-4F6C-BBC6-6C0FE1FFBB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3C-4F6C-BBC6-6C0FE1FFBB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3C-4F6C-BBC6-6C0FE1FFBB6D}"/>
              </c:ext>
            </c:extLst>
          </c:dPt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FV'!$L$119:$L$131</c:f>
              <c:numCache>
                <c:formatCode>0.0%</c:formatCode>
                <c:ptCount val="13"/>
                <c:pt idx="0">
                  <c:v>1.1585509138381203</c:v>
                </c:pt>
                <c:pt idx="1">
                  <c:v>0.3669694791190119</c:v>
                </c:pt>
                <c:pt idx="2">
                  <c:v>0.26611999453327861</c:v>
                </c:pt>
                <c:pt idx="3">
                  <c:v>6.8392059037521991E-2</c:v>
                </c:pt>
                <c:pt idx="12">
                  <c:v>0.34173616219388214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3C-4F6C-BBC6-6C0FE1FFBB6D}"/>
            </c:ext>
          </c:extLst>
        </c:ser>
        <c:ser>
          <c:idx val="4"/>
          <c:order val="5"/>
          <c:tx>
            <c:strRef>
              <c:f>'Viajeros entr evol mensu FV'!$M$118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FV'!$M$119:$M$131</c:f>
              <c:numCache>
                <c:formatCode>0.0%</c:formatCode>
                <c:ptCount val="13"/>
                <c:pt idx="0">
                  <c:v>1.476003436847928E-2</c:v>
                </c:pt>
                <c:pt idx="1">
                  <c:v>0.25043343097985282</c:v>
                </c:pt>
                <c:pt idx="2">
                  <c:v>0.12818451946027576</c:v>
                </c:pt>
                <c:pt idx="3">
                  <c:v>0.1681345530996079</c:v>
                </c:pt>
                <c:pt idx="12">
                  <c:v>0.14083121336912674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3C-4F6C-BBC6-6C0FE1FF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6C-44A7-A981-F82E8B76D18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FV'!$C$141:$C$153</c:f>
              <c:numCache>
                <c:formatCode>#,##0</c:formatCode>
                <c:ptCount val="13"/>
                <c:pt idx="0">
                  <c:v>48059</c:v>
                </c:pt>
                <c:pt idx="1">
                  <c:v>42622</c:v>
                </c:pt>
                <c:pt idx="2">
                  <c:v>55901</c:v>
                </c:pt>
                <c:pt idx="3">
                  <c:v>54174</c:v>
                </c:pt>
                <c:pt idx="4">
                  <c:v>45043</c:v>
                </c:pt>
                <c:pt idx="5">
                  <c:v>49695</c:v>
                </c:pt>
                <c:pt idx="6">
                  <c:v>48691</c:v>
                </c:pt>
                <c:pt idx="7">
                  <c:v>50976</c:v>
                </c:pt>
                <c:pt idx="8">
                  <c:v>52921</c:v>
                </c:pt>
                <c:pt idx="9">
                  <c:v>63945</c:v>
                </c:pt>
                <c:pt idx="10">
                  <c:v>59208</c:v>
                </c:pt>
                <c:pt idx="11">
                  <c:v>49840</c:v>
                </c:pt>
                <c:pt idx="12">
                  <c:v>621075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C-44A7-A981-F82E8B76D18B}"/>
            </c:ext>
          </c:extLst>
        </c:ser>
        <c:ser>
          <c:idx val="5"/>
          <c:order val="1"/>
          <c:tx>
            <c:strRef>
              <c:f>'Viajeros entr evol mensu FV'!$G$139:$H$139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6C-44A7-A981-F82E8B76D18B}"/>
              </c:ext>
            </c:extLst>
          </c:dPt>
          <c:val>
            <c:numRef>
              <c:f>'Viajeros entr evol mensu FV'!$G$141:$G$153</c:f>
              <c:numCache>
                <c:formatCode>#,##0</c:formatCode>
                <c:ptCount val="13"/>
                <c:pt idx="0">
                  <c:v>7174</c:v>
                </c:pt>
                <c:pt idx="1">
                  <c:v>4085</c:v>
                </c:pt>
                <c:pt idx="2">
                  <c:v>9063</c:v>
                </c:pt>
                <c:pt idx="3">
                  <c:v>7894</c:v>
                </c:pt>
                <c:pt idx="4">
                  <c:v>14706</c:v>
                </c:pt>
                <c:pt idx="5">
                  <c:v>20643</c:v>
                </c:pt>
                <c:pt idx="6">
                  <c:v>36629</c:v>
                </c:pt>
                <c:pt idx="7">
                  <c:v>39343</c:v>
                </c:pt>
                <c:pt idx="8">
                  <c:v>44810</c:v>
                </c:pt>
                <c:pt idx="9">
                  <c:v>61687</c:v>
                </c:pt>
                <c:pt idx="10">
                  <c:v>60009</c:v>
                </c:pt>
                <c:pt idx="11">
                  <c:v>46207</c:v>
                </c:pt>
                <c:pt idx="12">
                  <c:v>352250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C-44A7-A981-F82E8B76D18B}"/>
            </c:ext>
          </c:extLst>
        </c:ser>
        <c:ser>
          <c:idx val="0"/>
          <c:order val="2"/>
          <c:tx>
            <c:strRef>
              <c:f>'Viajeros entr evol mensu FV'!$I$139:$J$139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6C-44A7-A981-F82E8B76D18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FV'!$I$141:$I$153</c:f>
              <c:numCache>
                <c:formatCode>#,##0</c:formatCode>
                <c:ptCount val="13"/>
                <c:pt idx="0">
                  <c:v>29454</c:v>
                </c:pt>
                <c:pt idx="1">
                  <c:v>39275</c:v>
                </c:pt>
                <c:pt idx="2">
                  <c:v>54487</c:v>
                </c:pt>
                <c:pt idx="3">
                  <c:v>54459</c:v>
                </c:pt>
                <c:pt idx="4">
                  <c:v>42470</c:v>
                </c:pt>
                <c:pt idx="5">
                  <c:v>49639</c:v>
                </c:pt>
                <c:pt idx="6">
                  <c:v>53215</c:v>
                </c:pt>
                <c:pt idx="7">
                  <c:v>54884</c:v>
                </c:pt>
                <c:pt idx="8">
                  <c:v>52046</c:v>
                </c:pt>
                <c:pt idx="9">
                  <c:v>62224</c:v>
                </c:pt>
                <c:pt idx="10">
                  <c:v>54890</c:v>
                </c:pt>
                <c:pt idx="11">
                  <c:v>50650</c:v>
                </c:pt>
                <c:pt idx="12">
                  <c:v>597693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6C-44A7-A981-F82E8B76D18B}"/>
            </c:ext>
          </c:extLst>
        </c:ser>
        <c:ser>
          <c:idx val="1"/>
          <c:order val="3"/>
          <c:tx>
            <c:strRef>
              <c:f>'Viajeros entr evol mensu FV'!$K$139:$L$139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6C-44A7-A981-F82E8B76D1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6C-44A7-A981-F82E8B76D18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FV'!$K$141:$K$153</c:f>
              <c:numCache>
                <c:formatCode>#,##0</c:formatCode>
                <c:ptCount val="13"/>
                <c:pt idx="0">
                  <c:v>45079</c:v>
                </c:pt>
                <c:pt idx="1">
                  <c:v>45537</c:v>
                </c:pt>
                <c:pt idx="2">
                  <c:v>56949</c:v>
                </c:pt>
                <c:pt idx="3">
                  <c:v>55031</c:v>
                </c:pt>
                <c:pt idx="12">
                  <c:v>202596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6C-44A7-A981-F82E8B76D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6C-44A7-A981-F82E8B76D1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6C-44A7-A981-F82E8B76D1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6C-44A7-A981-F82E8B76D1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6C-44A7-A981-F82E8B76D1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6C-44A7-A981-F82E8B76D1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6C-44A7-A981-F82E8B76D1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6C-44A7-A981-F82E8B76D1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6C-44A7-A981-F82E8B76D1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6C-44A7-A981-F82E8B76D1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6C-44A7-A981-F82E8B76D1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6C-44A7-A981-F82E8B76D1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6C-44A7-A981-F82E8B76D1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6C-44A7-A981-F82E8B76D18B}"/>
              </c:ext>
            </c:extLst>
          </c:dPt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FV'!$L$141:$L$153</c:f>
              <c:numCache>
                <c:formatCode>0.0%</c:formatCode>
                <c:ptCount val="13"/>
                <c:pt idx="0">
                  <c:v>0.53048821891763431</c:v>
                </c:pt>
                <c:pt idx="1">
                  <c:v>0.15943984723106297</c:v>
                </c:pt>
                <c:pt idx="2">
                  <c:v>4.5185090021472973E-2</c:v>
                </c:pt>
                <c:pt idx="3">
                  <c:v>1.0503314420022392E-2</c:v>
                </c:pt>
                <c:pt idx="12">
                  <c:v>0.14026171380329244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6C-44A7-A981-F82E8B76D18B}"/>
            </c:ext>
          </c:extLst>
        </c:ser>
        <c:ser>
          <c:idx val="4"/>
          <c:order val="5"/>
          <c:tx>
            <c:strRef>
              <c:f>'Viajeros entr evol mensu FV'!$M$140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FV'!$M$141:$M$153</c:f>
              <c:numCache>
                <c:formatCode>0.0%</c:formatCode>
                <c:ptCount val="13"/>
                <c:pt idx="0">
                  <c:v>-6.2007116252939087E-2</c:v>
                </c:pt>
                <c:pt idx="1">
                  <c:v>6.8391910281075496E-2</c:v>
                </c:pt>
                <c:pt idx="2">
                  <c:v>1.8747428489651385E-2</c:v>
                </c:pt>
                <c:pt idx="3">
                  <c:v>1.5819396758592674E-2</c:v>
                </c:pt>
                <c:pt idx="12">
                  <c:v>9.1653549582577654E-3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6C-44A7-A981-F82E8B76D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38-4CDB-9F7D-09120103FA7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FV'!$C$163:$C$175</c:f>
              <c:numCache>
                <c:formatCode>#,##0</c:formatCode>
                <c:ptCount val="13"/>
                <c:pt idx="0">
                  <c:v>6932</c:v>
                </c:pt>
                <c:pt idx="1">
                  <c:v>7831</c:v>
                </c:pt>
                <c:pt idx="2">
                  <c:v>8831</c:v>
                </c:pt>
                <c:pt idx="3">
                  <c:v>11745</c:v>
                </c:pt>
                <c:pt idx="4">
                  <c:v>7370</c:v>
                </c:pt>
                <c:pt idx="5">
                  <c:v>7265</c:v>
                </c:pt>
                <c:pt idx="6">
                  <c:v>9923</c:v>
                </c:pt>
                <c:pt idx="7">
                  <c:v>10195</c:v>
                </c:pt>
                <c:pt idx="8">
                  <c:v>8711</c:v>
                </c:pt>
                <c:pt idx="9">
                  <c:v>8904</c:v>
                </c:pt>
                <c:pt idx="10">
                  <c:v>5698</c:v>
                </c:pt>
                <c:pt idx="11">
                  <c:v>7500</c:v>
                </c:pt>
                <c:pt idx="12">
                  <c:v>100905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8-4CDB-9F7D-09120103FA79}"/>
            </c:ext>
          </c:extLst>
        </c:ser>
        <c:ser>
          <c:idx val="5"/>
          <c:order val="1"/>
          <c:tx>
            <c:strRef>
              <c:f>'Viajeros entr evol mensu FV'!$G$161:$H$161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38-4CDB-9F7D-09120103FA79}"/>
              </c:ext>
            </c:extLst>
          </c:dPt>
          <c:val>
            <c:numRef>
              <c:f>'Viajeros entr evol mensu FV'!$G$163:$G$175</c:f>
              <c:numCache>
                <c:formatCode>#,##0</c:formatCode>
                <c:ptCount val="13"/>
                <c:pt idx="0">
                  <c:v>1123</c:v>
                </c:pt>
                <c:pt idx="1">
                  <c:v>1748</c:v>
                </c:pt>
                <c:pt idx="2">
                  <c:v>1270</c:v>
                </c:pt>
                <c:pt idx="3">
                  <c:v>1805</c:v>
                </c:pt>
                <c:pt idx="4">
                  <c:v>3987</c:v>
                </c:pt>
                <c:pt idx="5">
                  <c:v>3759</c:v>
                </c:pt>
                <c:pt idx="6">
                  <c:v>7007</c:v>
                </c:pt>
                <c:pt idx="7">
                  <c:v>12614</c:v>
                </c:pt>
                <c:pt idx="8">
                  <c:v>5481</c:v>
                </c:pt>
                <c:pt idx="9">
                  <c:v>10727</c:v>
                </c:pt>
                <c:pt idx="10">
                  <c:v>8276</c:v>
                </c:pt>
                <c:pt idx="11">
                  <c:v>9616</c:v>
                </c:pt>
                <c:pt idx="12">
                  <c:v>67413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38-4CDB-9F7D-09120103FA79}"/>
            </c:ext>
          </c:extLst>
        </c:ser>
        <c:ser>
          <c:idx val="0"/>
          <c:order val="2"/>
          <c:tx>
            <c:strRef>
              <c:f>'Viajeros entr evol mensu FV'!$I$161:$J$161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38-4CDB-9F7D-09120103FA7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FV'!$I$163:$I$175</c:f>
              <c:numCache>
                <c:formatCode>#,##0</c:formatCode>
                <c:ptCount val="13"/>
                <c:pt idx="0">
                  <c:v>5816</c:v>
                </c:pt>
                <c:pt idx="1">
                  <c:v>11956</c:v>
                </c:pt>
                <c:pt idx="2">
                  <c:v>10730</c:v>
                </c:pt>
                <c:pt idx="3">
                  <c:v>11823</c:v>
                </c:pt>
                <c:pt idx="4">
                  <c:v>7603</c:v>
                </c:pt>
                <c:pt idx="5">
                  <c:v>5793</c:v>
                </c:pt>
                <c:pt idx="6">
                  <c:v>11863</c:v>
                </c:pt>
                <c:pt idx="7">
                  <c:v>12058</c:v>
                </c:pt>
                <c:pt idx="8">
                  <c:v>7989</c:v>
                </c:pt>
                <c:pt idx="9">
                  <c:v>11379</c:v>
                </c:pt>
                <c:pt idx="10">
                  <c:v>6638</c:v>
                </c:pt>
                <c:pt idx="11">
                  <c:v>8953</c:v>
                </c:pt>
                <c:pt idx="12">
                  <c:v>112601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38-4CDB-9F7D-09120103FA79}"/>
            </c:ext>
          </c:extLst>
        </c:ser>
        <c:ser>
          <c:idx val="1"/>
          <c:order val="3"/>
          <c:tx>
            <c:strRef>
              <c:f>'Viajeros entr evol mensu FV'!$K$161:$L$161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38-4CDB-9F7D-09120103FA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38-4CDB-9F7D-09120103FA7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FV'!$K$163:$K$175</c:f>
              <c:numCache>
                <c:formatCode>#,##0</c:formatCode>
                <c:ptCount val="13"/>
                <c:pt idx="0">
                  <c:v>8331</c:v>
                </c:pt>
                <c:pt idx="1">
                  <c:v>11089</c:v>
                </c:pt>
                <c:pt idx="2">
                  <c:v>9439</c:v>
                </c:pt>
                <c:pt idx="3">
                  <c:v>9862</c:v>
                </c:pt>
                <c:pt idx="12">
                  <c:v>38721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38-4CDB-9F7D-09120103F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38-4CDB-9F7D-09120103FA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38-4CDB-9F7D-09120103FA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38-4CDB-9F7D-09120103FA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38-4CDB-9F7D-09120103FA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38-4CDB-9F7D-09120103FA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38-4CDB-9F7D-09120103FA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38-4CDB-9F7D-09120103FA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38-4CDB-9F7D-09120103FA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38-4CDB-9F7D-09120103FA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38-4CDB-9F7D-09120103FA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38-4CDB-9F7D-09120103FA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38-4CDB-9F7D-09120103FA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38-4CDB-9F7D-09120103FA79}"/>
              </c:ext>
            </c:extLst>
          </c:dPt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FV'!$L$163:$L$175</c:f>
              <c:numCache>
                <c:formatCode>0.0%</c:formatCode>
                <c:ptCount val="13"/>
                <c:pt idx="0">
                  <c:v>0.43242778541953242</c:v>
                </c:pt>
                <c:pt idx="1">
                  <c:v>-7.2515891602542681E-2</c:v>
                </c:pt>
                <c:pt idx="2">
                  <c:v>-0.12031686859273061</c:v>
                </c:pt>
                <c:pt idx="3">
                  <c:v>-0.16586314810115876</c:v>
                </c:pt>
                <c:pt idx="12">
                  <c:v>-3.9776813391196542E-2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38-4CDB-9F7D-09120103FA79}"/>
            </c:ext>
          </c:extLst>
        </c:ser>
        <c:ser>
          <c:idx val="4"/>
          <c:order val="5"/>
          <c:tx>
            <c:strRef>
              <c:f>'Viajeros entr evol mensu FV'!$M$162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FV'!$M$163:$M$175</c:f>
              <c:numCache>
                <c:formatCode>0.0%</c:formatCode>
                <c:ptCount val="13"/>
                <c:pt idx="0">
                  <c:v>0.20181765724177736</c:v>
                </c:pt>
                <c:pt idx="1">
                  <c:v>0.41603882007406456</c:v>
                </c:pt>
                <c:pt idx="2">
                  <c:v>6.8848375042463994E-2</c:v>
                </c:pt>
                <c:pt idx="3">
                  <c:v>-0.16032354193273735</c:v>
                </c:pt>
                <c:pt idx="12">
                  <c:v>9.5701632757010602E-2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38-4CDB-9F7D-09120103F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4D-42DD-9E10-7CDE759A048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FV'!$C$185:$C$197</c:f>
              <c:numCache>
                <c:formatCode>#,##0</c:formatCode>
                <c:ptCount val="13"/>
                <c:pt idx="0">
                  <c:v>864</c:v>
                </c:pt>
                <c:pt idx="1">
                  <c:v>650</c:v>
                </c:pt>
                <c:pt idx="2">
                  <c:v>998</c:v>
                </c:pt>
                <c:pt idx="3">
                  <c:v>1116</c:v>
                </c:pt>
                <c:pt idx="4">
                  <c:v>503</c:v>
                </c:pt>
                <c:pt idx="5">
                  <c:v>716</c:v>
                </c:pt>
                <c:pt idx="6">
                  <c:v>1129</c:v>
                </c:pt>
                <c:pt idx="7">
                  <c:v>898</c:v>
                </c:pt>
                <c:pt idx="8">
                  <c:v>598</c:v>
                </c:pt>
                <c:pt idx="9">
                  <c:v>771</c:v>
                </c:pt>
                <c:pt idx="10">
                  <c:v>734</c:v>
                </c:pt>
                <c:pt idx="11">
                  <c:v>793</c:v>
                </c:pt>
                <c:pt idx="12">
                  <c:v>9770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4D-42DD-9E10-7CDE759A0486}"/>
            </c:ext>
          </c:extLst>
        </c:ser>
        <c:ser>
          <c:idx val="5"/>
          <c:order val="1"/>
          <c:tx>
            <c:strRef>
              <c:f>'Viajeros entr evol mensu FV'!$G$183:$H$183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4D-42DD-9E10-7CDE759A0486}"/>
              </c:ext>
            </c:extLst>
          </c:dPt>
          <c:val>
            <c:numRef>
              <c:f>'Viajeros entr evol mensu FV'!$G$185:$G$197</c:f>
              <c:numCache>
                <c:formatCode>#,##0</c:formatCode>
                <c:ptCount val="13"/>
                <c:pt idx="0">
                  <c:v>331</c:v>
                </c:pt>
                <c:pt idx="1">
                  <c:v>40</c:v>
                </c:pt>
                <c:pt idx="2">
                  <c:v>55</c:v>
                </c:pt>
                <c:pt idx="3">
                  <c:v>101</c:v>
                </c:pt>
                <c:pt idx="4">
                  <c:v>471</c:v>
                </c:pt>
                <c:pt idx="5">
                  <c:v>737</c:v>
                </c:pt>
                <c:pt idx="6">
                  <c:v>1152</c:v>
                </c:pt>
                <c:pt idx="7">
                  <c:v>846</c:v>
                </c:pt>
                <c:pt idx="8">
                  <c:v>876</c:v>
                </c:pt>
                <c:pt idx="9">
                  <c:v>1578</c:v>
                </c:pt>
                <c:pt idx="10">
                  <c:v>1119</c:v>
                </c:pt>
                <c:pt idx="11">
                  <c:v>1112</c:v>
                </c:pt>
                <c:pt idx="12">
                  <c:v>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4D-42DD-9E10-7CDE759A0486}"/>
            </c:ext>
          </c:extLst>
        </c:ser>
        <c:ser>
          <c:idx val="0"/>
          <c:order val="2"/>
          <c:tx>
            <c:strRef>
              <c:f>'Viajeros entr evol mensu FV'!$I$183:$J$183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4D-42DD-9E10-7CDE759A048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FV'!$I$185:$I$197</c:f>
              <c:numCache>
                <c:formatCode>#,##0</c:formatCode>
                <c:ptCount val="13"/>
                <c:pt idx="0">
                  <c:v>1120</c:v>
                </c:pt>
                <c:pt idx="1">
                  <c:v>1507</c:v>
                </c:pt>
                <c:pt idx="2">
                  <c:v>1011</c:v>
                </c:pt>
                <c:pt idx="3">
                  <c:v>1247</c:v>
                </c:pt>
                <c:pt idx="4">
                  <c:v>559</c:v>
                </c:pt>
                <c:pt idx="5">
                  <c:v>528</c:v>
                </c:pt>
                <c:pt idx="6">
                  <c:v>1239</c:v>
                </c:pt>
                <c:pt idx="7">
                  <c:v>694</c:v>
                </c:pt>
                <c:pt idx="8">
                  <c:v>678</c:v>
                </c:pt>
                <c:pt idx="9">
                  <c:v>978</c:v>
                </c:pt>
                <c:pt idx="10">
                  <c:v>1141</c:v>
                </c:pt>
                <c:pt idx="11">
                  <c:v>1138</c:v>
                </c:pt>
                <c:pt idx="12">
                  <c:v>11840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4D-42DD-9E10-7CDE759A0486}"/>
            </c:ext>
          </c:extLst>
        </c:ser>
        <c:ser>
          <c:idx val="1"/>
          <c:order val="3"/>
          <c:tx>
            <c:strRef>
              <c:f>'Viajeros entr evol mensu FV'!$K$183:$L$183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4D-42DD-9E10-7CDE759A04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4D-42DD-9E10-7CDE759A048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FV'!$K$185:$K$197</c:f>
              <c:numCache>
                <c:formatCode>#,##0</c:formatCode>
                <c:ptCount val="13"/>
                <c:pt idx="0">
                  <c:v>1124</c:v>
                </c:pt>
                <c:pt idx="1">
                  <c:v>1407</c:v>
                </c:pt>
                <c:pt idx="2">
                  <c:v>951</c:v>
                </c:pt>
                <c:pt idx="3">
                  <c:v>1068</c:v>
                </c:pt>
                <c:pt idx="12">
                  <c:v>4550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4D-42DD-9E10-7CDE759A0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4D-42DD-9E10-7CDE759A04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4D-42DD-9E10-7CDE759A04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4D-42DD-9E10-7CDE759A04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4D-42DD-9E10-7CDE759A04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4D-42DD-9E10-7CDE759A04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4D-42DD-9E10-7CDE759A04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4D-42DD-9E10-7CDE759A04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4D-42DD-9E10-7CDE759A04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4D-42DD-9E10-7CDE759A04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4D-42DD-9E10-7CDE759A04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4D-42DD-9E10-7CDE759A04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4D-42DD-9E10-7CDE759A04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4D-42DD-9E10-7CDE759A0486}"/>
              </c:ext>
            </c:extLst>
          </c:dPt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FV'!$L$185:$L$197</c:f>
              <c:numCache>
                <c:formatCode>0.0%</c:formatCode>
                <c:ptCount val="13"/>
                <c:pt idx="0">
                  <c:v>3.5714285714285587E-3</c:v>
                </c:pt>
                <c:pt idx="1">
                  <c:v>-6.6357000663569976E-2</c:v>
                </c:pt>
                <c:pt idx="2">
                  <c:v>-5.9347181008902128E-2</c:v>
                </c:pt>
                <c:pt idx="3">
                  <c:v>-0.14354450681635922</c:v>
                </c:pt>
                <c:pt idx="12">
                  <c:v>-6.8577277379733848E-2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4D-42DD-9E10-7CDE759A0486}"/>
            </c:ext>
          </c:extLst>
        </c:ser>
        <c:ser>
          <c:idx val="4"/>
          <c:order val="5"/>
          <c:tx>
            <c:strRef>
              <c:f>'Viajeros entr evol mensu FV'!$M$184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FV'!$M$185:$M$197</c:f>
              <c:numCache>
                <c:formatCode>0.0%</c:formatCode>
                <c:ptCount val="13"/>
                <c:pt idx="0">
                  <c:v>0.30092592592592582</c:v>
                </c:pt>
                <c:pt idx="1">
                  <c:v>1.1646153846153848</c:v>
                </c:pt>
                <c:pt idx="2">
                  <c:v>-4.7094188376753499E-2</c:v>
                </c:pt>
                <c:pt idx="3">
                  <c:v>-4.3010752688172005E-2</c:v>
                </c:pt>
                <c:pt idx="12">
                  <c:v>0.25413450937155457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4D-42DD-9E10-7CDE759A0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DF-490A-BCED-4A711F52F33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FV'!$C$207:$C$219</c:f>
              <c:numCache>
                <c:formatCode>#,##0</c:formatCode>
                <c:ptCount val="13"/>
                <c:pt idx="0">
                  <c:v>3257</c:v>
                </c:pt>
                <c:pt idx="1">
                  <c:v>3485</c:v>
                </c:pt>
                <c:pt idx="2">
                  <c:v>3767</c:v>
                </c:pt>
                <c:pt idx="3">
                  <c:v>4112</c:v>
                </c:pt>
                <c:pt idx="4">
                  <c:v>3638</c:v>
                </c:pt>
                <c:pt idx="5">
                  <c:v>2845</c:v>
                </c:pt>
                <c:pt idx="6">
                  <c:v>2861</c:v>
                </c:pt>
                <c:pt idx="7">
                  <c:v>3066</c:v>
                </c:pt>
                <c:pt idx="8">
                  <c:v>3028</c:v>
                </c:pt>
                <c:pt idx="9">
                  <c:v>3742</c:v>
                </c:pt>
                <c:pt idx="10">
                  <c:v>2739</c:v>
                </c:pt>
                <c:pt idx="11">
                  <c:v>3166</c:v>
                </c:pt>
                <c:pt idx="12">
                  <c:v>39706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F-490A-BCED-4A711F52F33A}"/>
            </c:ext>
          </c:extLst>
        </c:ser>
        <c:ser>
          <c:idx val="5"/>
          <c:order val="1"/>
          <c:tx>
            <c:strRef>
              <c:f>'Viajeros entr evol mensu FV'!$G$205:$H$205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DF-490A-BCED-4A711F52F33A}"/>
              </c:ext>
            </c:extLst>
          </c:dPt>
          <c:val>
            <c:numRef>
              <c:f>'Viajeros entr evol mensu FV'!$G$207:$G$219</c:f>
              <c:numCache>
                <c:formatCode>#,##0</c:formatCode>
                <c:ptCount val="13"/>
                <c:pt idx="0">
                  <c:v>116</c:v>
                </c:pt>
                <c:pt idx="1">
                  <c:v>77</c:v>
                </c:pt>
                <c:pt idx="2">
                  <c:v>127</c:v>
                </c:pt>
                <c:pt idx="3">
                  <c:v>176</c:v>
                </c:pt>
                <c:pt idx="4">
                  <c:v>353</c:v>
                </c:pt>
                <c:pt idx="5">
                  <c:v>2004</c:v>
                </c:pt>
                <c:pt idx="6">
                  <c:v>2223</c:v>
                </c:pt>
                <c:pt idx="7">
                  <c:v>3696</c:v>
                </c:pt>
                <c:pt idx="8">
                  <c:v>3285</c:v>
                </c:pt>
                <c:pt idx="9">
                  <c:v>5347</c:v>
                </c:pt>
                <c:pt idx="10">
                  <c:v>4056</c:v>
                </c:pt>
                <c:pt idx="11">
                  <c:v>4041</c:v>
                </c:pt>
                <c:pt idx="12">
                  <c:v>25501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DF-490A-BCED-4A711F52F33A}"/>
            </c:ext>
          </c:extLst>
        </c:ser>
        <c:ser>
          <c:idx val="0"/>
          <c:order val="2"/>
          <c:tx>
            <c:strRef>
              <c:f>'Viajeros entr evol mensu FV'!$I$205:$J$205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DF-490A-BCED-4A711F52F33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FV'!$I$207:$I$219</c:f>
              <c:numCache>
                <c:formatCode>#,##0</c:formatCode>
                <c:ptCount val="13"/>
                <c:pt idx="0">
                  <c:v>4354</c:v>
                </c:pt>
                <c:pt idx="1">
                  <c:v>5944</c:v>
                </c:pt>
                <c:pt idx="2">
                  <c:v>5276</c:v>
                </c:pt>
                <c:pt idx="3">
                  <c:v>5546</c:v>
                </c:pt>
                <c:pt idx="4">
                  <c:v>3817</c:v>
                </c:pt>
                <c:pt idx="5">
                  <c:v>3027</c:v>
                </c:pt>
                <c:pt idx="6">
                  <c:v>4667</c:v>
                </c:pt>
                <c:pt idx="7">
                  <c:v>5637</c:v>
                </c:pt>
                <c:pt idx="8">
                  <c:v>3822</c:v>
                </c:pt>
                <c:pt idx="9">
                  <c:v>3815</c:v>
                </c:pt>
                <c:pt idx="10">
                  <c:v>4000</c:v>
                </c:pt>
                <c:pt idx="11">
                  <c:v>3764</c:v>
                </c:pt>
                <c:pt idx="12">
                  <c:v>53669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DF-490A-BCED-4A711F52F33A}"/>
            </c:ext>
          </c:extLst>
        </c:ser>
        <c:ser>
          <c:idx val="1"/>
          <c:order val="3"/>
          <c:tx>
            <c:strRef>
              <c:f>'Viajeros entr evol mensu FV'!$K$205:$L$205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DF-490A-BCED-4A711F52F3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DF-490A-BCED-4A711F52F33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FV'!$K$207:$K$219</c:f>
              <c:numCache>
                <c:formatCode>#,##0</c:formatCode>
                <c:ptCount val="13"/>
                <c:pt idx="0">
                  <c:v>4243</c:v>
                </c:pt>
                <c:pt idx="1">
                  <c:v>4689</c:v>
                </c:pt>
                <c:pt idx="2">
                  <c:v>4381</c:v>
                </c:pt>
                <c:pt idx="3">
                  <c:v>5777</c:v>
                </c:pt>
                <c:pt idx="12">
                  <c:v>19090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DF-490A-BCED-4A711F52F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DF-490A-BCED-4A711F52F3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DF-490A-BCED-4A711F52F3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DF-490A-BCED-4A711F52F3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DF-490A-BCED-4A711F52F3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DF-490A-BCED-4A711F52F3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DF-490A-BCED-4A711F52F3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DF-490A-BCED-4A711F52F3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DF-490A-BCED-4A711F52F3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DF-490A-BCED-4A711F52F3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DF-490A-BCED-4A711F52F3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DF-490A-BCED-4A711F52F3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DF-490A-BCED-4A711F52F3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DF-490A-BCED-4A711F52F33A}"/>
              </c:ext>
            </c:extLst>
          </c:dPt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FV'!$L$207:$L$219</c:f>
              <c:numCache>
                <c:formatCode>0.0%</c:formatCode>
                <c:ptCount val="13"/>
                <c:pt idx="0">
                  <c:v>-2.5493798805695911E-2</c:v>
                </c:pt>
                <c:pt idx="1">
                  <c:v>-0.21113728129205922</c:v>
                </c:pt>
                <c:pt idx="2">
                  <c:v>-0.16963608794541318</c:v>
                </c:pt>
                <c:pt idx="3">
                  <c:v>4.1651640822214286E-2</c:v>
                </c:pt>
                <c:pt idx="12">
                  <c:v>-9.6117424242424199E-2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DF-490A-BCED-4A711F52F33A}"/>
            </c:ext>
          </c:extLst>
        </c:ser>
        <c:ser>
          <c:idx val="4"/>
          <c:order val="5"/>
          <c:tx>
            <c:strRef>
              <c:f>'Viajeros entr evol mensu FV'!$M$206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FV'!$M$207:$M$219</c:f>
              <c:numCache>
                <c:formatCode>0.0%</c:formatCode>
                <c:ptCount val="13"/>
                <c:pt idx="0">
                  <c:v>0.30273257599017511</c:v>
                </c:pt>
                <c:pt idx="1">
                  <c:v>0.34548063127690098</c:v>
                </c:pt>
                <c:pt idx="2">
                  <c:v>0.16299442527209984</c:v>
                </c:pt>
                <c:pt idx="3">
                  <c:v>0.4049124513618676</c:v>
                </c:pt>
                <c:pt idx="12">
                  <c:v>0.30565624786266321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DF-490A-BCED-4A711F52F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9.xml"/><Relationship Id="rId18" Type="http://schemas.openxmlformats.org/officeDocument/2006/relationships/chart" Target="../charts/chart124.xml"/><Relationship Id="rId26" Type="http://schemas.openxmlformats.org/officeDocument/2006/relationships/chart" Target="../charts/chart132.xml"/><Relationship Id="rId3" Type="http://schemas.openxmlformats.org/officeDocument/2006/relationships/image" Target="../media/image2.png"/><Relationship Id="rId21" Type="http://schemas.openxmlformats.org/officeDocument/2006/relationships/chart" Target="../charts/chart127.xml"/><Relationship Id="rId7" Type="http://schemas.openxmlformats.org/officeDocument/2006/relationships/chart" Target="../charts/chart113.xml"/><Relationship Id="rId12" Type="http://schemas.openxmlformats.org/officeDocument/2006/relationships/chart" Target="../charts/chart118.xml"/><Relationship Id="rId17" Type="http://schemas.openxmlformats.org/officeDocument/2006/relationships/chart" Target="../charts/chart123.xml"/><Relationship Id="rId25" Type="http://schemas.openxmlformats.org/officeDocument/2006/relationships/chart" Target="../charts/chart131.xml"/><Relationship Id="rId33" Type="http://schemas.openxmlformats.org/officeDocument/2006/relationships/chart" Target="../charts/chart13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22.xml"/><Relationship Id="rId20" Type="http://schemas.openxmlformats.org/officeDocument/2006/relationships/chart" Target="../charts/chart126.xml"/><Relationship Id="rId29" Type="http://schemas.openxmlformats.org/officeDocument/2006/relationships/chart" Target="../charts/chart135.xml"/><Relationship Id="rId1" Type="http://schemas.openxmlformats.org/officeDocument/2006/relationships/chart" Target="../charts/chart110.xml"/><Relationship Id="rId6" Type="http://schemas.openxmlformats.org/officeDocument/2006/relationships/chart" Target="../charts/chart112.xml"/><Relationship Id="rId11" Type="http://schemas.openxmlformats.org/officeDocument/2006/relationships/chart" Target="../charts/chart117.xml"/><Relationship Id="rId24" Type="http://schemas.openxmlformats.org/officeDocument/2006/relationships/chart" Target="../charts/chart130.xml"/><Relationship Id="rId32" Type="http://schemas.openxmlformats.org/officeDocument/2006/relationships/chart" Target="../charts/chart138.xml"/><Relationship Id="rId5" Type="http://schemas.openxmlformats.org/officeDocument/2006/relationships/chart" Target="../charts/chart111.xml"/><Relationship Id="rId15" Type="http://schemas.openxmlformats.org/officeDocument/2006/relationships/chart" Target="../charts/chart121.xml"/><Relationship Id="rId23" Type="http://schemas.openxmlformats.org/officeDocument/2006/relationships/chart" Target="../charts/chart129.xml"/><Relationship Id="rId28" Type="http://schemas.openxmlformats.org/officeDocument/2006/relationships/chart" Target="../charts/chart134.xml"/><Relationship Id="rId10" Type="http://schemas.openxmlformats.org/officeDocument/2006/relationships/chart" Target="../charts/chart116.xml"/><Relationship Id="rId19" Type="http://schemas.openxmlformats.org/officeDocument/2006/relationships/chart" Target="../charts/chart125.xml"/><Relationship Id="rId31" Type="http://schemas.openxmlformats.org/officeDocument/2006/relationships/chart" Target="../charts/chart137.xml"/><Relationship Id="rId4" Type="http://schemas.openxmlformats.org/officeDocument/2006/relationships/image" Target="../media/image3.png"/><Relationship Id="rId9" Type="http://schemas.openxmlformats.org/officeDocument/2006/relationships/chart" Target="../charts/chart115.xml"/><Relationship Id="rId14" Type="http://schemas.openxmlformats.org/officeDocument/2006/relationships/chart" Target="../charts/chart120.xml"/><Relationship Id="rId22" Type="http://schemas.openxmlformats.org/officeDocument/2006/relationships/chart" Target="../charts/chart128.xml"/><Relationship Id="rId27" Type="http://schemas.openxmlformats.org/officeDocument/2006/relationships/chart" Target="../charts/chart133.xml"/><Relationship Id="rId30" Type="http://schemas.openxmlformats.org/officeDocument/2006/relationships/chart" Target="../charts/chart136.xml"/><Relationship Id="rId8" Type="http://schemas.openxmlformats.org/officeDocument/2006/relationships/chart" Target="../charts/chart114.xml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141.xml"/><Relationship Id="rId4" Type="http://schemas.openxmlformats.org/officeDocument/2006/relationships/image" Target="../media/image3.pn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2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3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4.xml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5.xml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6.xml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8.xml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9.xml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0.xml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5.png"/><Relationship Id="rId5" Type="http://schemas.openxmlformats.org/officeDocument/2006/relationships/chart" Target="../charts/chart153.xml"/><Relationship Id="rId4" Type="http://schemas.openxmlformats.org/officeDocument/2006/relationships/image" Target="../media/image4.jpe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4.xml"/><Relationship Id="rId6" Type="http://schemas.openxmlformats.org/officeDocument/2006/relationships/chart" Target="../charts/chart156.xml"/><Relationship Id="rId5" Type="http://schemas.openxmlformats.org/officeDocument/2006/relationships/image" Target="../media/image5.png"/><Relationship Id="rId4" Type="http://schemas.openxmlformats.org/officeDocument/2006/relationships/chart" Target="../charts/chart155.xml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7.xml"/><Relationship Id="rId6" Type="http://schemas.openxmlformats.org/officeDocument/2006/relationships/chart" Target="../charts/chart159.xml"/><Relationship Id="rId5" Type="http://schemas.openxmlformats.org/officeDocument/2006/relationships/image" Target="../media/image5.png"/><Relationship Id="rId4" Type="http://schemas.openxmlformats.org/officeDocument/2006/relationships/chart" Target="../charts/chart158.xml"/></Relationships>
</file>

<file path=xl/drawings/_rels/drawing18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9.xml"/><Relationship Id="rId18" Type="http://schemas.openxmlformats.org/officeDocument/2006/relationships/chart" Target="../charts/chart174.xml"/><Relationship Id="rId26" Type="http://schemas.openxmlformats.org/officeDocument/2006/relationships/chart" Target="../charts/chart182.xml"/><Relationship Id="rId3" Type="http://schemas.openxmlformats.org/officeDocument/2006/relationships/image" Target="../media/image2.png"/><Relationship Id="rId21" Type="http://schemas.openxmlformats.org/officeDocument/2006/relationships/chart" Target="../charts/chart177.xml"/><Relationship Id="rId7" Type="http://schemas.openxmlformats.org/officeDocument/2006/relationships/chart" Target="../charts/chart163.xml"/><Relationship Id="rId12" Type="http://schemas.openxmlformats.org/officeDocument/2006/relationships/chart" Target="../charts/chart168.xml"/><Relationship Id="rId17" Type="http://schemas.openxmlformats.org/officeDocument/2006/relationships/chart" Target="../charts/chart173.xml"/><Relationship Id="rId25" Type="http://schemas.openxmlformats.org/officeDocument/2006/relationships/chart" Target="../charts/chart181.xml"/><Relationship Id="rId33" Type="http://schemas.openxmlformats.org/officeDocument/2006/relationships/chart" Target="../charts/chart18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72.xml"/><Relationship Id="rId20" Type="http://schemas.openxmlformats.org/officeDocument/2006/relationships/chart" Target="../charts/chart176.xml"/><Relationship Id="rId29" Type="http://schemas.openxmlformats.org/officeDocument/2006/relationships/chart" Target="../charts/chart185.xml"/><Relationship Id="rId1" Type="http://schemas.openxmlformats.org/officeDocument/2006/relationships/chart" Target="../charts/chart160.xml"/><Relationship Id="rId6" Type="http://schemas.openxmlformats.org/officeDocument/2006/relationships/chart" Target="../charts/chart162.xml"/><Relationship Id="rId11" Type="http://schemas.openxmlformats.org/officeDocument/2006/relationships/chart" Target="../charts/chart167.xml"/><Relationship Id="rId24" Type="http://schemas.openxmlformats.org/officeDocument/2006/relationships/chart" Target="../charts/chart180.xml"/><Relationship Id="rId32" Type="http://schemas.openxmlformats.org/officeDocument/2006/relationships/chart" Target="../charts/chart188.xml"/><Relationship Id="rId5" Type="http://schemas.openxmlformats.org/officeDocument/2006/relationships/chart" Target="../charts/chart161.xml"/><Relationship Id="rId15" Type="http://schemas.openxmlformats.org/officeDocument/2006/relationships/chart" Target="../charts/chart171.xml"/><Relationship Id="rId23" Type="http://schemas.openxmlformats.org/officeDocument/2006/relationships/chart" Target="../charts/chart179.xml"/><Relationship Id="rId28" Type="http://schemas.openxmlformats.org/officeDocument/2006/relationships/chart" Target="../charts/chart184.xml"/><Relationship Id="rId10" Type="http://schemas.openxmlformats.org/officeDocument/2006/relationships/chart" Target="../charts/chart166.xml"/><Relationship Id="rId19" Type="http://schemas.openxmlformats.org/officeDocument/2006/relationships/chart" Target="../charts/chart175.xml"/><Relationship Id="rId31" Type="http://schemas.openxmlformats.org/officeDocument/2006/relationships/chart" Target="../charts/chart187.xml"/><Relationship Id="rId4" Type="http://schemas.openxmlformats.org/officeDocument/2006/relationships/image" Target="../media/image3.png"/><Relationship Id="rId9" Type="http://schemas.openxmlformats.org/officeDocument/2006/relationships/chart" Target="../charts/chart165.xml"/><Relationship Id="rId14" Type="http://schemas.openxmlformats.org/officeDocument/2006/relationships/chart" Target="../charts/chart170.xml"/><Relationship Id="rId22" Type="http://schemas.openxmlformats.org/officeDocument/2006/relationships/chart" Target="../charts/chart178.xml"/><Relationship Id="rId27" Type="http://schemas.openxmlformats.org/officeDocument/2006/relationships/chart" Target="../charts/chart183.xml"/><Relationship Id="rId30" Type="http://schemas.openxmlformats.org/officeDocument/2006/relationships/chart" Target="../charts/chart186.xml"/><Relationship Id="rId8" Type="http://schemas.openxmlformats.org/officeDocument/2006/relationships/chart" Target="../charts/chart16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4.xml"/><Relationship Id="rId13" Type="http://schemas.openxmlformats.org/officeDocument/2006/relationships/chart" Target="../charts/chart199.xml"/><Relationship Id="rId3" Type="http://schemas.openxmlformats.org/officeDocument/2006/relationships/image" Target="../media/image2.png"/><Relationship Id="rId7" Type="http://schemas.openxmlformats.org/officeDocument/2006/relationships/chart" Target="../charts/chart193.xml"/><Relationship Id="rId12" Type="http://schemas.openxmlformats.org/officeDocument/2006/relationships/chart" Target="../charts/chart19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90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10" Type="http://schemas.openxmlformats.org/officeDocument/2006/relationships/chart" Target="../charts/chart196.xml"/><Relationship Id="rId4" Type="http://schemas.openxmlformats.org/officeDocument/2006/relationships/image" Target="../media/image3.png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/Relationships>
</file>

<file path=xl/drawings/_rels/drawing2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2.xml"/></Relationships>
</file>

<file path=xl/drawings/_rels/drawing2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3.xml"/></Relationships>
</file>

<file path=xl/drawings/_rels/drawing2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8.xml"/><Relationship Id="rId13" Type="http://schemas.openxmlformats.org/officeDocument/2006/relationships/chart" Target="../charts/chart213.xml"/><Relationship Id="rId3" Type="http://schemas.openxmlformats.org/officeDocument/2006/relationships/image" Target="../media/image2.png"/><Relationship Id="rId7" Type="http://schemas.openxmlformats.org/officeDocument/2006/relationships/chart" Target="../charts/chart207.xml"/><Relationship Id="rId12" Type="http://schemas.openxmlformats.org/officeDocument/2006/relationships/chart" Target="../charts/chart21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04.xml"/><Relationship Id="rId6" Type="http://schemas.openxmlformats.org/officeDocument/2006/relationships/chart" Target="../charts/chart206.xml"/><Relationship Id="rId11" Type="http://schemas.openxmlformats.org/officeDocument/2006/relationships/chart" Target="../charts/chart211.xml"/><Relationship Id="rId5" Type="http://schemas.openxmlformats.org/officeDocument/2006/relationships/chart" Target="../charts/chart205.xml"/><Relationship Id="rId15" Type="http://schemas.openxmlformats.org/officeDocument/2006/relationships/chart" Target="../charts/chart215.xml"/><Relationship Id="rId10" Type="http://schemas.openxmlformats.org/officeDocument/2006/relationships/chart" Target="../charts/chart210.xml"/><Relationship Id="rId4" Type="http://schemas.openxmlformats.org/officeDocument/2006/relationships/image" Target="../media/image3.png"/><Relationship Id="rId9" Type="http://schemas.openxmlformats.org/officeDocument/2006/relationships/chart" Target="../charts/chart209.xml"/><Relationship Id="rId14" Type="http://schemas.openxmlformats.org/officeDocument/2006/relationships/chart" Target="../charts/chart214.xml"/></Relationships>
</file>

<file path=xl/drawings/_rels/drawing2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3.xml"/><Relationship Id="rId13" Type="http://schemas.openxmlformats.org/officeDocument/2006/relationships/image" Target="../media/image3.png"/><Relationship Id="rId3" Type="http://schemas.openxmlformats.org/officeDocument/2006/relationships/chart" Target="../charts/chart218.xml"/><Relationship Id="rId7" Type="http://schemas.openxmlformats.org/officeDocument/2006/relationships/chart" Target="../charts/chart222.xml"/><Relationship Id="rId12" Type="http://schemas.openxmlformats.org/officeDocument/2006/relationships/image" Target="../media/image2.png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Relationship Id="rId6" Type="http://schemas.openxmlformats.org/officeDocument/2006/relationships/chart" Target="../charts/chart221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220.xml"/><Relationship Id="rId15" Type="http://schemas.openxmlformats.org/officeDocument/2006/relationships/chart" Target="../charts/chart227.xml"/><Relationship Id="rId10" Type="http://schemas.openxmlformats.org/officeDocument/2006/relationships/chart" Target="../charts/chart225.xml"/><Relationship Id="rId4" Type="http://schemas.openxmlformats.org/officeDocument/2006/relationships/chart" Target="../charts/chart219.xml"/><Relationship Id="rId9" Type="http://schemas.openxmlformats.org/officeDocument/2006/relationships/chart" Target="../charts/chart224.xml"/><Relationship Id="rId14" Type="http://schemas.openxmlformats.org/officeDocument/2006/relationships/chart" Target="../charts/chart226.xml"/></Relationships>
</file>

<file path=xl/drawings/_rels/drawing2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3" Type="http://schemas.openxmlformats.org/officeDocument/2006/relationships/image" Target="../media/image2.png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28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10" Type="http://schemas.openxmlformats.org/officeDocument/2006/relationships/chart" Target="../charts/chart234.xml"/><Relationship Id="rId4" Type="http://schemas.openxmlformats.org/officeDocument/2006/relationships/image" Target="../media/image3.png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/Relationships>
</file>

<file path=xl/drawings/_rels/drawing2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40.xml"/><Relationship Id="rId4" Type="http://schemas.openxmlformats.org/officeDocument/2006/relationships/image" Target="../media/image3.png"/></Relationships>
</file>

<file path=xl/drawings/_rels/drawing2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41.xm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image" Target="../media/image2.png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4" Type="http://schemas.openxmlformats.org/officeDocument/2006/relationships/image" Target="../media/image3.png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image" Target="../media/image2.png"/><Relationship Id="rId7" Type="http://schemas.openxmlformats.org/officeDocument/2006/relationships/chart" Target="../charts/chart4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26" Type="http://schemas.openxmlformats.org/officeDocument/2006/relationships/chart" Target="../charts/chart72.xml"/><Relationship Id="rId3" Type="http://schemas.openxmlformats.org/officeDocument/2006/relationships/image" Target="../media/image2.png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5" Type="http://schemas.openxmlformats.org/officeDocument/2006/relationships/chart" Target="../charts/chart71.xml"/><Relationship Id="rId33" Type="http://schemas.openxmlformats.org/officeDocument/2006/relationships/chart" Target="../charts/chart7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29" Type="http://schemas.openxmlformats.org/officeDocument/2006/relationships/chart" Target="../charts/chart75.xml"/><Relationship Id="rId1" Type="http://schemas.openxmlformats.org/officeDocument/2006/relationships/chart" Target="../charts/chart50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32" Type="http://schemas.openxmlformats.org/officeDocument/2006/relationships/chart" Target="../charts/chart78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28" Type="http://schemas.openxmlformats.org/officeDocument/2006/relationships/chart" Target="../charts/chart74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31" Type="http://schemas.openxmlformats.org/officeDocument/2006/relationships/chart" Target="../charts/chart77.xml"/><Relationship Id="rId4" Type="http://schemas.openxmlformats.org/officeDocument/2006/relationships/image" Target="../media/image3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Relationship Id="rId27" Type="http://schemas.openxmlformats.org/officeDocument/2006/relationships/chart" Target="../charts/chart73.xml"/><Relationship Id="rId30" Type="http://schemas.openxmlformats.org/officeDocument/2006/relationships/chart" Target="../charts/chart76.xml"/><Relationship Id="rId8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26" Type="http://schemas.openxmlformats.org/officeDocument/2006/relationships/chart" Target="../charts/chart23.xml"/><Relationship Id="rId3" Type="http://schemas.openxmlformats.org/officeDocument/2006/relationships/image" Target="../media/image2.png"/><Relationship Id="rId21" Type="http://schemas.openxmlformats.org/officeDocument/2006/relationships/chart" Target="../charts/chart18.xml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20" Type="http://schemas.openxmlformats.org/officeDocument/2006/relationships/chart" Target="../charts/chart17.xml"/><Relationship Id="rId29" Type="http://schemas.openxmlformats.org/officeDocument/2006/relationships/chart" Target="../charts/chart26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10" Type="http://schemas.openxmlformats.org/officeDocument/2006/relationships/chart" Target="../charts/chart7.xml"/><Relationship Id="rId19" Type="http://schemas.openxmlformats.org/officeDocument/2006/relationships/chart" Target="../charts/chart16.xml"/><Relationship Id="rId31" Type="http://schemas.openxmlformats.org/officeDocument/2006/relationships/chart" Target="../charts/chart28.xml"/><Relationship Id="rId4" Type="http://schemas.openxmlformats.org/officeDocument/2006/relationships/image" Target="../media/image3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8" Type="http://schemas.openxmlformats.org/officeDocument/2006/relationships/chart" Target="../charts/chart5.xml"/></Relationships>
</file>

<file path=xl/drawings/_rels/drawing9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2.xml"/><Relationship Id="rId3" Type="http://schemas.openxmlformats.org/officeDocument/2006/relationships/image" Target="../media/image2.png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101.xml"/><Relationship Id="rId33" Type="http://schemas.openxmlformats.org/officeDocument/2006/relationships/chart" Target="../charts/chart10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5.xml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100.xml"/><Relationship Id="rId32" Type="http://schemas.openxmlformats.org/officeDocument/2006/relationships/chart" Target="../charts/chart10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chart" Target="../charts/chart99.xml"/><Relationship Id="rId28" Type="http://schemas.openxmlformats.org/officeDocument/2006/relationships/chart" Target="../charts/chart104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31" Type="http://schemas.openxmlformats.org/officeDocument/2006/relationships/chart" Target="../charts/chart107.xml"/><Relationship Id="rId4" Type="http://schemas.openxmlformats.org/officeDocument/2006/relationships/image" Target="../media/image3.png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chart" Target="../charts/chart98.xml"/><Relationship Id="rId27" Type="http://schemas.openxmlformats.org/officeDocument/2006/relationships/chart" Target="../charts/chart103.xml"/><Relationship Id="rId30" Type="http://schemas.openxmlformats.org/officeDocument/2006/relationships/chart" Target="../charts/chart106.xml"/><Relationship Id="rId8" Type="http://schemas.openxmlformats.org/officeDocument/2006/relationships/chart" Target="../charts/chart8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9152016</xdr:colOff>
      <xdr:row>3</xdr:row>
      <xdr:rowOff>135150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65A9AB-F737-4A26-9024-B0EB8637F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17941" cy="87810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1D212D-3A91-4D12-9EBA-73A58EB2F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CDB90F-2B7B-4107-846F-5348942B8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847CF1-28DC-4E28-8226-C20BDE6E8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18A250-ED9D-4787-A952-83FC7B64C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F0663D3-A410-4C8F-BA5F-E08A9C57C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F8A1D9-E73D-4C40-A7CC-21A4EA565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4FC5773-E77A-48A1-A7D7-8726F951A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9AA95E6-178E-44B9-970D-445EA936B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FCD7F62-193E-4D81-BD54-514141F02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973AB52-7DEC-4482-AF2C-39E9332E8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E3E05CA-DDC6-4152-85FF-4B880F28E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3BA34F2-DFDC-45E0-B8FA-A45AA15BD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B3186CE-FC41-47B5-906E-29D026CFA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A36560-2C35-47A4-ACF9-E26886A52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798CE4D-6E78-4C42-9B5E-76DD35830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93F11F9-9C34-4397-8EBE-2422B83DA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D013A03B-17FF-45CC-8B65-DD50EEC04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E5282473-2EFF-4A5F-AC6C-4494B8DBB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BC33968-40B8-41AC-A07A-B26B909E6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631AC7F9-9A90-40D1-87EC-367B4345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E2EC01D-B915-4448-A664-003B86040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794D243E-B3DE-4F4D-94FA-C82F385CD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9AD885F6-0F3B-4D36-9999-0EF4F53B8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18292BC9-A525-4378-84B9-3D6049AC2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80EB264D-6DA7-4930-8D6D-52A6BB1E8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31CFE703-526D-4104-8E5E-82093BFDB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FDFE00DC-261C-4DDC-96B6-711084D6A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A6A22718-69A3-4FB8-B88D-92B5D9130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1666B30-5F12-4DE0-A46A-9778326AE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617C2492-F1D1-4294-BE36-A336842D5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E4818AF0-381B-415B-BF79-FE009C953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825DC93-0E8E-444D-8B12-E209BA32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266700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AD670B-BD11-49DB-9E57-BF5ADB504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75</xdr:row>
      <xdr:rowOff>180975</xdr:rowOff>
    </xdr:from>
    <xdr:to>
      <xdr:col>12</xdr:col>
      <xdr:colOff>123825</xdr:colOff>
      <xdr:row>103</xdr:row>
      <xdr:rowOff>171450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3C9B8C6-2009-49AE-8EBD-1C41E4B9B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7E86399-562A-4C71-AB4F-D1EFE0B4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76</xdr:row>
      <xdr:rowOff>0</xdr:rowOff>
    </xdr:from>
    <xdr:to>
      <xdr:col>25</xdr:col>
      <xdr:colOff>523875</xdr:colOff>
      <xdr:row>103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A43E5A8-903A-464C-9DB5-9418A857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7969B6-C9F2-4F36-BD42-EC50EBD12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B06B5C-2E62-47D8-92A2-409C7E3D0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B45052-FFB0-400D-AC23-4A08A2612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BABCFF-AEA5-4B80-9EA7-CF0FFBECC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EF092C-0D21-4F8E-A357-8E6E14A8A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BC9AB5-5955-4F29-A726-D404FAF30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D3CE85-8A64-4B0E-AE5A-AC1E95483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E95E6E-C21A-4B41-A2B1-746228D7E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201BB9-B6E6-4BE6-9C42-922978482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80EF2A-4307-482E-A029-26BFF870F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8D43C8-F768-41C3-9EBB-B025C406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C0F48F-4342-49BF-8056-B518AF0D3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309B9B-5472-4458-A88F-114682436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A00733-8D2C-4620-9619-85364F685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410563-8FD2-4FFA-A779-8DCEA4A1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9402FF-FAC5-4B90-B3F9-ED084661A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6CF500-F9C7-48D8-871D-26D38EE0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2E6F95-CD37-4AD0-8080-538772B6F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6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D2F5D2-F2FB-4944-8FAB-2369BD84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5E8A63-2CD1-4C1D-B48E-63F9AB415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43</xdr:row>
      <xdr:rowOff>28575</xdr:rowOff>
    </xdr:from>
    <xdr:to>
      <xdr:col>13</xdr:col>
      <xdr:colOff>57150</xdr:colOff>
      <xdr:row>72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9466F6-61AB-46C7-8E7A-A4F0DDF6D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16091-FD42-4B31-8B03-61073881B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4417D7-2573-4E7C-B623-809659763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495300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A05F1D-2B53-49B5-A50D-D1CBF37E9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E7DDBD-C212-4F26-884D-19249F60A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A54ABD-5C9E-4728-BC23-272EEF202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495300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796427-97B0-4BC9-A398-1DD5F43DC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0.97734</cdr:x>
      <cdr:y>0.0919</cdr:y>
    </cdr:to>
    <cdr:sp macro="" textlink="'viaj entr lugar res año 5 estre'!$B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54" y="53158"/>
          <a:ext cx="9810696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AECC426C-4CFE-4FEA-A75B-9EA32CE296DE}" type="TxLink">
            <a:rPr lang="en-US" sz="20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pPr marL="0" indent="0"/>
            <a:t>Viajeros entrados en los hoteles de 5 estrellas de Canarias según lugar de residencia e isla</a:t>
          </a:fld>
          <a:endParaRPr lang="es-ES" sz="2000">
            <a:solidFill>
              <a:schemeClr val="tx1">
                <a:lumMod val="65000"/>
                <a:lumOff val="35000"/>
              </a:schemeClr>
            </a:solidFill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ECD28D-9DAB-4FF7-84AC-CEE416953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002CFD-6AFC-4810-828F-A1FD6BA82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709613</xdr:colOff>
      <xdr:row>35</xdr:row>
      <xdr:rowOff>119062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22F6C5-B08F-41E2-8A87-F0E81654E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450849</xdr:colOff>
      <xdr:row>13</xdr:row>
      <xdr:rowOff>73025</xdr:rowOff>
    </xdr:from>
    <xdr:to>
      <xdr:col>14</xdr:col>
      <xdr:colOff>371475</xdr:colOff>
      <xdr:row>30</xdr:row>
      <xdr:rowOff>139700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DB3749-8B8A-406D-8752-37C9EE453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7E4ED0-F56B-41A7-9E96-FEFB13DE2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7E81F4A-8CA9-44B7-A7E0-F55027339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15F39C9-EA59-4C42-A8FF-A794F39C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3,5%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111.139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39,3%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Tenerife por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1365"/>
          <a:ext cx="1587088" cy="914410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14.133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9587"/>
          <a:ext cx="1420563" cy="92799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23,6%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831850</xdr:colOff>
      <xdr:row>21</xdr:row>
      <xdr:rowOff>73025</xdr:rowOff>
    </xdr:from>
    <xdr:to>
      <xdr:col>21</xdr:col>
      <xdr:colOff>66676</xdr:colOff>
      <xdr:row>125</xdr:row>
      <xdr:rowOff>19050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5A9A5AE-879F-43A5-B4E0-7487A9D7B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3FC513-1FEC-4BC0-92C9-3CD6632B4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C6A88E7-DCB4-4E22-93CB-CF083E47C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FEDEFFE-4898-4465-B807-22DDCA816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507C902-2CCC-4394-AD0F-3B94DC042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746124</xdr:colOff>
      <xdr:row>21</xdr:row>
      <xdr:rowOff>92075</xdr:rowOff>
    </xdr:from>
    <xdr:to>
      <xdr:col>23</xdr:col>
      <xdr:colOff>95249</xdr:colOff>
      <xdr:row>129</xdr:row>
      <xdr:rowOff>95250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BD86225-2841-4273-9FA0-3DF03558F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C5EDC1-A1D2-4C09-B2C9-387EAFE6E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20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79EB2BA-5CA6-4AE6-AB8C-C474ACA57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DDBE191-BC17-4315-AE07-EF80240F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21</xdr:row>
      <xdr:rowOff>142873</xdr:rowOff>
    </xdr:from>
    <xdr:to>
      <xdr:col>12</xdr:col>
      <xdr:colOff>238125</xdr:colOff>
      <xdr:row>128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C7AE5B-ACE3-4EF4-9BD5-0E3ED1F14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0.05674</cdr:x>
      <cdr:y>0.3486</cdr:y>
    </cdr:from>
    <cdr:to>
      <cdr:x>0.26428</cdr:x>
      <cdr:y>0.5003</cdr:y>
    </cdr:to>
    <cdr:sp macro="" textlink="'distribución españoles x catego'!$AA$2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463552" y="1860549"/>
          <a:ext cx="1695450" cy="809626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155.046 viajeros 
cuota: 90,5%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0.77264</cdr:x>
      <cdr:y>0.20405</cdr:y>
    </cdr:from>
    <cdr:to>
      <cdr:x>0.98601</cdr:x>
      <cdr:y>0.3486</cdr:y>
    </cdr:to>
    <cdr:sp macro="" textlink="'distribución españoles x catego'!$AA$2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311901" y="1089024"/>
          <a:ext cx="1743074" cy="77152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16.360 viajeros
cuota: 9,5%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E1FBE8-F939-4D0B-A4A5-8DD8FB323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113D1C-7DB6-42E7-BCE0-5B0F5D703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C7B50A-6CF1-4512-9A5B-764995FCE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A91B6F-0111-4861-90F0-9DC487ADF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F60025-1A3E-4E05-BC4D-E47B336AE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FC9380A-81EE-490C-BAC0-F179DDC5F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0BDC36-0E72-4EAE-BC71-2F33C9E57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32D4535-FDBC-4A2B-A550-3FC2459D8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9C1CB8C-9FCD-4948-B010-CDC54CB9C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7FC6434-9EE6-4832-8F9D-92306ECC0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D06D195-3F86-46CA-829C-69C0FE799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39B7D21-C78B-49BC-A677-1EC4180CA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730631-D74D-4650-A6BD-656003858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4C2C8BC-E383-4D21-B8E1-D3F688AD3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05DE0AC-57B4-4E3E-A588-9B97194B4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5C4F4B1C-938D-4E50-872F-011CD01F4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FEADDD2-B219-4505-8CFC-D70C2595A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E788D5F5-8CDB-4643-B3DD-D5F192463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B732928-6AF1-440F-A5A5-001CE0362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98533F7-D1FE-45BE-BBD9-835546F7B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BB8074D-C29A-4418-827B-234FE9C8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552E056-1B18-4661-A9CC-E3FA1FD2B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8F09C420-CD2C-4877-A728-C32D75DA3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A164E420-9F23-46E5-9B44-56402905B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8D106A4-8A27-40B8-906B-89AF707E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6A13545C-3CB3-4C6C-A2F8-6BA71D504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D61E2187-6F06-4E6D-94A7-90287E9BE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CA1A1284-B114-4F0E-A861-8B01E0B1E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D6E54FD1-0C9A-424E-9672-D39C433F9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19CAD3B3-1116-488B-939D-952C7C187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842AC1B7-7ECD-4C24-B3BB-7B8B87A3C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6221520-C7C2-4A91-8BCF-016C0D065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lugares de residencia en los establecimientos alojativos de Tenerife 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66:$M$46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Polonia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Islandia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Luxemburgo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Lituania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Hungría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Rusia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República Checa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Rumanía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Estados Unidos de América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Otros países o territorios del mundo (excluida España)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304800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EA96B8-BC52-4E77-9A69-F69C1AB44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07DEE5-1EE3-45BB-9EBF-BB180BED7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España en los establecimientos alojativos de Tenerife (hotel + apartamento)</a:t>
          </a:fld>
          <a:endParaRPr lang="es-ES" sz="1100"/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Tenerife (hotel + apartamento)</a:t>
          </a:fld>
          <a:endParaRPr lang="es-ES" sz="1100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Tenerife (hotel + apartamento)</a:t>
          </a:fld>
          <a:endParaRPr lang="es-ES" sz="1100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Tenerife (hotel + apartamento)</a:t>
          </a:fld>
          <a:endParaRPr lang="es-ES" sz="1100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Tenerife (hotel + apartamento)</a:t>
          </a:fld>
          <a:endParaRPr lang="es-ES" sz="1100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Tenerife (hotel + apartamento)</a:t>
          </a:fld>
          <a:endParaRPr lang="es-ES" sz="1100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Tenerife (hotel + apartamento)</a:t>
          </a:fld>
          <a:endParaRPr lang="es-ES" sz="1100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Tenerife (hotel + apartamento)</a:t>
          </a:fld>
          <a:endParaRPr lang="es-ES" sz="1100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Tenerife (hotel + apartamento)</a:t>
          </a:fld>
          <a:endParaRPr lang="es-ES" sz="1100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Italia en los establecimientos alojativos de Tenerife 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Irlanda en los establecimientos alojativos de Tenerife (hotel + apartamento)</a:t>
          </a:fld>
          <a:endParaRPr lang="es-ES" sz="1100"/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Suiza en los establecimientos alojativos de Tenerife (hotel + apartamento)</a:t>
          </a:fld>
          <a:endParaRPr lang="es-ES" sz="1100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Austria en los establecimientos alojativos de Tenerife (hotel + apartamento)</a:t>
          </a:fld>
          <a:endParaRPr lang="es-ES" sz="1100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Canadá en los establecimientos alojativos de Tenerife (hotel + apartamento)</a:t>
          </a:fld>
          <a:endParaRPr lang="es-ES" sz="1100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Tenerife (hotel + apartamento)</a:t>
          </a:fld>
          <a:endParaRPr lang="es-ES" sz="1100"/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Finlandia en los establecimientos alojativos de Tenerife (hotel + apartamento)</a:t>
          </a:fld>
          <a:endParaRPr lang="es-ES" sz="1100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Noruega en los establecimientos alojativos de Tenerife (hotel + apartamento)</a:t>
          </a:fld>
          <a:endParaRPr lang="es-ES" sz="1100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Tenerife (hotel + apartamento)</a:t>
          </a:fld>
          <a:endParaRPr lang="es-ES" sz="1100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Portugal en los establecimientos alojativos de Tenerife (hotel + apartamento)</a:t>
          </a:fld>
          <a:endParaRPr lang="es-ES" sz="1100"/>
        </a:p>
      </cdr:txBody>
    </cdr: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6D6292-4A77-42BF-97C8-95300D4E1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63F773-98E1-4DB1-998C-A5A7A47DF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E3C66D-3A2C-420D-BE6E-E0EF048ED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4DB7D2E-DE80-4003-92BB-AD7785E5D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2F9E67-1575-4051-8840-3ED97E1C0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5DE53B-141D-46BB-A498-733E472C7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5A79850-6AF2-482A-A3C3-563424538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C33E17D-8C53-4F44-9B64-3B2159731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48D429C-8C04-4A5A-A26B-712B57EFB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C2256C0-D425-493E-A2D5-57CCAC27A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0B1BA5C-9456-4C9E-B9F0-8DF696F50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26D8BFF-D21B-403D-92D9-31393EF20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3F66865-DBE6-4015-B389-34AF4096E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0359729-28A7-43E2-AD14-87AA5EF54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establecimientos alojativos de Tenerife
(hotel + apartamento)</a:t>
          </a:fld>
          <a:endParaRPr lang="es-ES" sz="1100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Tenerife</a:t>
          </a:fld>
          <a:endParaRPr lang="es-ES" sz="1100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estrellas de Tenerife</a:t>
          </a:fld>
          <a:endParaRPr lang="es-ES" sz="1100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3 estrellas de Tenerife</a:t>
          </a:fld>
          <a:endParaRPr lang="es-ES" sz="1100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2 estrellas de Tenerife</a:t>
          </a:fld>
          <a:endParaRPr lang="es-ES" sz="1100"/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1 estrella de Tenerife</a:t>
          </a:fld>
          <a:endParaRPr lang="es-ES" sz="1100"/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Tenerife</a:t>
          </a:fld>
          <a:endParaRPr lang="es-ES" sz="1100"/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4, 5 Estrellas de Tenerife</a:t>
          </a:fld>
          <a:endParaRPr lang="es-ES" sz="1100"/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3 Estrellas de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2 Estrellas de Tenerife</a:t>
          </a:fld>
          <a:endParaRPr lang="es-ES" sz="1100"/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1 Estrella de Tenerife</a:t>
          </a:fld>
          <a:endParaRPr lang="es-ES" sz="1100"/>
        </a:p>
      </cdr:txBody>
    </cdr: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989328-8852-4ABC-8A1E-FD7C429D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492EC1-8DA1-455D-8635-B7BC9CE84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5B2898-EA69-4617-8DA7-1273ACC64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3E3B12-ADF3-40C4-932D-148596421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CC63BC-CB1B-46E4-B0EE-E27A9B8F3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F39C04-2592-4823-B07E-BF3F0413B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4895B6-9954-422B-B92A-6868FC275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FB5306-CBF1-4A83-8936-2EDF19E06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5B626B-7A9F-4D52-B952-07C3D9B89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9FDA95-09E4-4B38-A0E6-181117034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C655FF-F946-482F-9F09-C1154EB4B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4667FF7-DD90-47C6-9EA7-C7FC19AA4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AF0F578-601D-442E-8CEB-CDF2AABF6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7912E1C-692A-4199-B585-A71290ECC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9F3AA10-96C1-40F0-99C5-58B0F2121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C0EC662-8765-4850-8C37-9C847E912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316FF4F-D0DD-4D1A-81DE-2C571304E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CF07012-3D85-4A5F-9E5F-70A96468B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C500BE0-36EE-4A8C-9F3E-C19C69E0B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96569AD-BB94-4536-984F-A15C70643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Tenerife
(hotel + apartamento)</a:t>
          </a:fld>
          <a:endParaRPr lang="es-ES" sz="1100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Tenerife</a:t>
          </a:fld>
          <a:endParaRPr lang="es-ES" sz="1100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 estrellas de Tenerife</a:t>
          </a:fld>
          <a:endParaRPr lang="es-ES" sz="1100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3 estrellas de Tenerife</a:t>
          </a:fld>
          <a:endParaRPr lang="es-ES" sz="1100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2 estrellas de Tenerife</a:t>
          </a:fld>
          <a:endParaRPr lang="es-ES" sz="1100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 estrella de Tenerife</a:t>
          </a:fld>
          <a:endParaRPr lang="es-ES" sz="1100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Tenerife</a:t>
          </a:fld>
          <a:endParaRPr lang="es-ES" sz="1100"/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4, 5 Estrellas de Tenerife</a:t>
          </a:fld>
          <a:endParaRPr lang="es-ES" sz="1100"/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3 Estrellas de Tenerife</a:t>
          </a:fld>
          <a:endParaRPr lang="es-ES" sz="1100"/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2 Estrellas de Tenerife</a:t>
          </a:fld>
          <a:endParaRPr lang="es-ES" sz="1100"/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1 Estrella de Tenerife</a:t>
          </a:fld>
          <a:endParaRPr lang="es-ES" sz="1100"/>
        </a:p>
      </cdr:txBody>
    </cdr: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45C77B-80C7-49DD-9F85-00F559D11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123824</xdr:colOff>
      <xdr:row>91</xdr:row>
      <xdr:rowOff>314324</xdr:rowOff>
    </xdr:from>
    <xdr:to>
      <xdr:col>25</xdr:col>
      <xdr:colOff>21824</xdr:colOff>
      <xdr:row>111</xdr:row>
      <xdr:rowOff>186149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8D0560-AA15-4C27-B3C4-2BC51363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113</xdr:row>
      <xdr:rowOff>419099</xdr:rowOff>
    </xdr:from>
    <xdr:to>
      <xdr:col>25</xdr:col>
      <xdr:colOff>126599</xdr:colOff>
      <xdr:row>134</xdr:row>
      <xdr:rowOff>100424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3737890-6BD7-4B5B-95D9-A2E0EFAA5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228599</xdr:colOff>
      <xdr:row>135</xdr:row>
      <xdr:rowOff>419099</xdr:rowOff>
    </xdr:from>
    <xdr:to>
      <xdr:col>25</xdr:col>
      <xdr:colOff>126599</xdr:colOff>
      <xdr:row>156</xdr:row>
      <xdr:rowOff>100424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F4032BD-71D5-44D9-A17D-71AC26D4A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228599</xdr:colOff>
      <xdr:row>157</xdr:row>
      <xdr:rowOff>419099</xdr:rowOff>
    </xdr:from>
    <xdr:to>
      <xdr:col>25</xdr:col>
      <xdr:colOff>126599</xdr:colOff>
      <xdr:row>178</xdr:row>
      <xdr:rowOff>100424</xdr:rowOff>
    </xdr:to>
    <xdr:graphicFrame macro="">
      <xdr:nvGraphicFramePr>
        <xdr:cNvPr id="6" name="Gráfico 8">
          <a:extLst>
            <a:ext uri="{FF2B5EF4-FFF2-40B4-BE49-F238E27FC236}">
              <a16:creationId xmlns:a16="http://schemas.microsoft.com/office/drawing/2014/main" id="{8590E543-2C72-422E-8167-C33AB48EA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7" name="Gráfico 11">
          <a:extLst>
            <a:ext uri="{FF2B5EF4-FFF2-40B4-BE49-F238E27FC236}">
              <a16:creationId xmlns:a16="http://schemas.microsoft.com/office/drawing/2014/main" id="{0C455E15-9C5B-4A97-A72E-5A158BC68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228599</xdr:colOff>
      <xdr:row>179</xdr:row>
      <xdr:rowOff>419099</xdr:rowOff>
    </xdr:from>
    <xdr:to>
      <xdr:col>25</xdr:col>
      <xdr:colOff>126599</xdr:colOff>
      <xdr:row>200</xdr:row>
      <xdr:rowOff>100424</xdr:rowOff>
    </xdr:to>
    <xdr:graphicFrame macro="">
      <xdr:nvGraphicFramePr>
        <xdr:cNvPr id="8" name="Gráfico 12">
          <a:extLst>
            <a:ext uri="{FF2B5EF4-FFF2-40B4-BE49-F238E27FC236}">
              <a16:creationId xmlns:a16="http://schemas.microsoft.com/office/drawing/2014/main" id="{29A903E4-CC1D-43CF-97CB-D3A9A694D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228599</xdr:colOff>
      <xdr:row>201</xdr:row>
      <xdr:rowOff>419099</xdr:rowOff>
    </xdr:from>
    <xdr:to>
      <xdr:col>25</xdr:col>
      <xdr:colOff>126599</xdr:colOff>
      <xdr:row>222</xdr:row>
      <xdr:rowOff>100424</xdr:rowOff>
    </xdr:to>
    <xdr:graphicFrame macro="">
      <xdr:nvGraphicFramePr>
        <xdr:cNvPr id="9" name="Gráfico 13">
          <a:extLst>
            <a:ext uri="{FF2B5EF4-FFF2-40B4-BE49-F238E27FC236}">
              <a16:creationId xmlns:a16="http://schemas.microsoft.com/office/drawing/2014/main" id="{505A915B-DFB4-4D52-B1EF-AA903DC98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228599</xdr:colOff>
      <xdr:row>223</xdr:row>
      <xdr:rowOff>419099</xdr:rowOff>
    </xdr:from>
    <xdr:to>
      <xdr:col>25</xdr:col>
      <xdr:colOff>126599</xdr:colOff>
      <xdr:row>244</xdr:row>
      <xdr:rowOff>100424</xdr:rowOff>
    </xdr:to>
    <xdr:graphicFrame macro="">
      <xdr:nvGraphicFramePr>
        <xdr:cNvPr id="10" name="Gráfico 14">
          <a:extLst>
            <a:ext uri="{FF2B5EF4-FFF2-40B4-BE49-F238E27FC236}">
              <a16:creationId xmlns:a16="http://schemas.microsoft.com/office/drawing/2014/main" id="{42CBF089-AE5F-460B-A43D-5E57CADF0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228599</xdr:colOff>
      <xdr:row>245</xdr:row>
      <xdr:rowOff>419099</xdr:rowOff>
    </xdr:from>
    <xdr:to>
      <xdr:col>25</xdr:col>
      <xdr:colOff>126599</xdr:colOff>
      <xdr:row>267</xdr:row>
      <xdr:rowOff>0</xdr:rowOff>
    </xdr:to>
    <xdr:graphicFrame macro="">
      <xdr:nvGraphicFramePr>
        <xdr:cNvPr id="11" name="Gráfico 15">
          <a:extLst>
            <a:ext uri="{FF2B5EF4-FFF2-40B4-BE49-F238E27FC236}">
              <a16:creationId xmlns:a16="http://schemas.microsoft.com/office/drawing/2014/main" id="{A6D8D00F-7E4C-41A1-BC5A-4D7457722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847725</xdr:colOff>
      <xdr:row>4</xdr:row>
      <xdr:rowOff>66675</xdr:rowOff>
    </xdr:to>
    <xdr:pic>
      <xdr:nvPicPr>
        <xdr:cNvPr id="12" name="Imagen 11" descr="Iconos Png Gratis Resume Volver Icono Descarga Gratuita - Pump ...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1DD998E-0520-4002-A79D-553EA1594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055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DA1D516-293B-49DD-9040-D669027C2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C9BB535-12AA-42E3-B4C8-8BFEBA224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E23D099-3B67-4CBA-8A9D-BA21694E2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Tenerife
(hotel + apartamento)</a:t>
          </a:fld>
          <a:endParaRPr lang="es-ES" sz="1100"/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146"/>
          <a:ext cx="8066624" cy="694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E3E09D5-E390-490C-9BFD-2691D70DF7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881F09C-B885-45D0-845E-5DA80F31D5B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4B426F-94DB-4A98-B3CF-501BB531F86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162FC39-A875-40E5-940B-5F8456D4760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3, 4 y 5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212256-0033-4D10-98C2-C5EA9FE3F3B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A447409-C1B6-437D-9F86-00E34A0D790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2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668D90-7E5D-46F6-AFB4-6828EA2ADF4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1 llave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Tenerife</a:t>
          </a:fld>
          <a:endParaRPr lang="es-ES" sz="1100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5 estrellas de Tenerife</a:t>
          </a:fld>
          <a:endParaRPr lang="es-ES" sz="1100"/>
        </a:p>
      </cdr:txBody>
    </cdr: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501573-54FA-43CF-AA37-5E5F8FD33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1A7A8B-DAD0-46BF-9CE7-929FBF361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428624</xdr:colOff>
      <xdr:row>2</xdr:row>
      <xdr:rowOff>114299</xdr:rowOff>
    </xdr:from>
    <xdr:to>
      <xdr:col>22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206082-8A79-4274-A302-FFB1AFD76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A690FA-0A4D-45E3-98D9-001F48297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FF35AE-5508-4F28-A60C-2A975CB1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25</xdr:row>
      <xdr:rowOff>76200</xdr:rowOff>
    </xdr:from>
    <xdr:to>
      <xdr:col>22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096E099-B5D9-45C9-9C18-D2C760808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676275</xdr:colOff>
      <xdr:row>46</xdr:row>
      <xdr:rowOff>142875</xdr:rowOff>
    </xdr:from>
    <xdr:to>
      <xdr:col>22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13C3D6-0BC7-49F2-8B01-BD989E85B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69</xdr:row>
      <xdr:rowOff>0</xdr:rowOff>
    </xdr:from>
    <xdr:to>
      <xdr:col>22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B0FA26-3193-4DB3-B7E6-54BCCD649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57150</xdr:colOff>
      <xdr:row>90</xdr:row>
      <xdr:rowOff>76200</xdr:rowOff>
    </xdr:from>
    <xdr:to>
      <xdr:col>22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DC0833-D261-4C7C-92E4-BA153C838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76200</xdr:colOff>
      <xdr:row>112</xdr:row>
      <xdr:rowOff>180975</xdr:rowOff>
    </xdr:from>
    <xdr:to>
      <xdr:col>22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A277159-39B9-4B55-A96B-0906EEA8A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38100</xdr:colOff>
      <xdr:row>135</xdr:row>
      <xdr:rowOff>0</xdr:rowOff>
    </xdr:from>
    <xdr:to>
      <xdr:col>22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41DD3B9-D9AF-4DCC-9517-3F1B176F8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38100</xdr:colOff>
      <xdr:row>156</xdr:row>
      <xdr:rowOff>171450</xdr:rowOff>
    </xdr:from>
    <xdr:to>
      <xdr:col>22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E10A0F7-3639-44A1-AD5C-EC602FCF7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752475</xdr:colOff>
      <xdr:row>179</xdr:row>
      <xdr:rowOff>104775</xdr:rowOff>
    </xdr:from>
    <xdr:to>
      <xdr:col>22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D768C37-4F43-401C-A9F5-4D7A121EC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609600</xdr:colOff>
      <xdr:row>201</xdr:row>
      <xdr:rowOff>0</xdr:rowOff>
    </xdr:from>
    <xdr:to>
      <xdr:col>22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321C476-B0FC-42AC-8C4A-4A4C49A07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223</xdr:row>
      <xdr:rowOff>0</xdr:rowOff>
    </xdr:from>
    <xdr:to>
      <xdr:col>22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44A38DC-5DA4-424B-BF0E-0342E92A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0</xdr:colOff>
      <xdr:row>245</xdr:row>
      <xdr:rowOff>0</xdr:rowOff>
    </xdr:from>
    <xdr:to>
      <xdr:col>22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66615BC-1F5F-445D-9E7F-3343C0DE1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4:$K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alojados en los establecimientos alojativos de Tenerife
(hotel + apartamento)</a:t>
          </a:fld>
          <a:endParaRPr lang="es-ES" sz="1100"/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26:$K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alojados en los hoteles de Tenerife</a:t>
          </a:fld>
          <a:endParaRPr lang="es-ES" sz="1100"/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48:$K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alojados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70:$K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alojados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92:$K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alojados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114:$K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alojados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136:$K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alojados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158:$K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alojados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180:$K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alojados en los apartamentos de 4, 5 Estrellas de Tenerife</a:t>
          </a:fld>
          <a:endParaRPr lang="es-ES" sz="1100"/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202:$K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alojados en los apartamentos de 3 Estrellas de Tenerife</a:t>
          </a:fld>
          <a:endParaRPr lang="es-ES" sz="1100"/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224:$K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alojados en los apartamentos de 2 Estrellas de Tenerife</a:t>
          </a:fld>
          <a:endParaRPr lang="es-ES" sz="1100"/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246:$K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alojados en los apartamentos de 1 Estrella de Tenerife</a:t>
          </a:fld>
          <a:endParaRPr lang="es-ES" sz="1100"/>
        </a:p>
      </cdr:txBody>
    </cdr:sp>
  </cdr:relSizeAnchor>
</c:userShapes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09F7B6-F1C6-4684-8371-DCDD29913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30AA0B-D58D-49B4-BE4A-22CAA91A9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0488AE-7941-4620-8F4C-D2BDFCF6B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9A85D4-9DE1-41F2-A7BF-6192176A0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D6BFC1-22A6-4B47-8B1D-419F4D117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F28D49-70AA-4DCD-A30E-9C86204D2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Tenerife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313C2-3944-4137-AE0D-51E0C8464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373CFB-E78D-4912-B1F7-D8774471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DAE6EB-12B2-47EB-A338-FD95E739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30340C-24B9-4573-91C0-E8308F055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07601C-A28B-4FA8-BCED-76FA382D0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3D241E-B17A-4DBC-B83E-E7D88ADB2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9F77B8E-F74A-4DAF-94B4-9FCDB1403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548B6A2-1F03-4F77-A16C-7C4E73AA3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8754764-03E4-4068-9E9A-9156DF27E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896030D-4EF6-44E2-BBF2-513314329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85AFE63-730A-441E-BF42-8F3814B49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8216A08-C13A-487E-BEC0-FCEE4243F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7E0AC6C6-16B4-466D-AAB4-EDACD17B3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8C7D308-0DC1-45DF-A947-A461EDC1A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850BA9D-DE14-4047-93DC-C5C2CC7C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ED157FE-C129-4C72-A38C-74BE5BF2B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60375BB-CCBE-440C-B361-1DEDCDE4D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55D896-BE61-43BE-9D5B-F54EDA40D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765A0B-C65A-401C-9968-E403F689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4B3019-8B7C-4125-A08E-847A6E5C4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4, 5 Estrellas de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3 Estrellas de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2 Estrellas de Tenerife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4127FE-58E0-4498-B775-2613AC00F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301625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87FA93-AF49-462A-B597-1C313CF29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1 Estrella de Tenerife</a:t>
          </a:fld>
          <a:endParaRPr lang="es-ES" sz="1100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3B6AA1-A4FA-479F-8775-FFB5D0AA5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1B5103-898A-4004-9B5F-9053B18F2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80ED3F-F2C6-4D4E-A6FB-02BD6716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24</xdr:row>
      <xdr:rowOff>76200</xdr:rowOff>
    </xdr:from>
    <xdr:to>
      <xdr:col>15</xdr:col>
      <xdr:colOff>221850</xdr:colOff>
      <xdr:row>43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444E09C-80FB-4430-8ABD-EDD547B59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44</xdr:row>
      <xdr:rowOff>142875</xdr:rowOff>
    </xdr:from>
    <xdr:to>
      <xdr:col>15</xdr:col>
      <xdr:colOff>574275</xdr:colOff>
      <xdr:row>64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877E58-A979-4A1A-80BF-D84D2A88A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685800</xdr:colOff>
      <xdr:row>66</xdr:row>
      <xdr:rowOff>57150</xdr:rowOff>
    </xdr:from>
    <xdr:to>
      <xdr:col>15</xdr:col>
      <xdr:colOff>583800</xdr:colOff>
      <xdr:row>86</xdr:row>
      <xdr:rowOff>161926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2ED3495-655F-4B41-815A-308364A37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87</xdr:row>
      <xdr:rowOff>0</xdr:rowOff>
    </xdr:from>
    <xdr:to>
      <xdr:col>15</xdr:col>
      <xdr:colOff>660000</xdr:colOff>
      <xdr:row>106</xdr:row>
      <xdr:rowOff>95251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50BE56E-5E7B-4F43-8A9A-24F59B2A0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5:$D$2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6:$D$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5 estrellas de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67:$D$6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101A9E-C8C0-435D-83C5-52F4EB69E85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88:$D$8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896109-8869-4205-8672-9573114362B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114300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068B7E-F933-4DF0-B9C2-676FC95F0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B1FFF2-3EDF-4FC6-8F8E-3E0704AAA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DB18A9-7125-4CCC-9CE8-68CE2720A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864D75-9D99-4369-983C-9AC0FED7B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23</xdr:col>
      <xdr:colOff>171450</xdr:colOff>
      <xdr:row>2</xdr:row>
      <xdr:rowOff>0</xdr:rowOff>
    </xdr:from>
    <xdr:to>
      <xdr:col>34</xdr:col>
      <xdr:colOff>60201</xdr:colOff>
      <xdr:row>22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72D4E06-1D3A-4506-B8A8-5A40DF248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23</xdr:col>
      <xdr:colOff>180975</xdr:colOff>
      <xdr:row>25</xdr:row>
      <xdr:rowOff>0</xdr:rowOff>
    </xdr:from>
    <xdr:to>
      <xdr:col>34</xdr:col>
      <xdr:colOff>69726</xdr:colOff>
      <xdr:row>47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7F46FC-6789-45F7-851D-89F4C766F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4B0CC3-47E0-4B4A-BE05-A56864493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360362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D081C3-0001-42FB-B1CD-C27E67AE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45BFC3-5E70-43DC-998F-8378BB39A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4A5B00-9D89-4A60-ADED-F08C26CD1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BAB58E-2AEB-478B-A5B5-FC157DB2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106A60-49D5-4A20-A835-18DB2C358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7090BA-143D-4D59-9018-8430CEF1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E8B6318-6A93-4220-AFEC-6AC396221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B39D131-8D85-4333-99E3-B6B11E6B0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3DB67D-C83D-4173-BC6B-3FF44C2C6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5D5CA47-7F46-4875-A0D8-DF43EC4E8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2953D5C-C037-4547-B309-F9D939757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325B9AF-2BB3-42E3-8036-E32AAF920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30E1263-8380-4C20-8039-AED63E01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57DD303-A427-406D-90D8-BAD2AB494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6635C6C-8AD9-4B7C-94C7-6C5F7A91F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CCD6A74-33FA-44A6-8FEB-3EEC7703D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2D27174-D543-4CA9-AFE0-E8A544D35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D2A86BDB-0525-4611-ADC4-82D332A9B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516CCC7-19D4-4B10-99EC-CF93A5F9D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3AAB7231-98CA-488B-9839-7127F38B4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D51ECEE-4F21-410C-80B1-6C0928895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B1D3CB33-044A-4A9D-AFB6-27732A9E5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E835730F-3C77-405B-82DC-68A896FB8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01F377A-1B42-4DE8-B99C-EE99B06BA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21815203-E3B3-48FC-9CB0-C50D2B953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A0852771-D58D-4098-BE20-80DEA4A4D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68EACC0-C1E8-4CC1-B523-AE5028697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F6B1F069-670B-41DD-8689-FA9A2008E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5751535B-764E-44AB-B790-CA1513E85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1CE3595A-C573-497C-9977-2ACBE2091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20F6BE2-EF30-4E2A-AE6E-EED455960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415</xdr:row>
      <xdr:rowOff>85725</xdr:rowOff>
    </xdr:from>
    <xdr:to>
      <xdr:col>24</xdr:col>
      <xdr:colOff>660000</xdr:colOff>
      <xdr:row>436</xdr:row>
      <xdr:rowOff>1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C6A7777B-4ED9-4B99-9CDB-9C936D0C2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7D93F42B-6D85-402B-A84E-FDCA22104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5890AD-7EA1-45FF-B144-5DE32DA27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B79A41-C508-40BC-A6AD-63B6D71C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4C99BC-9036-4F17-AE13-364DD2DA4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C05B07-E578-484B-AA29-1EBCC1D76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E4FB83C-46F9-45E6-A97F-6A76B75F3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0CB56E-BB79-4E61-B85A-9D50F2A1D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556E40F-C6AE-4FF1-BB73-5920FBDA1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58DC305-227E-483D-9A5E-A09CDED05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61A91C1-52A5-4E10-8EA9-C02296FD8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8F2AEDB-B399-48E2-8844-070D3A90D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E7A9F4E-323A-4B00-89E8-D8A4CE3F6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23FD258-A297-4C71-95D1-8D7B6A034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0ABC1F6-8CAE-4B06-A93C-E415F578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90D21F6-D558-479B-92C9-5CC171BFF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AAEE42B-8878-4F6A-8F41-2393E5FB5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5AD8671B-0ACA-4CB9-BA67-45508C8F5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DB51FDDE-37A3-4EB5-B8F6-9797ED984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BF01578-E533-4F59-903D-8BA37FCA2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4C32D-79E6-48AE-B97A-8775DFB55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024C8FB-71C5-4DFB-8B4B-02147247B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BF56EA55-FB3F-4A00-A3D3-E9893495A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B5E4494-BBEF-4F74-A92D-06B02C0ED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2E9F0321-3ADF-46FB-9B87-6F6B5955D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7C4DF90-C334-496C-AD8F-3B41050A2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81F8916-F68E-4349-BC7C-B76768BF6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3BDCEBF8-DD52-462B-AD05-A8FE56EB8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24B5E0E-A089-4113-A89C-B31CB6878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B45A6C5-B27C-4A38-A3A3-CC2C73A23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C5F8D3F8-59F8-4ED7-8A08-BAA55AE61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976B3B03-905B-4665-ABFD-E9B7F8A45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239B9A53-4167-46C7-86E3-6D5078D6C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29B39EBB-4A96-4D77-9ED8-4DD2CCBD6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466:$M$46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polacos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23AA95-01CD-431B-9A22-DC2F5BE6D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BE5AC0-9953-4A35-BCE1-799C0B454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A480BC-0790-489E-94A4-81963D034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2203CE3-E10F-490A-8298-6EB5AAED8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033EC53-2833-4F8C-A81C-E2BCC14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A3179FD-4FD4-4BEB-81D0-5CFCC1627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1EE7FCC-63F7-42B6-A2BA-1B6CA93A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0CD9A9-E372-464E-A3BB-6228612C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2B9CF0B-1218-4143-808F-90A144CBF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47FC22A-3373-4B95-A948-59896F5EB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AF71C67-9F27-4697-80F5-B1C05047E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F6636C5-F444-404F-9D32-A0BD4792F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DECE917-6E1A-4098-A5A1-FF1736C9C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2DEAB69-B674-4C4F-A198-C096B9B90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BF0E57E-556D-4F32-BDAB-04F701B67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D379930-24AA-4ED6-808B-4FD6BE440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D238E0A-C47D-4800-9834-4AC659D69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FEB33F0-D18C-482B-B6AB-42B202E2A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60F01D37-65DB-493A-B71D-9F6D6D6A1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66E667AF-422E-4576-92F0-EF344B878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AB6D0A3-8ED0-4ED9-9ADB-D3020A584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98387413-FAE9-4719-BBAB-9595F7812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26FD9222-DCD8-4759-AADE-6C88FBAE5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213F39CE-2485-4F36-A5EE-3857C81DC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BFA5FE9-1BE9-401D-8243-C4BBA378E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2230AE7-D35B-4B0E-BC0A-C8EC6025A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C7D1A8F7-7223-4720-90BD-E4610ABDB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F2144FE-7903-42A8-BCAE-8FA85793D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927337D7-7486-4FC3-AE14-B5E1A24A1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5E163EAC-620E-4712-AD86-F842B28E7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3D1A0798-5A48-478C-960A-1973FC7FD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2ED64B8D-F90B-498B-A0DC-263FDF3B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3/Evoluci&#243;n%20mercados%20islas%202019-diciembre2023.xlsx" TargetMode="External"/><Relationship Id="rId1" Type="http://schemas.openxmlformats.org/officeDocument/2006/relationships/externalLinkPath" Target="Evoluci&#243;n%20mercados%20islas%202019-diciembre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Plazas alojativas islas tipolog"/>
      <sheetName val="Plazas aloj islas cat y tipolog"/>
      <sheetName val="Establecim aloj islas cat y tip"/>
      <sheetName val="oferta alojativa de Tenerife"/>
      <sheetName val="Resumen indicadores"/>
      <sheetName val="Resumen indicadores peri esp"/>
      <sheetName val="Resumen indicadores islas"/>
      <sheetName val="Resumen ind islas per esp"/>
      <sheetName val="Resumen ind islas (aloj) per es"/>
      <sheetName val="Viajeros entr evol mensu TF"/>
      <sheetName val="Viajeros entr evol mensu TF cat"/>
      <sheetName val="Viajeros entr evol anual TF cat"/>
      <sheetName val="Viajeros entr tipo ultimo mes"/>
      <sheetName val="Viajeros entr tipo period espe"/>
      <sheetName val="Viajeros entr ti-cat ultimo mes"/>
      <sheetName val="Viajeros entr ti-cat perio espe"/>
      <sheetName val="Viajeros entr munici"/>
      <sheetName val="Viajeros entr munici per esp"/>
      <sheetName val="Viajeros entr evol mensu GC"/>
      <sheetName val="Viajeros entr evol mensu FV"/>
      <sheetName val="Viajeros entr evol mensu LZ"/>
      <sheetName val="viaj entrados lugar residencia"/>
      <sheetName val="viaj aloj lugar residen mes"/>
      <sheetName val="viaj alojados lugar residen (2)"/>
      <sheetName val="viaj aloj lugar resid per esp"/>
      <sheetName val="viaj entrados lugar residen acu"/>
      <sheetName val="viaj ent lugar resi com islas"/>
      <sheetName val="viaj entrados lugar res per esp"/>
      <sheetName val="viaj entr cuota mercado Canar  "/>
      <sheetName val="viaj entrados lugar resid años "/>
      <sheetName val="viaj entrados lugar residen hot"/>
      <sheetName val="viaj entrados lugar residen apt"/>
      <sheetName val="viaj entrados lugar residen 5es"/>
      <sheetName val="viaj entrados lugar residen cat"/>
      <sheetName val="viaj entrados lugar residen año"/>
      <sheetName val="viaj entr lugar res año 5 estre"/>
      <sheetName val="viaj entr lugar res año categor"/>
      <sheetName val="distribución españoles x Resid"/>
      <sheetName val="distrib españoles x Re peri esp"/>
      <sheetName val="distribución españoles x mun al"/>
      <sheetName val="distrib españoles x mu per esp"/>
      <sheetName val="distribución peninsula x catego"/>
      <sheetName val="distribución canarias x cate"/>
      <sheetName val="Pernoctaciones evol mensu TF"/>
      <sheetName val="Pernocta evol mensu TF cat"/>
      <sheetName val="Pernoctaciones lugar reside"/>
      <sheetName val="Pernoctaciones lugar residen ac"/>
      <sheetName val="Pernocta ugar reside per esp"/>
      <sheetName val="Pernoctaciones lugar reside año"/>
      <sheetName val="EM evol mensu TF cat "/>
      <sheetName val="tasa de ocupación evol mens"/>
      <sheetName val="ADR RevPAR ingresos totales ult"/>
      <sheetName val="ADR RevPAR ingr totales per esp"/>
      <sheetName val="evolución anual viaj ent canari"/>
      <sheetName val="evolución anual viaj alo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04C5F-3D19-44B2-8927-333BEAD2014E}">
  <dimension ref="B1:M121"/>
  <sheetViews>
    <sheetView showGridLines="0" tabSelected="1" workbookViewId="0">
      <selection activeCell="B30" sqref="B30"/>
    </sheetView>
  </sheetViews>
  <sheetFormatPr baseColWidth="10" defaultRowHeight="15" x14ac:dyDescent="0.25"/>
  <cols>
    <col min="1" max="1" width="13.7109375" customWidth="1"/>
    <col min="2" max="2" width="137.85546875" customWidth="1"/>
  </cols>
  <sheetData>
    <row r="1" spans="2:13" x14ac:dyDescent="0.25">
      <c r="B1" s="1" t="s">
        <v>0</v>
      </c>
    </row>
    <row r="2" spans="2:13" ht="36" x14ac:dyDescent="0.55000000000000004">
      <c r="B2" s="332" t="s">
        <v>454</v>
      </c>
      <c r="M2" t="e">
        <f>M25/M19</f>
        <v>#DIV/0!</v>
      </c>
    </row>
    <row r="3" spans="2:13" ht="36" x14ac:dyDescent="0.55000000000000004">
      <c r="B3" s="332" t="s">
        <v>455</v>
      </c>
    </row>
    <row r="4" spans="2:13" ht="23.25" x14ac:dyDescent="0.35">
      <c r="B4" s="333" t="s">
        <v>544</v>
      </c>
    </row>
    <row r="5" spans="2:13" x14ac:dyDescent="0.25">
      <c r="B5" s="2"/>
    </row>
    <row r="6" spans="2:13" ht="21.75" thickBot="1" x14ac:dyDescent="0.4">
      <c r="B6" s="334" t="s">
        <v>456</v>
      </c>
    </row>
    <row r="7" spans="2:13" ht="15.75" thickTop="1" x14ac:dyDescent="0.25"/>
    <row r="8" spans="2:13" ht="19.5" thickBot="1" x14ac:dyDescent="0.35">
      <c r="B8" s="335" t="s">
        <v>457</v>
      </c>
    </row>
    <row r="9" spans="2:13" ht="18.75" hidden="1" x14ac:dyDescent="0.3">
      <c r="B9" s="336"/>
    </row>
    <row r="10" spans="2:13" ht="18.75" x14ac:dyDescent="0.3">
      <c r="B10" s="337"/>
    </row>
    <row r="11" spans="2:13" ht="15.75" hidden="1" x14ac:dyDescent="0.25">
      <c r="B11" s="338" t="s">
        <v>458</v>
      </c>
    </row>
    <row r="12" spans="2:13" ht="15.75" hidden="1" x14ac:dyDescent="0.25">
      <c r="B12" s="338" t="s">
        <v>459</v>
      </c>
    </row>
    <row r="13" spans="2:13" ht="15.75" hidden="1" x14ac:dyDescent="0.25">
      <c r="B13" s="338" t="s">
        <v>460</v>
      </c>
    </row>
    <row r="14" spans="2:13" ht="15.75" hidden="1" x14ac:dyDescent="0.25">
      <c r="B14" s="338" t="s">
        <v>461</v>
      </c>
    </row>
    <row r="15" spans="2:13" ht="15.75" x14ac:dyDescent="0.25">
      <c r="B15" s="338" t="s">
        <v>462</v>
      </c>
    </row>
    <row r="16" spans="2:13" ht="15.75" x14ac:dyDescent="0.25">
      <c r="B16" s="338" t="s">
        <v>463</v>
      </c>
    </row>
    <row r="17" spans="2:2" ht="15.75" x14ac:dyDescent="0.25">
      <c r="B17" s="338" t="s">
        <v>464</v>
      </c>
    </row>
    <row r="18" spans="2:2" ht="18.75" hidden="1" x14ac:dyDescent="0.3">
      <c r="B18" s="337" t="s">
        <v>465</v>
      </c>
    </row>
    <row r="19" spans="2:2" ht="15.75" hidden="1" x14ac:dyDescent="0.25">
      <c r="B19" s="338" t="s">
        <v>466</v>
      </c>
    </row>
    <row r="20" spans="2:2" ht="15.75" hidden="1" x14ac:dyDescent="0.25">
      <c r="B20" s="338" t="s">
        <v>467</v>
      </c>
    </row>
    <row r="21" spans="2:2" ht="15.75" hidden="1" x14ac:dyDescent="0.25">
      <c r="B21" s="338" t="s">
        <v>468</v>
      </c>
    </row>
    <row r="22" spans="2:2" ht="15.75" hidden="1" x14ac:dyDescent="0.25">
      <c r="B22" s="338" t="s">
        <v>469</v>
      </c>
    </row>
    <row r="23" spans="2:2" ht="15.75" hidden="1" x14ac:dyDescent="0.25">
      <c r="B23" s="338" t="s">
        <v>470</v>
      </c>
    </row>
    <row r="24" spans="2:2" ht="15.75" hidden="1" x14ac:dyDescent="0.25">
      <c r="B24" s="338" t="s">
        <v>471</v>
      </c>
    </row>
    <row r="25" spans="2:2" ht="15.75" hidden="1" x14ac:dyDescent="0.25">
      <c r="B25" s="338" t="s">
        <v>472</v>
      </c>
    </row>
    <row r="26" spans="2:2" ht="15.75" hidden="1" x14ac:dyDescent="0.25">
      <c r="B26" s="338" t="s">
        <v>473</v>
      </c>
    </row>
    <row r="27" spans="2:2" ht="15.75" hidden="1" x14ac:dyDescent="0.25">
      <c r="B27" s="338" t="s">
        <v>474</v>
      </c>
    </row>
    <row r="28" spans="2:2" x14ac:dyDescent="0.25">
      <c r="B28" s="2"/>
    </row>
    <row r="29" spans="2:2" ht="19.5" thickBot="1" x14ac:dyDescent="0.35">
      <c r="B29" s="335" t="s">
        <v>545</v>
      </c>
    </row>
    <row r="30" spans="2:2" ht="15.75" x14ac:dyDescent="0.25">
      <c r="B30" s="338"/>
    </row>
    <row r="31" spans="2:2" ht="15.75" x14ac:dyDescent="0.25">
      <c r="B31" s="338" t="s">
        <v>475</v>
      </c>
    </row>
    <row r="32" spans="2:2" ht="15.75" x14ac:dyDescent="0.25">
      <c r="B32" s="338" t="s">
        <v>476</v>
      </c>
    </row>
    <row r="33" spans="2:2" ht="15.75" x14ac:dyDescent="0.25">
      <c r="B33" s="338" t="s">
        <v>477</v>
      </c>
    </row>
    <row r="34" spans="2:2" ht="15.75" x14ac:dyDescent="0.25">
      <c r="B34" s="338" t="s">
        <v>478</v>
      </c>
    </row>
    <row r="35" spans="2:2" ht="15.75" hidden="1" x14ac:dyDescent="0.25">
      <c r="B35" s="338" t="s">
        <v>479</v>
      </c>
    </row>
    <row r="36" spans="2:2" ht="15.75" hidden="1" x14ac:dyDescent="0.25">
      <c r="B36" s="338" t="s">
        <v>480</v>
      </c>
    </row>
    <row r="37" spans="2:2" ht="15.75" x14ac:dyDescent="0.25">
      <c r="B37" s="338" t="s">
        <v>481</v>
      </c>
    </row>
    <row r="38" spans="2:2" ht="15.75" hidden="1" x14ac:dyDescent="0.25">
      <c r="B38" s="338" t="s">
        <v>482</v>
      </c>
    </row>
    <row r="39" spans="2:2" ht="15.75" x14ac:dyDescent="0.25">
      <c r="B39" s="338" t="s">
        <v>483</v>
      </c>
    </row>
    <row r="40" spans="2:2" ht="15.75" x14ac:dyDescent="0.25">
      <c r="B40" s="338" t="s">
        <v>484</v>
      </c>
    </row>
    <row r="41" spans="2:2" ht="15.75" x14ac:dyDescent="0.25">
      <c r="B41" s="338" t="s">
        <v>485</v>
      </c>
    </row>
    <row r="42" spans="2:2" ht="15.75" x14ac:dyDescent="0.25">
      <c r="B42" s="338" t="s">
        <v>486</v>
      </c>
    </row>
    <row r="43" spans="2:2" ht="15.75" x14ac:dyDescent="0.25">
      <c r="B43" s="338" t="s">
        <v>486</v>
      </c>
    </row>
    <row r="44" spans="2:2" ht="15.75" x14ac:dyDescent="0.25">
      <c r="B44" s="338" t="s">
        <v>487</v>
      </c>
    </row>
    <row r="45" spans="2:2" ht="15.75" x14ac:dyDescent="0.25">
      <c r="B45" s="338" t="s">
        <v>488</v>
      </c>
    </row>
    <row r="46" spans="2:2" ht="15.75" hidden="1" x14ac:dyDescent="0.25">
      <c r="B46" s="338" t="s">
        <v>489</v>
      </c>
    </row>
    <row r="47" spans="2:2" ht="15.75" hidden="1" x14ac:dyDescent="0.25">
      <c r="B47" s="338" t="s">
        <v>490</v>
      </c>
    </row>
    <row r="48" spans="2:2" ht="15.75" hidden="1" x14ac:dyDescent="0.25">
      <c r="B48" s="338" t="s">
        <v>491</v>
      </c>
    </row>
    <row r="49" spans="2:2" ht="15.75" hidden="1" x14ac:dyDescent="0.25">
      <c r="B49" s="338" t="s">
        <v>492</v>
      </c>
    </row>
    <row r="50" spans="2:2" ht="15.75" hidden="1" x14ac:dyDescent="0.25">
      <c r="B50" s="338" t="s">
        <v>493</v>
      </c>
    </row>
    <row r="51" spans="2:2" ht="15.75" hidden="1" x14ac:dyDescent="0.25">
      <c r="B51" s="338" t="s">
        <v>494</v>
      </c>
    </row>
    <row r="52" spans="2:2" ht="15.75" x14ac:dyDescent="0.25">
      <c r="B52" s="338" t="s">
        <v>1</v>
      </c>
    </row>
    <row r="53" spans="2:2" ht="15.75" x14ac:dyDescent="0.25">
      <c r="B53" s="338" t="s">
        <v>495</v>
      </c>
    </row>
    <row r="54" spans="2:2" ht="15.75" x14ac:dyDescent="0.25">
      <c r="B54" s="338" t="s">
        <v>496</v>
      </c>
    </row>
    <row r="55" spans="2:2" x14ac:dyDescent="0.25">
      <c r="B55" s="2"/>
    </row>
    <row r="56" spans="2:2" ht="18.75" hidden="1" x14ac:dyDescent="0.3">
      <c r="B56" s="339" t="s">
        <v>497</v>
      </c>
    </row>
    <row r="57" spans="2:2" ht="15.75" hidden="1" thickBot="1" x14ac:dyDescent="0.3">
      <c r="B57" s="340" t="s">
        <v>2</v>
      </c>
    </row>
    <row r="58" spans="2:2" ht="18.75" hidden="1" x14ac:dyDescent="0.3">
      <c r="B58" s="336"/>
    </row>
    <row r="59" spans="2:2" ht="15.75" hidden="1" x14ac:dyDescent="0.25">
      <c r="B59" s="338" t="s">
        <v>498</v>
      </c>
    </row>
    <row r="60" spans="2:2" ht="15.75" hidden="1" x14ac:dyDescent="0.25">
      <c r="B60" s="338" t="s">
        <v>499</v>
      </c>
    </row>
    <row r="61" spans="2:2" ht="15.75" hidden="1" x14ac:dyDescent="0.25">
      <c r="B61" s="338" t="s">
        <v>500</v>
      </c>
    </row>
    <row r="62" spans="2:2" ht="15.75" hidden="1" x14ac:dyDescent="0.25">
      <c r="B62" s="338" t="s">
        <v>501</v>
      </c>
    </row>
    <row r="63" spans="2:2" ht="15.75" hidden="1" x14ac:dyDescent="0.25">
      <c r="B63" s="338" t="s">
        <v>502</v>
      </c>
    </row>
    <row r="64" spans="2:2" ht="15.75" hidden="1" x14ac:dyDescent="0.25">
      <c r="B64" s="338" t="s">
        <v>503</v>
      </c>
    </row>
    <row r="65" spans="2:2" ht="15.75" hidden="1" x14ac:dyDescent="0.25">
      <c r="B65" s="338" t="s">
        <v>504</v>
      </c>
    </row>
    <row r="66" spans="2:2" ht="15.75" hidden="1" x14ac:dyDescent="0.25">
      <c r="B66" s="338" t="s">
        <v>505</v>
      </c>
    </row>
    <row r="67" spans="2:2" ht="15.75" hidden="1" x14ac:dyDescent="0.25">
      <c r="B67" s="338" t="s">
        <v>506</v>
      </c>
    </row>
    <row r="68" spans="2:2" ht="15.75" hidden="1" x14ac:dyDescent="0.25">
      <c r="B68" s="338" t="s">
        <v>507</v>
      </c>
    </row>
    <row r="69" spans="2:2" ht="15.75" hidden="1" x14ac:dyDescent="0.25">
      <c r="B69" s="338" t="s">
        <v>508</v>
      </c>
    </row>
    <row r="70" spans="2:2" ht="15.75" hidden="1" x14ac:dyDescent="0.25">
      <c r="B70" s="338" t="s">
        <v>509</v>
      </c>
    </row>
    <row r="71" spans="2:2" hidden="1" x14ac:dyDescent="0.25">
      <c r="B71" s="341"/>
    </row>
    <row r="72" spans="2:2" ht="15.75" hidden="1" thickBot="1" x14ac:dyDescent="0.3">
      <c r="B72" s="340" t="s">
        <v>3</v>
      </c>
    </row>
    <row r="73" spans="2:2" ht="18.75" hidden="1" x14ac:dyDescent="0.3">
      <c r="B73" s="336"/>
    </row>
    <row r="74" spans="2:2" ht="15.75" hidden="1" x14ac:dyDescent="0.25">
      <c r="B74" s="338" t="s">
        <v>510</v>
      </c>
    </row>
    <row r="75" spans="2:2" ht="15.75" hidden="1" x14ac:dyDescent="0.25">
      <c r="B75" s="338" t="s">
        <v>511</v>
      </c>
    </row>
    <row r="76" spans="2:2" ht="15.75" hidden="1" x14ac:dyDescent="0.25">
      <c r="B76" s="338" t="s">
        <v>512</v>
      </c>
    </row>
    <row r="77" spans="2:2" ht="15.75" hidden="1" x14ac:dyDescent="0.25">
      <c r="B77" s="338" t="s">
        <v>513</v>
      </c>
    </row>
    <row r="78" spans="2:2" ht="15.75" hidden="1" x14ac:dyDescent="0.25">
      <c r="B78" s="338" t="s">
        <v>504</v>
      </c>
    </row>
    <row r="79" spans="2:2" ht="15.75" hidden="1" x14ac:dyDescent="0.25">
      <c r="B79" s="338" t="s">
        <v>505</v>
      </c>
    </row>
    <row r="80" spans="2:2" ht="15.75" hidden="1" x14ac:dyDescent="0.25">
      <c r="B80" s="338" t="s">
        <v>514</v>
      </c>
    </row>
    <row r="81" spans="2:2" ht="15.75" hidden="1" x14ac:dyDescent="0.25">
      <c r="B81" s="338" t="s">
        <v>515</v>
      </c>
    </row>
    <row r="82" spans="2:2" ht="15.75" hidden="1" x14ac:dyDescent="0.25">
      <c r="B82" s="338" t="s">
        <v>516</v>
      </c>
    </row>
    <row r="83" spans="2:2" ht="15.75" hidden="1" x14ac:dyDescent="0.25">
      <c r="B83" s="338" t="s">
        <v>517</v>
      </c>
    </row>
    <row r="84" spans="2:2" hidden="1" x14ac:dyDescent="0.25"/>
    <row r="85" spans="2:2" ht="15.75" hidden="1" thickBot="1" x14ac:dyDescent="0.3">
      <c r="B85" s="340" t="s">
        <v>4</v>
      </c>
    </row>
    <row r="86" spans="2:2" ht="18.75" hidden="1" x14ac:dyDescent="0.3">
      <c r="B86" s="336"/>
    </row>
    <row r="87" spans="2:2" ht="15.75" hidden="1" x14ac:dyDescent="0.25">
      <c r="B87" s="338" t="s">
        <v>518</v>
      </c>
    </row>
    <row r="88" spans="2:2" ht="15.75" hidden="1" x14ac:dyDescent="0.25">
      <c r="B88" s="338" t="s">
        <v>519</v>
      </c>
    </row>
    <row r="89" spans="2:2" ht="15.75" hidden="1" x14ac:dyDescent="0.25">
      <c r="B89" s="338" t="s">
        <v>520</v>
      </c>
    </row>
    <row r="90" spans="2:2" ht="15.75" hidden="1" x14ac:dyDescent="0.25">
      <c r="B90" s="338" t="s">
        <v>521</v>
      </c>
    </row>
    <row r="91" spans="2:2" ht="15.75" hidden="1" x14ac:dyDescent="0.25">
      <c r="B91" s="338" t="s">
        <v>522</v>
      </c>
    </row>
    <row r="92" spans="2:2" ht="15.75" hidden="1" x14ac:dyDescent="0.25">
      <c r="B92" s="338" t="s">
        <v>523</v>
      </c>
    </row>
    <row r="93" spans="2:2" ht="15.75" hidden="1" x14ac:dyDescent="0.25">
      <c r="B93" s="338" t="s">
        <v>524</v>
      </c>
    </row>
    <row r="94" spans="2:2" ht="15.75" hidden="1" x14ac:dyDescent="0.25">
      <c r="B94" s="338" t="s">
        <v>525</v>
      </c>
    </row>
    <row r="95" spans="2:2" ht="15.75" hidden="1" x14ac:dyDescent="0.25">
      <c r="B95" s="338" t="s">
        <v>526</v>
      </c>
    </row>
    <row r="96" spans="2:2" ht="15.75" hidden="1" x14ac:dyDescent="0.25">
      <c r="B96" s="338" t="s">
        <v>527</v>
      </c>
    </row>
    <row r="97" spans="2:2" hidden="1" x14ac:dyDescent="0.25"/>
    <row r="98" spans="2:2" ht="15.75" hidden="1" thickBot="1" x14ac:dyDescent="0.3">
      <c r="B98" s="340" t="s">
        <v>1</v>
      </c>
    </row>
    <row r="99" spans="2:2" ht="18.75" hidden="1" x14ac:dyDescent="0.3">
      <c r="B99" s="336"/>
    </row>
    <row r="100" spans="2:2" ht="15.75" hidden="1" x14ac:dyDescent="0.25">
      <c r="B100" s="338" t="s">
        <v>528</v>
      </c>
    </row>
    <row r="101" spans="2:2" ht="15.75" hidden="1" x14ac:dyDescent="0.25">
      <c r="B101" s="338" t="s">
        <v>529</v>
      </c>
    </row>
    <row r="102" spans="2:2" ht="15.75" hidden="1" x14ac:dyDescent="0.25">
      <c r="B102" s="338" t="s">
        <v>530</v>
      </c>
    </row>
    <row r="103" spans="2:2" ht="15.75" hidden="1" x14ac:dyDescent="0.25">
      <c r="B103" s="338" t="s">
        <v>531</v>
      </c>
    </row>
    <row r="104" spans="2:2" ht="15.75" hidden="1" x14ac:dyDescent="0.25">
      <c r="B104" s="338" t="s">
        <v>532</v>
      </c>
    </row>
    <row r="105" spans="2:2" ht="15.75" hidden="1" x14ac:dyDescent="0.25">
      <c r="B105" s="338" t="s">
        <v>533</v>
      </c>
    </row>
    <row r="106" spans="2:2" ht="15.75" hidden="1" x14ac:dyDescent="0.25">
      <c r="B106" s="338" t="s">
        <v>534</v>
      </c>
    </row>
    <row r="107" spans="2:2" ht="15.75" hidden="1" x14ac:dyDescent="0.25">
      <c r="B107" s="338" t="s">
        <v>535</v>
      </c>
    </row>
    <row r="108" spans="2:2" hidden="1" x14ac:dyDescent="0.25"/>
    <row r="109" spans="2:2" ht="15.75" hidden="1" thickBot="1" x14ac:dyDescent="0.3">
      <c r="B109" s="340" t="s">
        <v>495</v>
      </c>
    </row>
    <row r="110" spans="2:2" hidden="1" x14ac:dyDescent="0.25"/>
    <row r="111" spans="2:2" ht="15.75" hidden="1" x14ac:dyDescent="0.25">
      <c r="B111" s="338" t="s">
        <v>536</v>
      </c>
    </row>
    <row r="112" spans="2:2" ht="15.75" hidden="1" x14ac:dyDescent="0.25">
      <c r="B112" s="338" t="s">
        <v>537</v>
      </c>
    </row>
    <row r="113" spans="2:2" hidden="1" x14ac:dyDescent="0.25"/>
    <row r="114" spans="2:2" ht="15.75" hidden="1" thickBot="1" x14ac:dyDescent="0.3">
      <c r="B114" s="340" t="s">
        <v>538</v>
      </c>
    </row>
    <row r="115" spans="2:2" hidden="1" x14ac:dyDescent="0.25"/>
    <row r="116" spans="2:2" ht="15.75" hidden="1" x14ac:dyDescent="0.25">
      <c r="B116" s="338" t="s">
        <v>539</v>
      </c>
    </row>
    <row r="117" spans="2:2" ht="15.75" hidden="1" x14ac:dyDescent="0.25">
      <c r="B117" s="338" t="s">
        <v>540</v>
      </c>
    </row>
    <row r="118" spans="2:2" ht="15.75" hidden="1" x14ac:dyDescent="0.25">
      <c r="B118" s="338" t="s">
        <v>541</v>
      </c>
    </row>
    <row r="119" spans="2:2" ht="15.75" hidden="1" x14ac:dyDescent="0.25">
      <c r="B119" s="338" t="s">
        <v>542</v>
      </c>
    </row>
    <row r="120" spans="2:2" ht="15.75" hidden="1" x14ac:dyDescent="0.25">
      <c r="B120" s="338" t="s">
        <v>543</v>
      </c>
    </row>
    <row r="121" spans="2:2" ht="15.75" hidden="1" x14ac:dyDescent="0.25">
      <c r="B121" s="338" t="s">
        <v>542</v>
      </c>
    </row>
  </sheetData>
  <hyperlinks>
    <hyperlink ref="B11" location="'Plazas alojativas islas'!A1" tooltip="Plazas alojativas Canarias e islas" display="Plazas alojativas Canarias e islas" xr:uid="{675EB2F7-E89F-4E1C-A380-F26E042AB510}"/>
    <hyperlink ref="B13" location="'Plazas alojativas islas tipolog'!A1" tooltip="Plazas alojativas Canarias e islas por tipología" display="Plazas alojativas Canarias e islas por tipología" xr:uid="{E346E9F3-D1DA-4ABA-8A6A-76B08D99028F}"/>
    <hyperlink ref="B15" location="'Plazas aloj islas cat y tipolog'!A1" tooltip="Plazas alojativas Canarias e islas por tipología y categoría" display="Plazas alojativas Canarias e islas por tipología y categoría" xr:uid="{2DDC6213-FEEA-40CA-8D86-ED00F65BDEA8}"/>
    <hyperlink ref="B19" location="'Evolución plazas Canarias'!A1" tooltip="Evolución plazas alojativas en Canarias según tipología y categoría del alojamiento" display="Evolución plazas alojativas en Canarias según tipología y categoría del alojamiento" xr:uid="{BE53B260-D1A7-46D3-9999-595D5EF678D5}"/>
    <hyperlink ref="B60" location="'ENT- turistas isla tipolo cat'!A1" tooltip="Viajeros entrados en Canarias e islas según tipología y categoría del alojamiento" display="Viajeros entrados en Canarias e islas según tipología y categoría del alojamiento" xr:uid="{F1E78EEE-01A3-4B67-A4EE-C3050CDCC02B}"/>
    <hyperlink ref="B59" location="'ENT-evo viaj isla tipologia'!A1" tooltip="Viajeros entrados en Canarias e islas según tipología de alojamiento" display="Viajeros entrados en Canarias e islas según tipología de alojamiento" xr:uid="{ACA1570D-DBB6-42A2-B13A-A3E5216EC4F8}"/>
    <hyperlink ref="B25" location="'cuota plazas isla sobre Canaria'!A1" tooltip="Cuota de plazas isla sobre total Canarias (hotel+apartamento)" display="Cuota de plazas isla sobre total Canarias (hotel+apartamento)" xr:uid="{F9884DAA-3A74-4357-8B20-791450E7FA34}"/>
    <hyperlink ref="B26" location="'cuota plazas isla Canar hot apt'!A1" tooltip="Cuota de plazas isla sobre total Canarias hotel y apartamento" display="Cuota de plazas isla sobre total Canarias hotel y apartamento" xr:uid="{85A5BA30-57C9-4BC2-AFF9-75104A65E3EA}"/>
    <hyperlink ref="B27" location="'Estructura alojariva islas'!A1" tooltip="Estructura alojativa por isla" display="Estructura alojativa por isla" xr:uid="{E3CDC84A-3E14-43A0-B444-9487FBAEE532}"/>
    <hyperlink ref="B62" location="'ENT-evo turs lug res x isla'!A1" tooltip="Viajeros entrados en Canarias según lugar de residencia comparativa islas" display="Viajeros entrados en Canarias según lugar de residencia comparativa islas" xr:uid="{7D8E3EC5-90B4-4462-AEB3-B57CB8E6A3A3}"/>
    <hyperlink ref="B67" location="'ENT-cat hotel isla pais'!A1" tooltip="Viajeros entrados en establecimientos hoteleros por categoria e isla de alojamiento según país de residencia" display="Viajeros entrados en establecimientos hoteleros por categoria e isla de alojamiento según país de residencia" xr:uid="{774E67F8-4F07-4ECE-A236-A28384DD3E04}"/>
    <hyperlink ref="B61" location="'ENT- turistas isla lugar reside'!A1" tooltip="Viajeros entrados en Canarias según lugar de residencia comparativa islas" display="Viajeros entrados en Canarias e islas según lugar de residencia (hotel + apartamento)" xr:uid="{0FD869E3-A696-4A2C-8697-108E8DF45485}"/>
    <hyperlink ref="B68" location="'ENT-cat hotel pais comp islas'!A1" tooltip="Viajeros entrados en establecimientos hoteleros por categoria de alojamiento según país de residencia comparativa islas" display="Viajeros entrados en establecimientos hoteleros por categoria de alojamiento según país de residencia comparativa islas" xr:uid="{8F71FC21-D803-4CAB-AB27-CD014E3ACD07}"/>
    <hyperlink ref="B66" location="'ENT-cuot h-a lug res x isla'!A1" tooltip="Distribución del turismo según tipología alojativa por isla de alojamiento y lugar de residencia" display="Distribución del turismo según tipología alojativa por isla de alojamiento y lugar de residencia" xr:uid="{6C8EC1CD-C46D-418C-B025-609C8D215A9B}"/>
    <hyperlink ref="B65" location="'ENT-cuot viaje isla sobre cana'!A1" tooltip="Distribución del turismo por isla de alojamiento sobre total Canarias según tipología alojativa y lugar de residencia" display="Distribución del turismo por isla de alojamiento sobre total Canarias según tipología alojativa y lugar de residencia" xr:uid="{86012BD3-EB08-4D70-9F64-C95CDC433F82}"/>
    <hyperlink ref="B69" location="'ENT-cat apartamento isla pais'!A1" tooltip="Viajeros entrados en apartamentos por categoria e isla de alojamiento según país de residencia" display="Viajeros entrados en apartamentos por categoria e isla de alojamiento según país de residencia" xr:uid="{C67CD88B-BC0B-4081-8254-FE28EF5403C3}"/>
    <hyperlink ref="B70" location="'ENT-cat apart pais comp islas'!A1" tooltip="Viajeros entrados en apartamentos por categoria de alojamiento según país de residencia comparativa islas" display="Viajeros entrados en apartamentos por categoria de alojamiento según país de residencia comparativa islas" xr:uid="{6D05DD66-A752-4F91-BCC6-9497B45C1BE1}"/>
    <hyperlink ref="B75" location="'AL-evo viajeros isla tipolo cat'!A1" tooltip="Viajeros alojados en Canarias e islas según tipología y categoría del alojamiento" display="Viajeros alojados en Canarias e islas según tipología y categoría del alojamiento" xr:uid="{E0BA122E-0A59-415E-9569-E8851A5A036D}"/>
    <hyperlink ref="B74" location="'AL-evo viaj isla tipolog'!A1" tooltip="Viajeros alojados en Canarias e islas según tipología de alojamiento" display="Viajeros alojados en Canarias e islas según tipología de alojamiento" xr:uid="{C5ADD52F-B318-46B5-B866-4062B4CDC7A4}"/>
    <hyperlink ref="B77" location="'AL-evo turs lug res x isla'!A1" tooltip="Viajeros alojados en Canarias según lugar de residencia comparativa islas" display="Viajeros alojados en Canarias según lugar de residencia comparativa islas" xr:uid="{1DFD7F29-6C0B-4FEE-9F57-9655A21813BC}"/>
    <hyperlink ref="B80" location="'AL-cat hotel isla pais'!A1" tooltip="Viajeros alojados en establecimientos hoteleros por categoria e isla de alojamiento según país de residencia" display="Viajeros alojados en establecimientos hoteleros por categoria e isla de alojamiento según país de residencia" xr:uid="{926E1E87-5ED5-41E5-9F37-CF9905E903ED}"/>
    <hyperlink ref="B76" location="'AL-evo viajeros isla lugar res'!A1" tooltip="Viajeros alojados en Canarias e islas según lugar de residencia (hotel + apartamento)" display="Viajeros alojados en Canarias e islas según lugar de residencia (hotel + apartamento)" xr:uid="{652A783F-5F4A-4FBA-AB81-925DE9F37B9F}"/>
    <hyperlink ref="B81" location="'AL-cat hotel pais comp islas'!A1" tooltip="Viajeros alojados en establecimientos hoteleros por categoria de alojamiento según país de residencia comparativa islas" display="Viajeros alojados en establecimientos hoteleros por categoria de alojamiento según país de residencia comparativa islas" xr:uid="{16D48832-558F-4D8F-850C-B3FB644CA452}"/>
    <hyperlink ref="B79" location="'AL-cuot h-a lug res x isla'!A1" tooltip="Distribución del turismo según tipología alojativa por isla de alojamiento y lugar de residencia" display="Distribución del turismo según tipología alojativa por isla de alojamiento y lugar de residencia" xr:uid="{2D900DE7-D5F1-4AA0-A033-04929CFD6F04}"/>
    <hyperlink ref="B78" location="'AL-cuot viaje isla sobre'!A1" tooltip="Distribución del turismo por isla de alojamiento sobre total Canarias según tipología alojativa y lugar de residencia" display="Distribución del turismo por isla de alojamiento sobre total Canarias según tipología alojativa y lugar de residencia" xr:uid="{CE8C3920-45BF-4957-BAB4-23B0DFF61022}"/>
    <hyperlink ref="B82" location="'AL-cat apartamento isla pais'!A1" tooltip="Viajeros alojados en apartamentos por categoria e isla de alojamiento según país de residencia" display="Viajeros alojados en apartamentos por categoria e isla de alojamiento según país de residencia" xr:uid="{2979969F-E1C4-470F-80EA-C8835E885C97}"/>
    <hyperlink ref="B83" location="'AL-cat apartameto pais comp is'!A1" tooltip="Viajeros alojados en apartamentos por categoria de alojamiento según país de residencia comparativa islas" display="Viajeros alojados en apartamentos por categoria de alojamiento según país de residencia comparativa islas" xr:uid="{2E91638F-61FA-44E3-8704-24DFBF2ABC54}"/>
    <hyperlink ref="B88" location="'Per-evo viajeros isla tipolo'!A1" tooltip="Pernoctaciones en Canarias e islas según tipología y categoría del alojamiento" display="Pernoctaciones en Canarias e islas según tipología y categoría del alojamiento" xr:uid="{D41712F1-6892-47E0-8893-5ABB58DB8229}"/>
    <hyperlink ref="B87" location="'Per-evo viaj isla tipolog'!A1" tooltip="Pernoctaciones en Canarias e islas según tipología de alojamiento" display="Pernoctaciones en Canarias e islas según tipología de alojamiento" xr:uid="{516A329E-7365-4FE6-86AC-EE80CB0471F5}"/>
    <hyperlink ref="B90" location="'AL-evo turs lug res x isla'!A1" tooltip="Pernoctaciones en Canarias según lugar de residencia comparativa islas" display="Pernoctaciones en Canarias según lugar de residencia comparativa islas" xr:uid="{8DFCAB7F-8CD9-4CE0-A8C4-8F4ACEA22F58}"/>
    <hyperlink ref="B93" location="'Per-cat hotel isla pais'!A1" tooltip="Pernoctaciones en establecimientos hoteleros por categoria e isla de alojamiento según país de residencia" display="Pernoctaciones en establecimientos hoteleros por categoria e isla de alojamiento según país de residencia" xr:uid="{8041FAD7-F7D5-4833-8F81-CCD858457970}"/>
    <hyperlink ref="B89" location="'Per-evo viajeros isla lugar'!A1" tooltip="Pernoctaciones en Canarias e islas según lugar de residencia (hotel + apartamento)" display="Pernoctaciones en Canarias e islas según lugar de residencia (hotel + apartamento)" xr:uid="{E6C3EF07-9DBC-4A94-888D-0D02A11C1462}"/>
    <hyperlink ref="B94" location="'Per-cat hotel pais comp isla'!A1" tooltip="Pernoctaciones en establecimientos hoteleros por categoria de alojamiento según país de residencia comparativa islas" display="Pernoctaciones en establecimientos hoteleros por categoria de alojamiento según país de residencia comparativa islas" xr:uid="{E9B5C389-7E86-49CE-9372-08A303D96664}"/>
    <hyperlink ref="B92" location="'Per-cuot h-a lug res x isla'!A1" tooltip="Distribución de pernoctaciones según tipología alojativa por isla de alojamiento y lugar de residencia" display="Distribución de pernoctaciones según tipología alojativa por isla de alojamiento y lugar de residencia" xr:uid="{2F53B495-1EFC-47A4-9903-D722B6416A1F}"/>
    <hyperlink ref="B91" location="'Per-cuot viaje isla sobre'!A1" tooltip="Distribución de pernoctaciones por isla de alojamiento sobre total Canarias según tipología alojativa y lugar de residencia" display="Distribución de pernoctaciones por isla de alojamiento sobre total Canarias según tipología alojativa y lugar de residencia" xr:uid="{67803C4D-6D85-4461-92B0-B2E1BDEF2D32}"/>
    <hyperlink ref="B95" location="'Per-cat apartamento isla pais'!A1" tooltip="Pernoctaciones en apartamentos por categoria e isla de alojamiento según país de residencia" display="Pernoctaciones en apartamentos por categoria e isla de alojamiento según país de residencia" xr:uid="{E23B6896-D66A-42CF-8F00-E6D4D4DB4B81}"/>
    <hyperlink ref="B96" location="'Per-cat apartameto pais comp'!A1" tooltip="Pernoctaciones en apartamentos por categoria de alojamiento según país de residencia comparativa islas" display="Pernoctaciones en apartamentos por categoria de alojamiento según país de residencia comparativa islas" xr:uid="{4B693890-6C53-4B59-8F73-039FAA54A8F8}"/>
    <hyperlink ref="B101" location="'EM-evo viajeros isla tipol'!A1" tooltip="Estancia media en Canarias e islas según tipología y categoría del alojamiento" display="Estancia media en Canarias e islas según tipología y categoría del alojamiento" xr:uid="{A5F757B4-C14B-4654-BE2A-8EFB83B7AC5B}"/>
    <hyperlink ref="B100" location="'EM-evo viaj isla tipolog'!A1" tooltip="Estancia media en Canarias e islas según tipología de alojamiento" display="Estancia media en Canarias e islas según tipología de alojamiento" xr:uid="{7A442C83-C06A-4588-B23B-8F70530D06C4}"/>
    <hyperlink ref="B103" location="'EM-evo turs lug res x isla'!A1" tooltip="Estancia media en Canarias según lugar de residencia comparativa islas" display="Estancia media en Canarias según lugar de residencia comparativa islas" xr:uid="{ED5844D9-5F95-47C6-938E-C1BB4825DF29}"/>
    <hyperlink ref="B104" location="'EM-cat hotel isla pais'!A1" tooltip="Estancia media en establecimientos hoteleros por categoria e isla de alojamiento según país de residencia" display="Estancia media en establecimientos hoteleros por categoria e isla de alojamiento según país de residencia" xr:uid="{602D38A6-CB37-4255-BA64-FACFF71A9956}"/>
    <hyperlink ref="B102" location="'EM-evo viajeros isla lugar'!A1" tooltip="Estancia media en Canarias e islas según lugar de residencia (hotel + apartamento)" display="Estancia media en Canarias e islas según lugar de residencia (hotel + apartamento)" xr:uid="{C5C48A09-BDA1-41EA-9486-93EA4F352BED}"/>
    <hyperlink ref="B105" location="'EM-cat hotel pais comp isl'!A1" tooltip="Estancia media en establecimientos hoteleros por categoria de alojamiento según país de residencia comparativa islas" display="Estancia media en establecimientos hoteleros por categoria de alojamiento según país de residencia comparativa islas" xr:uid="{3FB5FBFF-EBD1-4220-94CE-B289A5EDDA24}"/>
    <hyperlink ref="B106" location="'EM-cat apartamento isla pa'!A1" tooltip="Estancia media en apartamentos por categoria e isla de alojamiento según país de residencia" display="Estancia media en apartamentos por categoria e isla de alojamiento según país de residencia" xr:uid="{881922C9-A936-446A-873C-23A2F5315BA0}"/>
    <hyperlink ref="B107" location="'EM-cat apartameto pais com'!A1" tooltip="Estancia media en apartamentos por categoria de alojamiento según país de residencia comparativa islas" display="Estancia media en apartamentos por categoria de alojamiento según país de residencia comparativa islas" xr:uid="{31470A8D-6839-4672-A33B-C3AEEA700430}"/>
    <hyperlink ref="B33" location="'Viajeros entr tipo ultimo mes'!A1" tooltip="Viajeros entrentrados por tipología Canarias e islas" display="Viajeros entrentrados por tipología Canarias e islas" xr:uid="{7337D38B-EC06-4CB9-A3F9-FA8EB16198C7}"/>
    <hyperlink ref="B37" location="'Viajeros entr evol mensu TF'!A1" tooltip="Evolución mensual de viajeros entrentrados en Tenerife según lugar de residencia" display="Evolución mensual de viajeros entrentrados en Tenerife según lugar de residencia" xr:uid="{E50C27F1-0D4E-46CE-8D83-3F0E47CA0EC3}"/>
    <hyperlink ref="B48" location="'Pernoctaciones tipología'!A1" tooltip="Pernoctaciones registradas en establecimientos alojativos de Canarias e islas según tipología" display="Pernoctaciones registradas en establecimientos alojativos de Canarias e islas según tipología" xr:uid="{5808BACA-0099-4FFB-B5F2-37EBD981B59E}"/>
    <hyperlink ref="B52" location="'EM evol mensu TF cat '!A1" tooltip="Estancia media" display="Estancia media" xr:uid="{D64ABC07-6A69-44BE-ADE4-2197A07093DF}"/>
    <hyperlink ref="B53" location="'tasa de ocupación evol mens'!A1" tooltip="Tasa de ocupación" display="Tasa de ocupación" xr:uid="{7DC3675D-0017-4D44-B6A0-71364C8E77D2}"/>
    <hyperlink ref="B54" location="'ADR RevPAR ingresos totales ult'!A1" display="ADR, RevPAR, ingresos totales" xr:uid="{77EF1DBF-4555-46A4-9059-C227DD181CD8}"/>
    <hyperlink ref="B112" location="'TO-evo viajeros isla categoría'!A1" tooltip="Tasa de ocupación según tipología y categoría del alojamiento" display="Tasa de ocupación según tipología y categoría del alojamiento" xr:uid="{C02A4591-4A9A-4B6C-A199-989979F12D5F}"/>
    <hyperlink ref="B111" location="'TO-evo viaj isla tipolog'!A1" tooltip="Tasa de ocupación según tipología de alojamiento" display="Tasa de ocupación según tipología de alojamiento" xr:uid="{4CABC50F-8B57-412D-83E3-6FD7937341F0}"/>
    <hyperlink ref="B116" location="'Ingresos totales tipología'!A1" tooltip="Ingresos totales según tipología alojativa" display="Ingresos totales según tipología alojativa" xr:uid="{016CF635-1233-4314-BC42-D97C9540DB54}"/>
    <hyperlink ref="B117" location="'Ingresos totales categoría'!A1" tooltip="Ingresos totales según tipología y categoría de alojamiento" display="Ingresos totales según tipología y categoría de alojamiento" xr:uid="{090C9B3E-7262-4B9C-90E3-123DA0B87EEE}"/>
    <hyperlink ref="B118" location="'ADR tipología'!A1" tooltip="Tarifa media diaria (ADR) según tipología alojativa" display="Tarifa media diaria (ADR) según tipología alojativa" xr:uid="{048045DD-6B77-4BB0-82CB-2099726ECAAE}"/>
    <hyperlink ref="B119" location="'ADR categoría'!A1" tooltip="Tarifa media diaria (ADR) según tipología y categoría de alojamiento" display="Tarifa media diaria (ADR) según tipología y categoría de alojamiento" xr:uid="{9AA2A292-705F-4D2C-B932-3A8B91FF566E}"/>
    <hyperlink ref="B120" location="'RevPAR tipología'!A1" tooltip=" Ingresos por habitación disponible (RevPAR) según tipología alojativa" display=" Ingresos por habitación disponible (RevPAR) según tipología alojativa" xr:uid="{D318A73F-1BB8-412F-BFCB-7EF0C6DE36BE}"/>
    <hyperlink ref="B121" location="'RevPar categoría'!A1" tooltip="Tarifa media diaria (ADR) según tipología y categoría de alojamiento" display="Tarifa media diaria (ADR) según tipología y categoría de alojamiento" xr:uid="{D776F0F0-AA33-4B50-93FB-B0D15F6E1D86}"/>
    <hyperlink ref="B12" location="'Establecimient alojativos islas'!A1" tooltip="Establecimientos alojativos Canarias e islas" display="Establecimientos alojativos Canarias e islas" xr:uid="{86DFCC93-1B56-4FE9-8FEE-DC6C1E715625}"/>
    <hyperlink ref="B14" location="'Establ alojativos islas tipolog'!A1" tooltip="Plazas alojativas Canarias e islas por tipología" display="Establecimientos alojativos Canarias e islas por tipología" xr:uid="{6CD9C24B-C998-4A48-A73A-3466C767ABB9}"/>
    <hyperlink ref="B16" location="'Establecim aloj islas cat y tip'!A1" tooltip="Establecimientos alojativas Canarias e islas por tipología y categoría" display="Establecimientos alojativas Canarias e islas por tipología y categoría" xr:uid="{1404B6FE-9C0C-4B54-8782-EEBB5D6E8A15}"/>
    <hyperlink ref="B21" location="'Evolución plazas Gran Canaria'!A1" tooltip="Evolución plazas alojativas en Gran Canaria según tipología y categoría del alojamiento" display="Evolución plazas alojativas en Gran Canaria según tipología y categoría del alojamiento" xr:uid="{C922998F-A22B-467B-B8C3-04AFEA2E32E1}"/>
    <hyperlink ref="B20" location="'Evolución plazas Tenerife'!A1" tooltip="Evolución plazas alojativas en Tenerife según tipología y categoría del alojamiento" display="Evolución plazas alojativas en Tenerife según tipología y categoría del alojamiento" xr:uid="{8DAB0F78-7FE6-48DC-9B24-A4C91B48BA55}"/>
    <hyperlink ref="B23" location="'Evolución plazas Lanzarote'!A1" tooltip="Evolución plazas alojativas en Lanzarote según tipología y categoría del alojamiento" display="Evolución plazas alojativas en Lanzarote según tipología y categoría del alojamiento" xr:uid="{8E0FEC27-A692-48C2-BA6D-CE3DDAE1CC95}"/>
    <hyperlink ref="B22" location="'Evolución plazas Fuerteventura'!A1" tooltip="Evolución plazas alojativas en Fuerteventura según tipología y categoría del alojamiento" display="Evolución plazas alojativas en Fuerteventura según tipología y categoría del alojamiento" xr:uid="{A44D9BF0-7CE4-4783-A864-D49E39FF41E8}"/>
    <hyperlink ref="B24" location="'Evolución plazas LP-LG-EH'!A1" tooltip="Evolución plazas alojativas en Lanzarote según tipología y categoría del alojamiento" display="Evolución plazas alojativas según tipología y categoría del alojamiento - La Palma - La Gomera - El Hierro" xr:uid="{D6546781-94FC-4270-B94B-D7F1A104AAE4}"/>
    <hyperlink ref="B34" location="'Viajeros entr ti-cat ultimo mes'!A1" tooltip="Viajeros entrentrados por tipología y categoría Canarias e islas" display="Viajeros entrentrados por tipología y categoría Canarias e islas" xr:uid="{6612E2F5-62AB-4481-B58E-53CA0BFA3E73}"/>
    <hyperlink ref="B35" location="'Viajeros aloj tipo ultimo mes'!A1" tooltip="Viajeros alojados por tipología Canarias e islas" display="Viajeros alojados por tipología Canarias e islas" xr:uid="{BEEA5BD6-1E74-4E51-BE21-1779AD249130}"/>
    <hyperlink ref="B36" location="'Viajeros aloj ti-cat ultimo mes'!A1" tooltip="Viajeros alojados por tipología y categoría Canarias e islas" display="Viajeros alojados por tipología y categoría Canarias e islas" xr:uid="{158F43AB-700B-483A-B93B-E4DCE6F4D50D}"/>
    <hyperlink ref="B44" location="'viaj entrados lugar residencia'!A1" tooltip="Viajeros entrados mes según lugar de residencias Canarias e islas" display="Viajeros entrados mes según lugar de residencias Canarias e islas" xr:uid="{20FA0CEF-0E95-4658-9D3F-5031F0D5B011}"/>
    <hyperlink ref="B45" location="'viaj entrados lugar residen acu'!A1" tooltip="Viajeros entrados acumulado mes según lugar de residencias Canarias e islas" display="Viajeros entrados acumulado mes según lugar de residencias Canarias e islas" xr:uid="{FF638201-47B3-436D-8C27-31958265EF16}"/>
    <hyperlink ref="B46" location="'viaj alojados lugar residencia'!A1" tooltip="Viajeros alojados mes según lugar de residencias Canarias e islas" display="Viajeros alojados mes según lugar de residencias Canarias e islas" xr:uid="{96A6A903-A61E-404A-9CE0-B9217927C3DC}"/>
    <hyperlink ref="B47" location="'viaj aloja lugar residen acum'!A1" tooltip="Viajeros alojados acumulado mes según lugar de residencias Canarias e islas" display="Viajeros alojados acumulado mes según lugar de residencias Canarias e islas" xr:uid="{DF879B48-4B5B-425D-8FDA-78A520C88B5E}"/>
    <hyperlink ref="B41" location="'Viajeros entr evol mensu LZ'!A1" tooltip="Evolución mensual de viajeros entrentrados en Tenerife según lugar de residencia" display="Evolución mensual de viajeros entrentrados en Lanzarote según lugar de residencia" xr:uid="{AD9E519C-FEF7-42BF-A26D-C74CCD153D4D}"/>
    <hyperlink ref="B40" location="'Viajeros entr evol mensu FV'!A1" tooltip="Evolución mensual de viajeros entrentrados en Fuerteventura según lugar de residencia" display="Evolución mensual de viajeros entrentrados en Fuerteventura según lugar de residencia" xr:uid="{D363382B-DC7A-46E8-85B8-22EF91950A70}"/>
    <hyperlink ref="B39" location="'Viajeros entr evol mensu GC'!A1" tooltip="Evolución mensual de viajeros entrentrados en Gran Canaria según lugar de residencia" display="Evolución mensual de viajeros entrentrados en Gran Canaria según lugar de residencia" xr:uid="{95D850DE-6032-421D-B7AA-C0C6245C2377}"/>
    <hyperlink ref="B38" location="'Viajeros entr evol mensu Canari'!A1" tooltip="Evolución mensual de viajeros entrentrados en Canarias según lugar de residencia" display="Evolución mensual de viajeros entrentrados en Canarias según lugar de residencia" xr:uid="{D6CF425C-5777-4241-932B-30257377DD57}"/>
    <hyperlink ref="B49" location="'Pernoctaciones tipología catego'!A1" tooltip="Pernoctaciones registradas en establecimientos alojativos de Canarias e islas según tipología y categoría" display="Pernoctaciones registradas en establecimientos alojativos de Canarias e islas según tipología y categoría" xr:uid="{231F6701-2E61-4095-8346-27FE173C8A55}"/>
    <hyperlink ref="B51" location="'Pernoctaciones lugar resid acum'!A1" tooltip="Pernoctaciones registradas en el periodo acumulado en establecimientos alojativos de Canarias e islas según lugar de residencia" display="Pernoctaciones registradas en el periodo acumulado en establecimientos alojativos de Canarias e islas según lugar de residencia" xr:uid="{9DEC114E-39A6-411E-BDE5-C6C2F507F69F}"/>
    <hyperlink ref="B50" location="'Pernoctaciones lugar resid mes'!A1" tooltip="Pernoctaciones registradas en el mes en establecimientos alojativos de Canarias e islas según lugar de residencia" display="Pernoctaciones registradas en el mes en establecimientos alojativos de Canarias e islas según lugar de residencia" xr:uid="{E847D25F-35D5-43C4-911B-E34567B188AA}"/>
    <hyperlink ref="B17" location="'oferta alojativa Tenerife'!A1" tooltip="Oferta alojativa Tenerife" display="Oferta alojativa Tenerife" xr:uid="{5BAC45EF-66CD-44C1-AEF4-123D84371173}"/>
    <hyperlink ref="B63" location="'ENT- turistas isla cuota mercad'!A1" tooltip="Cuota mercado viajeros entrados sobre total isla según lugar de residencia (hotel + apartamento)" display="Cuota mercado viajeros entrados sobre total isla según lugar de residencia (hotel + apartamento)" xr:uid="{3C43314A-E648-47EC-AB29-8A9CCB532209}"/>
    <hyperlink ref="B64" location="'ENT- cuota mercado isla- Canari'!A1" tooltip="Porcentaje viajeros entrados isla sobre total Canarias según lugar de residencia (hotel + apartamento)" display="Porcentaje viajeros entrados isla sobre total Canarias según lugar de residencia (hotel + apartamento)" xr:uid="{29FB28DB-14AE-43B5-8208-9AE77A57F3CB}"/>
    <hyperlink ref="B31" location="'Resumen indicadores'!A1" tooltip="Resumen indicadores Tenerife" display="Resumen indicadores Tenerife" xr:uid="{7345B2F2-343C-4391-B5F7-8A466A8A41AE}"/>
    <hyperlink ref="B32" location="'Resumen indicadores islas'!A1" tooltip="Resumen indicadores Tenerife" display="Resumen indicadores comparativa islas" xr:uid="{0B0EF05F-AF95-4FED-A223-42232F0A81A4}"/>
    <hyperlink ref="B42" location="'Viajeros entr evol mensu TF cat'!A1" tooltip="Evolución mensual de viajeros entrados en Tenerife según tipología y categoría del alojamiento" display="Evolución mensual de viajeros entrados en Tenerife según tipología y categoría del alojamiento" xr:uid="{3885DBE8-810C-46B8-914D-8A0900738EBA}"/>
    <hyperlink ref="B43" location="'Viajeros entr evol mensu TF cat'!A1" tooltip="Evolución mensual de viajeros entrados en Tenerife según tipología y categoría del alojamiento" display="Evolución mensual de viajeros entrados en Tenerife según tipología y categoría del alojamiento" xr:uid="{7731D127-9F06-4DCE-9C8C-40B89E25449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E23D8-B156-464B-9677-0B7150035AE8}">
  <dimension ref="B1:V62"/>
  <sheetViews>
    <sheetView showGridLines="0" workbookViewId="0"/>
  </sheetViews>
  <sheetFormatPr baseColWidth="10" defaultColWidth="11.42578125" defaultRowHeight="15" x14ac:dyDescent="0.25"/>
  <cols>
    <col min="1" max="1" width="15.5703125" customWidth="1"/>
    <col min="2" max="2" width="16.5703125" customWidth="1"/>
    <col min="9" max="9" width="13.42578125" bestFit="1" customWidth="1"/>
    <col min="10" max="10" width="13.42578125" customWidth="1"/>
    <col min="12" max="19" width="10.42578125" customWidth="1"/>
  </cols>
  <sheetData>
    <row r="1" spans="2:22" ht="42.75" customHeight="1" x14ac:dyDescent="0.35">
      <c r="B1" s="143"/>
    </row>
    <row r="3" spans="2:22" ht="21.75" customHeight="1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2:22" ht="21.75" thickBot="1" x14ac:dyDescent="0.3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2:22" ht="45.75" thickBot="1" x14ac:dyDescent="0.3">
      <c r="B5" s="6"/>
      <c r="C5" s="45" t="s">
        <v>432</v>
      </c>
      <c r="D5" s="45" t="s">
        <v>433</v>
      </c>
      <c r="E5" s="45" t="s">
        <v>434</v>
      </c>
      <c r="F5" s="45" t="s">
        <v>435</v>
      </c>
      <c r="G5" s="45" t="s">
        <v>436</v>
      </c>
      <c r="H5" s="11" t="str">
        <f>CONCATENATE("var. ",RIGHT(G5,2),"/",RIGHT(F5,2))</f>
        <v>var. 23/22</v>
      </c>
      <c r="I5" s="11" t="str">
        <f>CONCATENATE("dif. ",RIGHT(G5,2),"/",RIGHT(F5,2))</f>
        <v>dif. 23/22</v>
      </c>
      <c r="J5" s="46" t="str">
        <f>CONCATENATE("cuota ",G5)</f>
        <v>cuota acumulado a abril 2023</v>
      </c>
      <c r="K5" s="46" t="str">
        <f>CONCATENATE("cuota/ total isla ",RIGHT(G5,2))</f>
        <v>cuota/ total isla 23</v>
      </c>
      <c r="L5" s="47" t="s">
        <v>430</v>
      </c>
      <c r="M5" s="47" t="s">
        <v>426</v>
      </c>
      <c r="N5" s="47" t="s">
        <v>427</v>
      </c>
      <c r="O5" s="47" t="s">
        <v>428</v>
      </c>
      <c r="P5" s="47" t="s">
        <v>429</v>
      </c>
      <c r="Q5" s="11" t="str">
        <f>CONCATENATE("var. ",RIGHT(P5,2),"/",RIGHT(O5,2))</f>
        <v>var. 23/22</v>
      </c>
      <c r="R5" s="11" t="str">
        <f>CONCATENATE("dif. ",RIGHT(P5,2),"/",RIGHT(O5,2))</f>
        <v>dif. 23/22</v>
      </c>
      <c r="S5" s="46" t="str">
        <f>CONCATENATE("cuota ",P5)</f>
        <v>cuota abril 2023</v>
      </c>
      <c r="T5" s="48" t="str">
        <f>CONCATENATE("cuota/ total isla ",RIGHT(P5,2))</f>
        <v>cuota/ total isla 23</v>
      </c>
    </row>
    <row r="6" spans="2:22" ht="15.75" x14ac:dyDescent="0.25">
      <c r="B6" s="144" t="s">
        <v>9</v>
      </c>
      <c r="C6" s="145">
        <v>4291320</v>
      </c>
      <c r="D6" s="145">
        <v>2499442</v>
      </c>
      <c r="E6" s="145">
        <v>614394</v>
      </c>
      <c r="F6" s="145">
        <v>3714397</v>
      </c>
      <c r="G6" s="145">
        <v>4391893</v>
      </c>
      <c r="H6" s="146">
        <f>G6/F6-1</f>
        <v>0.18239730432692025</v>
      </c>
      <c r="I6" s="145">
        <f>G6-F6</f>
        <v>677496</v>
      </c>
      <c r="J6" s="147">
        <f>F6/$G$6</f>
        <v>0.84573941122882546</v>
      </c>
      <c r="K6" s="147">
        <f>G6/G6</f>
        <v>1</v>
      </c>
      <c r="L6" s="148">
        <v>1099640</v>
      </c>
      <c r="M6" s="149">
        <v>962</v>
      </c>
      <c r="N6" s="149">
        <v>196452</v>
      </c>
      <c r="O6" s="149">
        <v>1098463</v>
      </c>
      <c r="P6" s="149">
        <v>1159931</v>
      </c>
      <c r="Q6" s="146">
        <f>P6/O6-1</f>
        <v>5.5958188851149337E-2</v>
      </c>
      <c r="R6" s="145">
        <f>P6-O6</f>
        <v>61468</v>
      </c>
      <c r="S6" s="147">
        <f>P6/$P$6</f>
        <v>1</v>
      </c>
      <c r="T6" s="147">
        <f>P6/P6</f>
        <v>1</v>
      </c>
    </row>
    <row r="7" spans="2:22" ht="15.75" x14ac:dyDescent="0.25">
      <c r="B7" s="22" t="s">
        <v>10</v>
      </c>
      <c r="C7" s="23">
        <v>3087602</v>
      </c>
      <c r="D7" s="23">
        <v>1867434</v>
      </c>
      <c r="E7" s="23">
        <v>471210</v>
      </c>
      <c r="F7" s="23">
        <v>2922428</v>
      </c>
      <c r="G7" s="23">
        <v>3449433</v>
      </c>
      <c r="H7" s="24">
        <f t="shared" ref="H7:H29" si="0">G7/F7-1</f>
        <v>0.18033121774086469</v>
      </c>
      <c r="I7" s="23">
        <f t="shared" ref="I7:I29" si="1">G7-F7</f>
        <v>527005</v>
      </c>
      <c r="J7" s="24">
        <f t="shared" ref="J7:J29" si="2">F7/$G$6</f>
        <v>0.66541420749549229</v>
      </c>
      <c r="K7" s="24">
        <f>G7/G6</f>
        <v>0.78540916183522691</v>
      </c>
      <c r="L7" s="150">
        <v>806651</v>
      </c>
      <c r="M7" s="23">
        <v>0</v>
      </c>
      <c r="N7" s="23">
        <v>148697</v>
      </c>
      <c r="O7" s="23">
        <v>871049</v>
      </c>
      <c r="P7" s="23">
        <v>906703</v>
      </c>
      <c r="Q7" s="24">
        <f t="shared" ref="Q7:Q29" si="3">P7/O7-1</f>
        <v>4.093225524626054E-2</v>
      </c>
      <c r="R7" s="23">
        <f t="shared" ref="R7:R29" si="4">P7-O7</f>
        <v>35654</v>
      </c>
      <c r="S7" s="24">
        <f>P7/$P$6</f>
        <v>0.78168701414135844</v>
      </c>
      <c r="T7" s="24">
        <f>P7/P6</f>
        <v>0.78168701414135844</v>
      </c>
    </row>
    <row r="8" spans="2:22" ht="15.75" x14ac:dyDescent="0.25">
      <c r="B8" s="22" t="s">
        <v>11</v>
      </c>
      <c r="C8" s="23">
        <v>1203718</v>
      </c>
      <c r="D8" s="23">
        <v>631046</v>
      </c>
      <c r="E8" s="23">
        <v>143184</v>
      </c>
      <c r="F8" s="23">
        <v>791969</v>
      </c>
      <c r="G8" s="23">
        <v>942460</v>
      </c>
      <c r="H8" s="24">
        <f t="shared" si="0"/>
        <v>0.19002132659232873</v>
      </c>
      <c r="I8" s="23">
        <f t="shared" si="1"/>
        <v>150491</v>
      </c>
      <c r="J8" s="24">
        <f t="shared" si="2"/>
        <v>0.18032520373333322</v>
      </c>
      <c r="K8" s="24">
        <f>G8/G6</f>
        <v>0.21459083816477315</v>
      </c>
      <c r="L8" s="150">
        <v>292989</v>
      </c>
      <c r="M8" s="23">
        <v>0</v>
      </c>
      <c r="N8" s="23">
        <v>47755</v>
      </c>
      <c r="O8" s="23">
        <v>227414</v>
      </c>
      <c r="P8" s="23">
        <v>253228</v>
      </c>
      <c r="Q8" s="24">
        <f t="shared" si="3"/>
        <v>0.11351104153658076</v>
      </c>
      <c r="R8" s="23">
        <f t="shared" si="4"/>
        <v>25814</v>
      </c>
      <c r="S8" s="24">
        <f>P8/$P$6</f>
        <v>0.21831298585864159</v>
      </c>
      <c r="T8" s="24">
        <f>P8/P6</f>
        <v>0.21831298585864159</v>
      </c>
    </row>
    <row r="9" spans="2:22" x14ac:dyDescent="0.25">
      <c r="B9" s="151" t="s">
        <v>12</v>
      </c>
      <c r="C9" s="152">
        <v>1571188</v>
      </c>
      <c r="D9" s="152">
        <v>947316</v>
      </c>
      <c r="E9" s="152">
        <v>263510</v>
      </c>
      <c r="F9" s="152">
        <v>1442150</v>
      </c>
      <c r="G9" s="152">
        <v>1700823</v>
      </c>
      <c r="H9" s="153">
        <f t="shared" si="0"/>
        <v>0.17936622404049518</v>
      </c>
      <c r="I9" s="152">
        <f t="shared" si="1"/>
        <v>258673</v>
      </c>
      <c r="J9" s="153">
        <f t="shared" si="2"/>
        <v>0.32836637868909829</v>
      </c>
      <c r="K9" s="153">
        <f t="shared" ref="K9" si="5">G9/G9</f>
        <v>1</v>
      </c>
      <c r="L9" s="154">
        <v>402943</v>
      </c>
      <c r="M9" s="152">
        <v>0</v>
      </c>
      <c r="N9" s="152">
        <v>86160</v>
      </c>
      <c r="O9" s="152">
        <v>425687</v>
      </c>
      <c r="P9" s="152">
        <v>445687</v>
      </c>
      <c r="Q9" s="153">
        <f t="shared" si="3"/>
        <v>4.6982877090444353E-2</v>
      </c>
      <c r="R9" s="152">
        <f t="shared" si="4"/>
        <v>20000</v>
      </c>
      <c r="S9" s="153">
        <f t="shared" ref="S9:S29" si="6">P9/$P$6</f>
        <v>0.38423578643902095</v>
      </c>
      <c r="T9" s="153">
        <f t="shared" ref="T9" si="7">P9/P9</f>
        <v>1</v>
      </c>
    </row>
    <row r="10" spans="2:22" x14ac:dyDescent="0.25">
      <c r="B10" s="30" t="s">
        <v>10</v>
      </c>
      <c r="C10" s="31">
        <v>1153712</v>
      </c>
      <c r="D10" s="31">
        <v>724591</v>
      </c>
      <c r="E10" s="31">
        <v>200360</v>
      </c>
      <c r="F10" s="31">
        <v>1144158</v>
      </c>
      <c r="G10" s="31">
        <v>1342747</v>
      </c>
      <c r="H10" s="32">
        <f t="shared" si="0"/>
        <v>0.17356781143862987</v>
      </c>
      <c r="I10" s="31">
        <f t="shared" si="1"/>
        <v>198589</v>
      </c>
      <c r="J10" s="32">
        <f t="shared" si="2"/>
        <v>0.26051590965444743</v>
      </c>
      <c r="K10" s="32">
        <f t="shared" ref="K10" si="8">G10/G9</f>
        <v>0.78946898060527171</v>
      </c>
      <c r="L10" s="155">
        <v>293476</v>
      </c>
      <c r="M10" s="31">
        <v>0</v>
      </c>
      <c r="N10" s="31">
        <v>64473</v>
      </c>
      <c r="O10" s="31">
        <v>337375</v>
      </c>
      <c r="P10" s="31">
        <v>349241</v>
      </c>
      <c r="Q10" s="32">
        <f t="shared" si="3"/>
        <v>3.5171545016672745E-2</v>
      </c>
      <c r="R10" s="31">
        <f t="shared" si="4"/>
        <v>11866</v>
      </c>
      <c r="S10" s="32">
        <f t="shared" si="6"/>
        <v>0.30108773711539738</v>
      </c>
      <c r="T10" s="32">
        <f t="shared" ref="T10" si="9">P10/P9</f>
        <v>0.78360149611723029</v>
      </c>
    </row>
    <row r="11" spans="2:22" x14ac:dyDescent="0.25">
      <c r="B11" s="156" t="s">
        <v>11</v>
      </c>
      <c r="C11" s="157">
        <v>417476</v>
      </c>
      <c r="D11" s="157">
        <v>222725</v>
      </c>
      <c r="E11" s="157">
        <v>63150</v>
      </c>
      <c r="F11" s="157">
        <v>297992</v>
      </c>
      <c r="G11" s="157">
        <v>358076</v>
      </c>
      <c r="H11" s="158">
        <f t="shared" si="0"/>
        <v>0.20162957394829384</v>
      </c>
      <c r="I11" s="157">
        <f t="shared" si="1"/>
        <v>60084</v>
      </c>
      <c r="J11" s="158">
        <f t="shared" si="2"/>
        <v>6.785046903465089E-2</v>
      </c>
      <c r="K11" s="158">
        <f t="shared" ref="K11" si="10">G11/G9</f>
        <v>0.21053101939472832</v>
      </c>
      <c r="L11" s="159">
        <v>109467</v>
      </c>
      <c r="M11" s="157">
        <v>0</v>
      </c>
      <c r="N11" s="157">
        <v>21687</v>
      </c>
      <c r="O11" s="157">
        <v>88312</v>
      </c>
      <c r="P11" s="157">
        <v>96446</v>
      </c>
      <c r="Q11" s="158">
        <f t="shared" si="3"/>
        <v>9.210526315789469E-2</v>
      </c>
      <c r="R11" s="157">
        <f t="shared" si="4"/>
        <v>8134</v>
      </c>
      <c r="S11" s="158">
        <f t="shared" si="6"/>
        <v>8.314804932362356E-2</v>
      </c>
      <c r="T11" s="158">
        <f t="shared" ref="T11" si="11">P11/P9</f>
        <v>0.21639850388276974</v>
      </c>
    </row>
    <row r="12" spans="2:22" x14ac:dyDescent="0.25">
      <c r="B12" s="151" t="s">
        <v>13</v>
      </c>
      <c r="C12" s="152">
        <v>1235745</v>
      </c>
      <c r="D12" s="152">
        <v>733270</v>
      </c>
      <c r="E12" s="152">
        <v>196700</v>
      </c>
      <c r="F12" s="152">
        <v>990084</v>
      </c>
      <c r="G12" s="152">
        <v>1185201</v>
      </c>
      <c r="H12" s="153">
        <f t="shared" si="0"/>
        <v>0.19707115759874916</v>
      </c>
      <c r="I12" s="152">
        <f t="shared" si="1"/>
        <v>195117</v>
      </c>
      <c r="J12" s="153">
        <f t="shared" si="2"/>
        <v>0.22543445389038394</v>
      </c>
      <c r="K12" s="153">
        <f t="shared" ref="K12" si="12">G12/G12</f>
        <v>1</v>
      </c>
      <c r="L12" s="154">
        <v>301694</v>
      </c>
      <c r="M12" s="152">
        <v>0</v>
      </c>
      <c r="N12" s="152">
        <v>62237</v>
      </c>
      <c r="O12" s="152">
        <v>285943</v>
      </c>
      <c r="P12" s="152">
        <v>310699</v>
      </c>
      <c r="Q12" s="153">
        <f t="shared" si="3"/>
        <v>8.6576695355367939E-2</v>
      </c>
      <c r="R12" s="152">
        <f t="shared" si="4"/>
        <v>24756</v>
      </c>
      <c r="S12" s="153">
        <f t="shared" si="6"/>
        <v>0.26785989856293174</v>
      </c>
      <c r="T12" s="153">
        <f t="shared" ref="T12" si="13">P12/P12</f>
        <v>1</v>
      </c>
      <c r="V12" s="130"/>
    </row>
    <row r="13" spans="2:22" x14ac:dyDescent="0.25">
      <c r="B13" s="30" t="s">
        <v>10</v>
      </c>
      <c r="C13" s="31">
        <v>830126</v>
      </c>
      <c r="D13" s="31">
        <v>515906</v>
      </c>
      <c r="E13" s="31">
        <v>154251</v>
      </c>
      <c r="F13" s="31">
        <v>773740</v>
      </c>
      <c r="G13" s="31">
        <v>911855</v>
      </c>
      <c r="H13" s="32">
        <f t="shared" si="0"/>
        <v>0.17850311474138603</v>
      </c>
      <c r="I13" s="31">
        <f t="shared" si="1"/>
        <v>138115</v>
      </c>
      <c r="J13" s="32">
        <f t="shared" si="2"/>
        <v>0.17617460170363897</v>
      </c>
      <c r="K13" s="32">
        <f t="shared" ref="K13" si="14">G13/G12</f>
        <v>0.76936739000388965</v>
      </c>
      <c r="L13" s="155">
        <v>211530</v>
      </c>
      <c r="M13" s="31">
        <v>0</v>
      </c>
      <c r="N13" s="31">
        <v>47968</v>
      </c>
      <c r="O13" s="31">
        <v>224964</v>
      </c>
      <c r="P13" s="31">
        <v>235924</v>
      </c>
      <c r="Q13" s="32">
        <f t="shared" si="3"/>
        <v>4.8718906136092865E-2</v>
      </c>
      <c r="R13" s="31">
        <f t="shared" si="4"/>
        <v>10960</v>
      </c>
      <c r="S13" s="32">
        <f t="shared" si="6"/>
        <v>0.20339485710787969</v>
      </c>
      <c r="T13" s="32">
        <f t="shared" ref="T13" si="15">P13/P12</f>
        <v>0.75933298787572534</v>
      </c>
    </row>
    <row r="14" spans="2:22" x14ac:dyDescent="0.25">
      <c r="B14" s="156" t="s">
        <v>11</v>
      </c>
      <c r="C14" s="157">
        <v>405619</v>
      </c>
      <c r="D14" s="157">
        <v>217364</v>
      </c>
      <c r="E14" s="157">
        <v>42449</v>
      </c>
      <c r="F14" s="157">
        <v>216344</v>
      </c>
      <c r="G14" s="157">
        <v>273346</v>
      </c>
      <c r="H14" s="158">
        <f t="shared" si="0"/>
        <v>0.26347853418629597</v>
      </c>
      <c r="I14" s="157">
        <f t="shared" si="1"/>
        <v>57002</v>
      </c>
      <c r="J14" s="158">
        <f t="shared" si="2"/>
        <v>4.9259852186744987E-2</v>
      </c>
      <c r="K14" s="158">
        <f t="shared" ref="K14" si="16">G14/G12</f>
        <v>0.23063260999611038</v>
      </c>
      <c r="L14" s="159">
        <v>90164</v>
      </c>
      <c r="M14" s="157">
        <v>0</v>
      </c>
      <c r="N14" s="157">
        <v>14269</v>
      </c>
      <c r="O14" s="157">
        <v>60979</v>
      </c>
      <c r="P14" s="157">
        <v>74775</v>
      </c>
      <c r="Q14" s="158">
        <f t="shared" si="3"/>
        <v>0.22624182095475498</v>
      </c>
      <c r="R14" s="157">
        <f t="shared" si="4"/>
        <v>13796</v>
      </c>
      <c r="S14" s="158">
        <f t="shared" si="6"/>
        <v>6.4465041455052066E-2</v>
      </c>
      <c r="T14" s="158">
        <f t="shared" ref="T14" si="17">P14/P12</f>
        <v>0.24066701212427463</v>
      </c>
    </row>
    <row r="15" spans="2:22" x14ac:dyDescent="0.25">
      <c r="B15" s="151" t="s">
        <v>14</v>
      </c>
      <c r="C15" s="152">
        <v>779218</v>
      </c>
      <c r="D15" s="152">
        <v>410498</v>
      </c>
      <c r="E15" s="152">
        <v>48916</v>
      </c>
      <c r="F15" s="152">
        <v>669996</v>
      </c>
      <c r="G15" s="152">
        <v>789943</v>
      </c>
      <c r="H15" s="153">
        <f t="shared" si="0"/>
        <v>0.17902644194890716</v>
      </c>
      <c r="I15" s="152">
        <f t="shared" si="1"/>
        <v>119947</v>
      </c>
      <c r="J15" s="153">
        <f t="shared" si="2"/>
        <v>0.15255289689434601</v>
      </c>
      <c r="K15" s="153">
        <f t="shared" ref="K15" si="18">G15/G15</f>
        <v>1</v>
      </c>
      <c r="L15" s="154">
        <v>203372</v>
      </c>
      <c r="M15" s="152">
        <v>0</v>
      </c>
      <c r="N15" s="152">
        <v>16456</v>
      </c>
      <c r="O15" s="152">
        <v>198697</v>
      </c>
      <c r="P15" s="152">
        <v>210697</v>
      </c>
      <c r="Q15" s="153">
        <f t="shared" si="3"/>
        <v>6.03934634141432E-2</v>
      </c>
      <c r="R15" s="152">
        <f t="shared" si="4"/>
        <v>12000</v>
      </c>
      <c r="S15" s="153">
        <f t="shared" si="6"/>
        <v>0.18164614964165973</v>
      </c>
      <c r="T15" s="153">
        <f t="shared" ref="T15" si="19">P15/P15</f>
        <v>1</v>
      </c>
    </row>
    <row r="16" spans="2:22" x14ac:dyDescent="0.25">
      <c r="B16" s="30" t="s">
        <v>10</v>
      </c>
      <c r="C16" s="31">
        <v>532233</v>
      </c>
      <c r="D16" s="31">
        <v>284356</v>
      </c>
      <c r="E16" s="31">
        <v>35204</v>
      </c>
      <c r="F16" s="31">
        <v>481869</v>
      </c>
      <c r="G16" s="31">
        <v>564371</v>
      </c>
      <c r="H16" s="32">
        <f t="shared" si="0"/>
        <v>0.17121250796378273</v>
      </c>
      <c r="I16" s="31">
        <f t="shared" si="1"/>
        <v>82502</v>
      </c>
      <c r="J16" s="32">
        <f t="shared" si="2"/>
        <v>0.10971783693273038</v>
      </c>
      <c r="K16" s="32">
        <f t="shared" ref="K16" si="20">G16/G15</f>
        <v>0.7144452194652019</v>
      </c>
      <c r="L16" s="155">
        <v>142200</v>
      </c>
      <c r="M16" s="31">
        <v>0</v>
      </c>
      <c r="N16" s="31">
        <v>11552</v>
      </c>
      <c r="O16" s="31">
        <v>146537</v>
      </c>
      <c r="P16" s="31">
        <v>151376</v>
      </c>
      <c r="Q16" s="32">
        <f t="shared" si="3"/>
        <v>3.3022376601131498E-2</v>
      </c>
      <c r="R16" s="31">
        <f t="shared" si="4"/>
        <v>4839</v>
      </c>
      <c r="S16" s="32">
        <f t="shared" si="6"/>
        <v>0.13050431448077515</v>
      </c>
      <c r="T16" s="32">
        <f t="shared" ref="T16" si="21">P16/P15</f>
        <v>0.71845351381367561</v>
      </c>
    </row>
    <row r="17" spans="2:20" x14ac:dyDescent="0.25">
      <c r="B17" s="156" t="s">
        <v>11</v>
      </c>
      <c r="C17" s="157">
        <v>246985</v>
      </c>
      <c r="D17" s="157">
        <v>126142</v>
      </c>
      <c r="E17" s="157">
        <v>13712</v>
      </c>
      <c r="F17" s="157">
        <v>188127</v>
      </c>
      <c r="G17" s="157">
        <v>225572</v>
      </c>
      <c r="H17" s="158">
        <f t="shared" si="0"/>
        <v>0.19904107331749299</v>
      </c>
      <c r="I17" s="157">
        <f t="shared" si="1"/>
        <v>37445</v>
      </c>
      <c r="J17" s="158">
        <f t="shared" si="2"/>
        <v>4.2835059961615643E-2</v>
      </c>
      <c r="K17" s="158">
        <f t="shared" ref="K17" si="22">G17/G15</f>
        <v>0.2855547805347981</v>
      </c>
      <c r="L17" s="159">
        <v>61172</v>
      </c>
      <c r="M17" s="157">
        <v>0</v>
      </c>
      <c r="N17" s="157">
        <v>4904</v>
      </c>
      <c r="O17" s="157">
        <v>52160</v>
      </c>
      <c r="P17" s="157">
        <v>59321</v>
      </c>
      <c r="Q17" s="158">
        <f t="shared" si="3"/>
        <v>0.1372891104294478</v>
      </c>
      <c r="R17" s="157">
        <f t="shared" si="4"/>
        <v>7161</v>
      </c>
      <c r="S17" s="158">
        <f t="shared" si="6"/>
        <v>5.1141835160884573E-2</v>
      </c>
      <c r="T17" s="158">
        <f t="shared" ref="T17" si="23">P17/P15</f>
        <v>0.28154648618632444</v>
      </c>
    </row>
    <row r="18" spans="2:20" x14ac:dyDescent="0.25">
      <c r="B18" s="151" t="s">
        <v>15</v>
      </c>
      <c r="C18" s="152">
        <v>565673</v>
      </c>
      <c r="D18" s="152">
        <v>327175</v>
      </c>
      <c r="E18" s="152">
        <v>74235</v>
      </c>
      <c r="F18" s="152">
        <v>528079</v>
      </c>
      <c r="G18" s="152">
        <v>619767</v>
      </c>
      <c r="H18" s="153">
        <f t="shared" si="0"/>
        <v>0.17362553708820072</v>
      </c>
      <c r="I18" s="152">
        <f t="shared" si="1"/>
        <v>91688</v>
      </c>
      <c r="J18" s="153">
        <f t="shared" si="2"/>
        <v>0.12023949581649644</v>
      </c>
      <c r="K18" s="153">
        <f t="shared" ref="K18" si="24">G18/G18</f>
        <v>1</v>
      </c>
      <c r="L18" s="154">
        <v>156559</v>
      </c>
      <c r="M18" s="152">
        <v>0</v>
      </c>
      <c r="N18" s="152">
        <v>23757</v>
      </c>
      <c r="O18" s="152">
        <v>161071</v>
      </c>
      <c r="P18" s="152">
        <v>168611</v>
      </c>
      <c r="Q18" s="153">
        <f t="shared" si="3"/>
        <v>4.681165448777258E-2</v>
      </c>
      <c r="R18" s="152">
        <f t="shared" si="4"/>
        <v>7540</v>
      </c>
      <c r="S18" s="153">
        <f t="shared" si="6"/>
        <v>0.14536295693450732</v>
      </c>
      <c r="T18" s="153">
        <f t="shared" ref="T18" si="25">P18/P18</f>
        <v>1</v>
      </c>
    </row>
    <row r="19" spans="2:20" x14ac:dyDescent="0.25">
      <c r="B19" s="30" t="s">
        <v>10</v>
      </c>
      <c r="C19" s="31">
        <v>475914</v>
      </c>
      <c r="D19" s="31">
        <v>287187</v>
      </c>
      <c r="E19" s="31">
        <v>61203</v>
      </c>
      <c r="F19" s="31">
        <v>467800</v>
      </c>
      <c r="G19" s="31">
        <v>561721</v>
      </c>
      <c r="H19" s="32">
        <f t="shared" si="0"/>
        <v>0.20077169730654121</v>
      </c>
      <c r="I19" s="31">
        <f t="shared" si="1"/>
        <v>93921</v>
      </c>
      <c r="J19" s="32">
        <f t="shared" si="2"/>
        <v>0.10651443466405033</v>
      </c>
      <c r="K19" s="32">
        <f t="shared" ref="K19" si="26">G19/G18</f>
        <v>0.90634222215768179</v>
      </c>
      <c r="L19" s="155">
        <v>135017</v>
      </c>
      <c r="M19" s="31">
        <v>0</v>
      </c>
      <c r="N19" s="31">
        <v>19618</v>
      </c>
      <c r="O19" s="31">
        <v>144732</v>
      </c>
      <c r="P19" s="31">
        <v>153077</v>
      </c>
      <c r="Q19" s="32">
        <f t="shared" si="3"/>
        <v>5.7658292568333103E-2</v>
      </c>
      <c r="R19" s="31">
        <f t="shared" si="4"/>
        <v>8345</v>
      </c>
      <c r="S19" s="32">
        <f t="shared" si="6"/>
        <v>0.1319707810205952</v>
      </c>
      <c r="T19" s="32">
        <f t="shared" ref="T19" si="27">P19/P18</f>
        <v>0.9078707794865104</v>
      </c>
    </row>
    <row r="20" spans="2:20" x14ac:dyDescent="0.25">
      <c r="B20" s="156" t="s">
        <v>11</v>
      </c>
      <c r="C20" s="157">
        <v>89759</v>
      </c>
      <c r="D20" s="157">
        <v>39988</v>
      </c>
      <c r="E20" s="157">
        <v>13032</v>
      </c>
      <c r="F20" s="157">
        <v>60279</v>
      </c>
      <c r="G20" s="157">
        <v>58046</v>
      </c>
      <c r="H20" s="158">
        <f t="shared" si="0"/>
        <v>-3.7044410159425389E-2</v>
      </c>
      <c r="I20" s="157">
        <f t="shared" si="1"/>
        <v>-2233</v>
      </c>
      <c r="J20" s="158">
        <f t="shared" si="2"/>
        <v>1.372506115244611E-2</v>
      </c>
      <c r="K20" s="158">
        <f t="shared" ref="K20" si="28">G20/G18</f>
        <v>9.3657777842318157E-2</v>
      </c>
      <c r="L20" s="159">
        <v>21542</v>
      </c>
      <c r="M20" s="157">
        <v>0</v>
      </c>
      <c r="N20" s="157">
        <v>4139</v>
      </c>
      <c r="O20" s="157">
        <v>16339</v>
      </c>
      <c r="P20" s="157">
        <v>15534</v>
      </c>
      <c r="Q20" s="158">
        <f t="shared" si="3"/>
        <v>-4.9268621090642006E-2</v>
      </c>
      <c r="R20" s="157">
        <f t="shared" si="4"/>
        <v>-805</v>
      </c>
      <c r="S20" s="158">
        <f t="shared" si="6"/>
        <v>1.3392175913912121E-2</v>
      </c>
      <c r="T20" s="158">
        <f>P20/P18</f>
        <v>9.2129220513489624E-2</v>
      </c>
    </row>
    <row r="21" spans="2:20" x14ac:dyDescent="0.25">
      <c r="B21" s="151" t="s">
        <v>16</v>
      </c>
      <c r="C21" s="152">
        <v>76468</v>
      </c>
      <c r="D21" s="152">
        <v>45001</v>
      </c>
      <c r="E21" s="152">
        <v>12578</v>
      </c>
      <c r="F21" s="152">
        <v>38763</v>
      </c>
      <c r="G21" s="152">
        <v>49725</v>
      </c>
      <c r="H21" s="153">
        <f t="shared" si="0"/>
        <v>0.28279544926863243</v>
      </c>
      <c r="I21" s="152">
        <f t="shared" si="1"/>
        <v>10962</v>
      </c>
      <c r="J21" s="153">
        <f t="shared" si="2"/>
        <v>8.8260346962004774E-3</v>
      </c>
      <c r="K21" s="153">
        <f t="shared" ref="K21" si="29">G21/G21</f>
        <v>1</v>
      </c>
      <c r="L21" s="154">
        <v>19782</v>
      </c>
      <c r="M21" s="152">
        <v>0</v>
      </c>
      <c r="N21" s="152">
        <v>3519</v>
      </c>
      <c r="O21" s="152">
        <v>14663</v>
      </c>
      <c r="P21" s="152">
        <v>12486</v>
      </c>
      <c r="Q21" s="153">
        <f t="shared" si="3"/>
        <v>-0.14846893541567208</v>
      </c>
      <c r="R21" s="152">
        <f t="shared" si="4"/>
        <v>-2177</v>
      </c>
      <c r="S21" s="153">
        <f t="shared" si="6"/>
        <v>1.0764433401641994E-2</v>
      </c>
      <c r="T21" s="153">
        <f t="shared" ref="T21" si="30">P21/P21</f>
        <v>1</v>
      </c>
    </row>
    <row r="22" spans="2:20" x14ac:dyDescent="0.25">
      <c r="B22" s="30" t="s">
        <v>10</v>
      </c>
      <c r="C22" s="31">
        <v>56193</v>
      </c>
      <c r="D22" s="31">
        <v>33919</v>
      </c>
      <c r="E22" s="31">
        <v>7937</v>
      </c>
      <c r="F22" s="31">
        <v>25150</v>
      </c>
      <c r="G22" s="31">
        <v>37986</v>
      </c>
      <c r="H22" s="32">
        <f t="shared" si="0"/>
        <v>0.51037773359840943</v>
      </c>
      <c r="I22" s="31">
        <f t="shared" si="1"/>
        <v>12836</v>
      </c>
      <c r="J22" s="32">
        <f t="shared" si="2"/>
        <v>5.7264600936316069E-3</v>
      </c>
      <c r="K22" s="32">
        <f t="shared" ref="K22" si="31">G22/G21</f>
        <v>0.76392156862745098</v>
      </c>
      <c r="L22" s="155">
        <v>14333</v>
      </c>
      <c r="M22" s="31">
        <v>0</v>
      </c>
      <c r="N22" s="31">
        <v>2130</v>
      </c>
      <c r="O22" s="31">
        <v>9763</v>
      </c>
      <c r="P22" s="31">
        <v>9489</v>
      </c>
      <c r="Q22" s="32">
        <f t="shared" si="3"/>
        <v>-2.8065143910683155E-2</v>
      </c>
      <c r="R22" s="31">
        <f t="shared" si="4"/>
        <v>-274</v>
      </c>
      <c r="S22" s="32">
        <f t="shared" si="6"/>
        <v>8.1806590219590646E-3</v>
      </c>
      <c r="T22" s="32">
        <f t="shared" ref="T22" si="32">P22/P21</f>
        <v>0.7599711677078328</v>
      </c>
    </row>
    <row r="23" spans="2:20" x14ac:dyDescent="0.25">
      <c r="B23" s="156" t="s">
        <v>11</v>
      </c>
      <c r="C23" s="157">
        <v>20275</v>
      </c>
      <c r="D23" s="157">
        <v>11082</v>
      </c>
      <c r="E23" s="157">
        <v>4641</v>
      </c>
      <c r="F23" s="157">
        <v>13613</v>
      </c>
      <c r="G23" s="157">
        <v>11739</v>
      </c>
      <c r="H23" s="158">
        <f t="shared" si="0"/>
        <v>-0.13766252846543747</v>
      </c>
      <c r="I23" s="157">
        <f t="shared" si="1"/>
        <v>-1874</v>
      </c>
      <c r="J23" s="158">
        <f t="shared" si="2"/>
        <v>3.0995746025688697E-3</v>
      </c>
      <c r="K23" s="158">
        <f t="shared" ref="K23" si="33">G23/G21</f>
        <v>0.23607843137254902</v>
      </c>
      <c r="L23" s="159">
        <v>5449</v>
      </c>
      <c r="M23" s="157">
        <v>0</v>
      </c>
      <c r="N23" s="157">
        <v>1389</v>
      </c>
      <c r="O23" s="157">
        <v>4900</v>
      </c>
      <c r="P23" s="157">
        <v>2997</v>
      </c>
      <c r="Q23" s="158">
        <f t="shared" si="3"/>
        <v>-0.3883673469387755</v>
      </c>
      <c r="R23" s="157">
        <f t="shared" si="4"/>
        <v>-1903</v>
      </c>
      <c r="S23" s="158">
        <f t="shared" si="6"/>
        <v>2.5837743796829292E-3</v>
      </c>
      <c r="T23" s="158">
        <f t="shared" ref="T23" si="34">P23/P21</f>
        <v>0.24002883229216723</v>
      </c>
    </row>
    <row r="24" spans="2:20" x14ac:dyDescent="0.25">
      <c r="B24" s="151" t="s">
        <v>17</v>
      </c>
      <c r="C24" s="152">
        <v>58452</v>
      </c>
      <c r="D24" s="152">
        <v>32260</v>
      </c>
      <c r="E24" s="152">
        <v>15769</v>
      </c>
      <c r="F24" s="152">
        <v>39717</v>
      </c>
      <c r="G24" s="152">
        <v>41667</v>
      </c>
      <c r="H24" s="153">
        <f t="shared" si="0"/>
        <v>4.9097363849233355E-2</v>
      </c>
      <c r="I24" s="152">
        <f t="shared" si="1"/>
        <v>1950</v>
      </c>
      <c r="J24" s="153">
        <f t="shared" si="2"/>
        <v>9.0432531029330625E-3</v>
      </c>
      <c r="K24" s="153">
        <f t="shared" ref="K24" si="35">G24/G24</f>
        <v>1</v>
      </c>
      <c r="L24" s="154">
        <v>13918</v>
      </c>
      <c r="M24" s="152">
        <v>0</v>
      </c>
      <c r="N24" s="152">
        <v>3557</v>
      </c>
      <c r="O24" s="152">
        <v>10578</v>
      </c>
      <c r="P24" s="152">
        <v>10644</v>
      </c>
      <c r="Q24" s="153">
        <f t="shared" si="3"/>
        <v>6.2393647192284796E-3</v>
      </c>
      <c r="R24" s="152">
        <f t="shared" si="4"/>
        <v>66</v>
      </c>
      <c r="S24" s="153">
        <f t="shared" si="6"/>
        <v>9.1764079070220557E-3</v>
      </c>
      <c r="T24" s="153">
        <f t="shared" ref="T24" si="36">P24/P24</f>
        <v>1</v>
      </c>
    </row>
    <row r="25" spans="2:20" x14ac:dyDescent="0.25">
      <c r="B25" s="30" t="s">
        <v>10</v>
      </c>
      <c r="C25" s="31">
        <v>36506</v>
      </c>
      <c r="D25" s="31">
        <v>19353</v>
      </c>
      <c r="E25" s="31">
        <v>10254</v>
      </c>
      <c r="F25" s="31">
        <v>26079</v>
      </c>
      <c r="G25" s="31">
        <v>28513</v>
      </c>
      <c r="H25" s="32">
        <f t="shared" si="0"/>
        <v>9.3331799532190729E-2</v>
      </c>
      <c r="I25" s="31">
        <f t="shared" si="1"/>
        <v>2434</v>
      </c>
      <c r="J25" s="32">
        <f t="shared" si="2"/>
        <v>5.9379861941080987E-3</v>
      </c>
      <c r="K25" s="32">
        <f t="shared" ref="K25" si="37">G25/G24</f>
        <v>0.68430652554779559</v>
      </c>
      <c r="L25" s="155">
        <v>9229</v>
      </c>
      <c r="M25" s="31">
        <v>0</v>
      </c>
      <c r="N25" s="31">
        <v>2366</v>
      </c>
      <c r="O25" s="31">
        <v>6488</v>
      </c>
      <c r="P25" s="31">
        <v>7277</v>
      </c>
      <c r="Q25" s="32">
        <f t="shared" si="3"/>
        <v>0.12160912453760786</v>
      </c>
      <c r="R25" s="31">
        <f t="shared" si="4"/>
        <v>789</v>
      </c>
      <c r="S25" s="32">
        <f t="shared" si="6"/>
        <v>6.2736490360202459E-3</v>
      </c>
      <c r="T25" s="32">
        <f t="shared" ref="T25" si="38">P25/P24</f>
        <v>0.68367155204810226</v>
      </c>
    </row>
    <row r="26" spans="2:20" x14ac:dyDescent="0.25">
      <c r="B26" s="156" t="s">
        <v>11</v>
      </c>
      <c r="C26" s="157">
        <v>21946</v>
      </c>
      <c r="D26" s="157">
        <v>12907</v>
      </c>
      <c r="E26" s="157">
        <v>5515</v>
      </c>
      <c r="F26" s="157">
        <v>13638</v>
      </c>
      <c r="G26" s="157">
        <v>13154</v>
      </c>
      <c r="H26" s="158">
        <f t="shared" si="0"/>
        <v>-3.5489074644376006E-2</v>
      </c>
      <c r="I26" s="157">
        <f t="shared" si="1"/>
        <v>-484</v>
      </c>
      <c r="J26" s="158">
        <f t="shared" si="2"/>
        <v>3.1052669088249647E-3</v>
      </c>
      <c r="K26" s="158">
        <f t="shared" ref="K26" si="39">G26/G24</f>
        <v>0.31569347445220436</v>
      </c>
      <c r="L26" s="159">
        <v>4689</v>
      </c>
      <c r="M26" s="157">
        <v>0</v>
      </c>
      <c r="N26" s="157">
        <v>1191</v>
      </c>
      <c r="O26" s="157">
        <v>4090</v>
      </c>
      <c r="P26" s="157">
        <v>3367</v>
      </c>
      <c r="Q26" s="158">
        <f t="shared" si="3"/>
        <v>-0.1767726161369193</v>
      </c>
      <c r="R26" s="157">
        <f t="shared" si="4"/>
        <v>-723</v>
      </c>
      <c r="S26" s="158">
        <f t="shared" si="6"/>
        <v>2.9027588710018094E-3</v>
      </c>
      <c r="T26" s="158">
        <f t="shared" ref="T26" si="40">P26/P24</f>
        <v>0.3163284479518978</v>
      </c>
    </row>
    <row r="27" spans="2:20" x14ac:dyDescent="0.25">
      <c r="B27" s="151" t="s">
        <v>18</v>
      </c>
      <c r="C27" s="152">
        <v>4576</v>
      </c>
      <c r="D27" s="152">
        <v>2960</v>
      </c>
      <c r="E27" s="152">
        <v>2686</v>
      </c>
      <c r="F27" s="152">
        <v>5608</v>
      </c>
      <c r="G27" s="152">
        <v>4767</v>
      </c>
      <c r="H27" s="153">
        <f t="shared" si="0"/>
        <v>-0.14996433666191156</v>
      </c>
      <c r="I27" s="152">
        <f t="shared" si="1"/>
        <v>-841</v>
      </c>
      <c r="J27" s="153">
        <f t="shared" si="2"/>
        <v>1.2768981393672387E-3</v>
      </c>
      <c r="K27" s="153">
        <f t="shared" ref="K27" si="41">G27/G27</f>
        <v>1</v>
      </c>
      <c r="L27" s="154">
        <v>1372</v>
      </c>
      <c r="M27" s="152">
        <v>0</v>
      </c>
      <c r="N27" s="152">
        <v>766</v>
      </c>
      <c r="O27" s="152">
        <v>1824</v>
      </c>
      <c r="P27" s="152">
        <v>1107</v>
      </c>
      <c r="Q27" s="153">
        <f t="shared" si="3"/>
        <v>-0.39309210526315785</v>
      </c>
      <c r="R27" s="152">
        <f t="shared" si="4"/>
        <v>-717</v>
      </c>
      <c r="S27" s="153">
        <f t="shared" si="6"/>
        <v>9.5436711321621713E-4</v>
      </c>
      <c r="T27" s="153">
        <f t="shared" ref="T27" si="42">P27/P27</f>
        <v>1</v>
      </c>
    </row>
    <row r="28" spans="2:20" x14ac:dyDescent="0.25">
      <c r="B28" s="30" t="s">
        <v>10</v>
      </c>
      <c r="C28" s="31">
        <v>2918</v>
      </c>
      <c r="D28" s="31">
        <v>2122</v>
      </c>
      <c r="E28" s="31">
        <v>2001</v>
      </c>
      <c r="F28" s="31">
        <v>3632</v>
      </c>
      <c r="G28" s="31">
        <v>2240</v>
      </c>
      <c r="H28" s="32">
        <f t="shared" si="0"/>
        <v>-0.38325991189427311</v>
      </c>
      <c r="I28" s="31">
        <f t="shared" si="1"/>
        <v>-1392</v>
      </c>
      <c r="J28" s="32">
        <f t="shared" si="2"/>
        <v>8.2697825288548699E-4</v>
      </c>
      <c r="K28" s="32">
        <f t="shared" ref="K28" si="43">G28/G27</f>
        <v>0.4698972099853157</v>
      </c>
      <c r="L28" s="155">
        <v>866</v>
      </c>
      <c r="M28" s="31">
        <v>0</v>
      </c>
      <c r="N28" s="31">
        <v>590</v>
      </c>
      <c r="O28" s="31">
        <v>1190</v>
      </c>
      <c r="P28" s="31">
        <v>319</v>
      </c>
      <c r="Q28" s="32">
        <f t="shared" si="3"/>
        <v>-0.73193277310924376</v>
      </c>
      <c r="R28" s="31">
        <f t="shared" si="4"/>
        <v>-871</v>
      </c>
      <c r="S28" s="32">
        <f t="shared" si="6"/>
        <v>2.7501635873168319E-4</v>
      </c>
      <c r="T28" s="32">
        <f t="shared" ref="T28" si="44">P28/P27</f>
        <v>0.28816621499548328</v>
      </c>
    </row>
    <row r="29" spans="2:20" x14ac:dyDescent="0.25">
      <c r="B29" s="156" t="s">
        <v>11</v>
      </c>
      <c r="C29" s="157">
        <v>1658</v>
      </c>
      <c r="D29" s="157">
        <v>838</v>
      </c>
      <c r="E29" s="157">
        <v>685</v>
      </c>
      <c r="F29" s="157">
        <v>1976</v>
      </c>
      <c r="G29" s="157">
        <v>2527</v>
      </c>
      <c r="H29" s="158">
        <f t="shared" si="0"/>
        <v>0.27884615384615374</v>
      </c>
      <c r="I29" s="157">
        <f t="shared" si="1"/>
        <v>551</v>
      </c>
      <c r="J29" s="158">
        <f t="shared" si="2"/>
        <v>4.4991988648175173E-4</v>
      </c>
      <c r="K29" s="158">
        <f t="shared" ref="K29" si="45">G29/G27</f>
        <v>0.5301027900146843</v>
      </c>
      <c r="L29" s="159">
        <v>506</v>
      </c>
      <c r="M29" s="157">
        <v>0</v>
      </c>
      <c r="N29" s="157">
        <v>176</v>
      </c>
      <c r="O29" s="157">
        <v>634</v>
      </c>
      <c r="P29" s="157">
        <v>788</v>
      </c>
      <c r="Q29" s="158">
        <f t="shared" si="3"/>
        <v>0.24290220820189279</v>
      </c>
      <c r="R29" s="157">
        <f t="shared" si="4"/>
        <v>154</v>
      </c>
      <c r="S29" s="158">
        <f t="shared" si="6"/>
        <v>6.7935075448453399E-4</v>
      </c>
      <c r="T29" s="158">
        <f t="shared" ref="T29" si="46">P29/P27</f>
        <v>0.71183378500451666</v>
      </c>
    </row>
    <row r="30" spans="2:20" ht="6.75" customHeight="1" x14ac:dyDescent="0.25">
      <c r="B30" s="34"/>
      <c r="C30" s="35"/>
      <c r="D30" s="35"/>
      <c r="E30" s="35"/>
      <c r="F30" s="35"/>
      <c r="G30" s="36"/>
      <c r="H30" s="37"/>
      <c r="I30" s="35"/>
      <c r="J30" s="35"/>
      <c r="K30" s="37"/>
      <c r="L30" s="35"/>
      <c r="M30" s="35"/>
      <c r="N30" s="35"/>
      <c r="O30" s="35"/>
      <c r="P30" s="37"/>
      <c r="Q30" s="37"/>
      <c r="R30" s="37"/>
      <c r="S30" s="37"/>
      <c r="T30" s="37"/>
    </row>
    <row r="31" spans="2:20" x14ac:dyDescent="0.25">
      <c r="B31" s="39" t="s">
        <v>19</v>
      </c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4" spans="2:11" ht="21.75" thickBot="1" x14ac:dyDescent="0.3">
      <c r="B34" s="42" t="s">
        <v>188</v>
      </c>
      <c r="C34" s="42"/>
      <c r="D34" s="42"/>
      <c r="E34" s="42"/>
      <c r="F34" s="42"/>
      <c r="G34" s="42"/>
      <c r="H34" s="42"/>
      <c r="I34" s="42"/>
      <c r="J34" s="42"/>
      <c r="K34" s="42"/>
    </row>
    <row r="35" spans="2:11" ht="21.75" thickBot="1" x14ac:dyDescent="0.3">
      <c r="B35" s="5"/>
      <c r="C35" s="5"/>
      <c r="D35" s="5"/>
      <c r="E35" s="5"/>
      <c r="F35" s="5"/>
      <c r="G35" s="5"/>
      <c r="H35" s="5"/>
      <c r="I35" s="5"/>
      <c r="J35" s="5"/>
      <c r="K35" s="5"/>
    </row>
    <row r="36" spans="2:11" ht="30.75" thickBot="1" x14ac:dyDescent="0.3">
      <c r="B36" s="6"/>
      <c r="C36" s="111">
        <v>2018</v>
      </c>
      <c r="D36" s="111">
        <v>2019</v>
      </c>
      <c r="E36" s="111">
        <v>2020</v>
      </c>
      <c r="F36" s="111">
        <v>2021</v>
      </c>
      <c r="G36" s="111">
        <v>2022</v>
      </c>
      <c r="H36" s="46" t="str">
        <f>CONCATENATE("var. ",RIGHT(G36,2),"/",RIGHT(F36,2))</f>
        <v>var. 22/21</v>
      </c>
      <c r="I36" s="46" t="str">
        <f>CONCATENATE("dif. ",RIGHT(G36,2),"/",RIGHT(F36,2))</f>
        <v>dif. 22/21</v>
      </c>
      <c r="J36" s="46" t="str">
        <f>CONCATENATE("cuota ",G36)</f>
        <v>cuota 2022</v>
      </c>
      <c r="K36" s="46" t="str">
        <f>CONCATENATE("cuota/ total isla ",RIGHT(G36,2))</f>
        <v>cuota/ total isla 22</v>
      </c>
    </row>
    <row r="37" spans="2:11" ht="15.75" x14ac:dyDescent="0.25">
      <c r="B37" s="144" t="s">
        <v>9</v>
      </c>
      <c r="C37" s="145">
        <v>13460559</v>
      </c>
      <c r="D37" s="145">
        <v>13140461</v>
      </c>
      <c r="E37" s="145">
        <v>4156146</v>
      </c>
      <c r="F37" s="145">
        <v>6295130</v>
      </c>
      <c r="G37" s="145">
        <v>12449338</v>
      </c>
      <c r="H37" s="146">
        <f>G37/F37-1</f>
        <v>0.97761412393389802</v>
      </c>
      <c r="I37" s="145">
        <f>G37-F37</f>
        <v>6154208</v>
      </c>
      <c r="J37" s="147">
        <f>F37/$G$6</f>
        <v>1.433352315277262</v>
      </c>
      <c r="K37" s="147">
        <f>G37/G37</f>
        <v>1</v>
      </c>
    </row>
    <row r="38" spans="2:11" ht="15.75" x14ac:dyDescent="0.25">
      <c r="B38" s="22" t="s">
        <v>10</v>
      </c>
      <c r="C38" s="23">
        <v>9552891</v>
      </c>
      <c r="D38" s="23">
        <v>9498532</v>
      </c>
      <c r="E38" s="23">
        <v>3131398</v>
      </c>
      <c r="F38" s="23">
        <v>4969959</v>
      </c>
      <c r="G38" s="23">
        <v>9792630</v>
      </c>
      <c r="H38" s="24">
        <f t="shared" ref="H38:H60" si="47">G38/F38-1</f>
        <v>0.97036434304588837</v>
      </c>
      <c r="I38" s="23">
        <f t="shared" ref="I38:I60" si="48">G38-F38</f>
        <v>4822671</v>
      </c>
      <c r="J38" s="24">
        <f t="shared" ref="J38:J60" si="49">F38/$G$6</f>
        <v>1.1316211483294334</v>
      </c>
      <c r="K38" s="24">
        <f>G38/G37</f>
        <v>0.7865984520622703</v>
      </c>
    </row>
    <row r="39" spans="2:11" ht="15.75" x14ac:dyDescent="0.25">
      <c r="B39" s="22" t="s">
        <v>11</v>
      </c>
      <c r="C39" s="23">
        <v>3907668</v>
      </c>
      <c r="D39" s="23">
        <v>3641929</v>
      </c>
      <c r="E39" s="23">
        <v>1024748</v>
      </c>
      <c r="F39" s="23">
        <v>1325171</v>
      </c>
      <c r="G39" s="23">
        <v>2656708</v>
      </c>
      <c r="H39" s="24">
        <f t="shared" si="47"/>
        <v>1.0048039083257936</v>
      </c>
      <c r="I39" s="23">
        <f t="shared" si="48"/>
        <v>1331537</v>
      </c>
      <c r="J39" s="24">
        <f t="shared" si="49"/>
        <v>0.30173116694782864</v>
      </c>
      <c r="K39" s="24">
        <f>G39/G37</f>
        <v>0.2134015479377297</v>
      </c>
    </row>
    <row r="40" spans="2:11" x14ac:dyDescent="0.25">
      <c r="B40" s="151" t="s">
        <v>12</v>
      </c>
      <c r="C40" s="152">
        <v>4872456</v>
      </c>
      <c r="D40" s="152">
        <v>4831573</v>
      </c>
      <c r="E40" s="152">
        <v>1565303</v>
      </c>
      <c r="F40" s="152">
        <v>2335438</v>
      </c>
      <c r="G40" s="152">
        <v>4757683</v>
      </c>
      <c r="H40" s="153">
        <f t="shared" si="47"/>
        <v>1.0371694731352319</v>
      </c>
      <c r="I40" s="152">
        <f t="shared" si="48"/>
        <v>2422245</v>
      </c>
      <c r="J40" s="153">
        <f t="shared" si="49"/>
        <v>0.53176113352488319</v>
      </c>
      <c r="K40" s="153">
        <f t="shared" ref="K40" si="50">G40/G40</f>
        <v>1</v>
      </c>
    </row>
    <row r="41" spans="2:11" x14ac:dyDescent="0.25">
      <c r="B41" s="30" t="s">
        <v>10</v>
      </c>
      <c r="C41" s="31">
        <v>3534922</v>
      </c>
      <c r="D41" s="31">
        <v>3568188</v>
      </c>
      <c r="E41" s="31">
        <v>1200286</v>
      </c>
      <c r="F41" s="31">
        <v>1858031</v>
      </c>
      <c r="G41" s="31">
        <v>3776873</v>
      </c>
      <c r="H41" s="32">
        <f t="shared" si="47"/>
        <v>1.0327287327283559</v>
      </c>
      <c r="I41" s="31">
        <f t="shared" si="48"/>
        <v>1918842</v>
      </c>
      <c r="J41" s="32">
        <f t="shared" si="49"/>
        <v>0.4230592594127407</v>
      </c>
      <c r="K41" s="32">
        <f t="shared" ref="K41" si="51">G41/G40</f>
        <v>0.79384713105097582</v>
      </c>
    </row>
    <row r="42" spans="2:11" x14ac:dyDescent="0.25">
      <c r="B42" s="156" t="s">
        <v>11</v>
      </c>
      <c r="C42" s="157">
        <v>1337534</v>
      </c>
      <c r="D42" s="157">
        <v>1263385</v>
      </c>
      <c r="E42" s="157">
        <v>365017</v>
      </c>
      <c r="F42" s="157">
        <v>477407</v>
      </c>
      <c r="G42" s="157">
        <v>980810</v>
      </c>
      <c r="H42" s="158">
        <f t="shared" si="47"/>
        <v>1.0544524902232268</v>
      </c>
      <c r="I42" s="157">
        <f t="shared" si="48"/>
        <v>503403</v>
      </c>
      <c r="J42" s="158">
        <f t="shared" si="49"/>
        <v>0.10870187411214254</v>
      </c>
      <c r="K42" s="158">
        <f t="shared" ref="K42" si="52">G42/G40</f>
        <v>0.20615286894902413</v>
      </c>
    </row>
    <row r="43" spans="2:11" x14ac:dyDescent="0.25">
      <c r="B43" s="151" t="s">
        <v>13</v>
      </c>
      <c r="C43" s="152">
        <v>3847262</v>
      </c>
      <c r="D43" s="152">
        <v>3784870</v>
      </c>
      <c r="E43" s="152">
        <v>1235446</v>
      </c>
      <c r="F43" s="152">
        <v>1829409</v>
      </c>
      <c r="G43" s="152">
        <v>3316536</v>
      </c>
      <c r="H43" s="153">
        <f t="shared" si="47"/>
        <v>0.81290023171417647</v>
      </c>
      <c r="I43" s="152">
        <f t="shared" si="48"/>
        <v>1487127</v>
      </c>
      <c r="J43" s="153">
        <f t="shared" si="49"/>
        <v>0.41654225182626259</v>
      </c>
      <c r="K43" s="153">
        <f t="shared" ref="K43" si="53">G43/G43</f>
        <v>1</v>
      </c>
    </row>
    <row r="44" spans="2:11" x14ac:dyDescent="0.25">
      <c r="B44" s="30" t="s">
        <v>10</v>
      </c>
      <c r="C44" s="31">
        <v>2529801</v>
      </c>
      <c r="D44" s="31">
        <v>2530816</v>
      </c>
      <c r="E44" s="31">
        <v>906325</v>
      </c>
      <c r="F44" s="31">
        <v>1450034</v>
      </c>
      <c r="G44" s="31">
        <v>2591768</v>
      </c>
      <c r="H44" s="32">
        <f t="shared" si="47"/>
        <v>0.78738429581651181</v>
      </c>
      <c r="I44" s="31">
        <f t="shared" si="48"/>
        <v>1141734</v>
      </c>
      <c r="J44" s="32">
        <f t="shared" si="49"/>
        <v>0.33016150439002045</v>
      </c>
      <c r="K44" s="32">
        <f t="shared" ref="K44" si="54">G44/G43</f>
        <v>0.78146837543750469</v>
      </c>
    </row>
    <row r="45" spans="2:11" x14ac:dyDescent="0.25">
      <c r="B45" s="156" t="s">
        <v>11</v>
      </c>
      <c r="C45" s="157">
        <v>1317461</v>
      </c>
      <c r="D45" s="157">
        <v>1254054</v>
      </c>
      <c r="E45" s="157">
        <v>329121</v>
      </c>
      <c r="F45" s="157">
        <v>379375</v>
      </c>
      <c r="G45" s="157">
        <v>724768</v>
      </c>
      <c r="H45" s="158">
        <f t="shared" si="47"/>
        <v>0.91042635914332792</v>
      </c>
      <c r="I45" s="157">
        <f t="shared" si="48"/>
        <v>345393</v>
      </c>
      <c r="J45" s="158">
        <f t="shared" si="49"/>
        <v>8.6380747436242189E-2</v>
      </c>
      <c r="K45" s="158">
        <f t="shared" ref="K45" si="55">G45/G43</f>
        <v>0.21853162456249534</v>
      </c>
    </row>
    <row r="46" spans="2:11" x14ac:dyDescent="0.25">
      <c r="B46" s="151" t="s">
        <v>14</v>
      </c>
      <c r="C46" s="152">
        <v>2399285</v>
      </c>
      <c r="D46" s="152">
        <v>2348180</v>
      </c>
      <c r="E46" s="152">
        <v>643160</v>
      </c>
      <c r="F46" s="152">
        <v>957523</v>
      </c>
      <c r="G46" s="152">
        <v>2251584</v>
      </c>
      <c r="H46" s="153">
        <f t="shared" si="47"/>
        <v>1.3514672754597017</v>
      </c>
      <c r="I46" s="152">
        <f t="shared" si="48"/>
        <v>1294061</v>
      </c>
      <c r="J46" s="153">
        <f t="shared" si="49"/>
        <v>0.21802056653019553</v>
      </c>
      <c r="K46" s="153">
        <f t="shared" ref="K46" si="56">G46/G46</f>
        <v>1</v>
      </c>
    </row>
    <row r="47" spans="2:11" x14ac:dyDescent="0.25">
      <c r="B47" s="30" t="s">
        <v>10</v>
      </c>
      <c r="C47" s="31">
        <v>1626855</v>
      </c>
      <c r="D47" s="31">
        <v>1620820</v>
      </c>
      <c r="E47" s="31">
        <v>447841</v>
      </c>
      <c r="F47" s="31">
        <v>685922</v>
      </c>
      <c r="G47" s="31">
        <v>1611189</v>
      </c>
      <c r="H47" s="32">
        <f t="shared" si="47"/>
        <v>1.3489390921999878</v>
      </c>
      <c r="I47" s="31">
        <f t="shared" si="48"/>
        <v>925267</v>
      </c>
      <c r="J47" s="32">
        <f t="shared" si="49"/>
        <v>0.15617912367172879</v>
      </c>
      <c r="K47" s="32">
        <f t="shared" ref="K47" si="57">G47/G46</f>
        <v>0.715580231517012</v>
      </c>
    </row>
    <row r="48" spans="2:11" x14ac:dyDescent="0.25">
      <c r="B48" s="156" t="s">
        <v>11</v>
      </c>
      <c r="C48" s="157">
        <v>772430</v>
      </c>
      <c r="D48" s="157">
        <v>727360</v>
      </c>
      <c r="E48" s="157">
        <v>195319</v>
      </c>
      <c r="F48" s="157">
        <v>271601</v>
      </c>
      <c r="G48" s="157">
        <v>640395</v>
      </c>
      <c r="H48" s="158">
        <f t="shared" si="47"/>
        <v>1.357852143401534</v>
      </c>
      <c r="I48" s="157">
        <f t="shared" si="48"/>
        <v>368794</v>
      </c>
      <c r="J48" s="158">
        <f t="shared" si="49"/>
        <v>6.1841442858466725E-2</v>
      </c>
      <c r="K48" s="158">
        <f t="shared" ref="K48" si="58">G48/G46</f>
        <v>0.284419768482988</v>
      </c>
    </row>
    <row r="49" spans="2:11" x14ac:dyDescent="0.25">
      <c r="B49" s="151" t="s">
        <v>15</v>
      </c>
      <c r="C49" s="152">
        <v>1903505</v>
      </c>
      <c r="D49" s="152">
        <v>1754941</v>
      </c>
      <c r="E49" s="152">
        <v>558351</v>
      </c>
      <c r="F49" s="152">
        <v>964380</v>
      </c>
      <c r="G49" s="152">
        <v>1824210</v>
      </c>
      <c r="H49" s="153">
        <f t="shared" si="47"/>
        <v>0.89158837802525981</v>
      </c>
      <c r="I49" s="152">
        <f t="shared" si="48"/>
        <v>859830</v>
      </c>
      <c r="J49" s="153">
        <f t="shared" si="49"/>
        <v>0.21958185229011726</v>
      </c>
      <c r="K49" s="153">
        <f t="shared" ref="K49" si="59">G49/G49</f>
        <v>1</v>
      </c>
    </row>
    <row r="50" spans="2:11" x14ac:dyDescent="0.25">
      <c r="B50" s="30" t="s">
        <v>10</v>
      </c>
      <c r="C50" s="31">
        <v>1574972</v>
      </c>
      <c r="D50" s="31">
        <v>1495829</v>
      </c>
      <c r="E50" s="31">
        <v>478960</v>
      </c>
      <c r="F50" s="31">
        <v>840731</v>
      </c>
      <c r="G50" s="31">
        <v>1610981</v>
      </c>
      <c r="H50" s="32">
        <f t="shared" si="47"/>
        <v>0.9161670022872952</v>
      </c>
      <c r="I50" s="31">
        <f t="shared" si="48"/>
        <v>770250</v>
      </c>
      <c r="J50" s="32">
        <f t="shared" si="49"/>
        <v>0.19142793323972146</v>
      </c>
      <c r="K50" s="32">
        <f t="shared" ref="K50" si="60">G50/G49</f>
        <v>0.88311159351171187</v>
      </c>
    </row>
    <row r="51" spans="2:11" x14ac:dyDescent="0.25">
      <c r="B51" s="156" t="s">
        <v>11</v>
      </c>
      <c r="C51" s="157">
        <v>328533</v>
      </c>
      <c r="D51" s="157">
        <v>259112</v>
      </c>
      <c r="E51" s="157">
        <v>79391</v>
      </c>
      <c r="F51" s="157">
        <v>123649</v>
      </c>
      <c r="G51" s="157">
        <v>213229</v>
      </c>
      <c r="H51" s="158">
        <f t="shared" si="47"/>
        <v>0.72447007254405626</v>
      </c>
      <c r="I51" s="157">
        <f t="shared" si="48"/>
        <v>89580</v>
      </c>
      <c r="J51" s="158">
        <f t="shared" si="49"/>
        <v>2.8153919050395809E-2</v>
      </c>
      <c r="K51" s="158">
        <f t="shared" ref="K51" si="61">G51/G49</f>
        <v>0.11688840648828808</v>
      </c>
    </row>
    <row r="52" spans="2:11" x14ac:dyDescent="0.25">
      <c r="B52" s="151" t="s">
        <v>16</v>
      </c>
      <c r="C52" s="152">
        <v>240107</v>
      </c>
      <c r="D52" s="152">
        <v>226489</v>
      </c>
      <c r="E52" s="152">
        <v>74438</v>
      </c>
      <c r="F52" s="152">
        <v>99955</v>
      </c>
      <c r="G52" s="152">
        <v>160141</v>
      </c>
      <c r="H52" s="153">
        <f t="shared" si="47"/>
        <v>0.60213095893151913</v>
      </c>
      <c r="I52" s="152">
        <f t="shared" si="48"/>
        <v>60186</v>
      </c>
      <c r="J52" s="153">
        <f t="shared" si="49"/>
        <v>2.2758978873119177E-2</v>
      </c>
      <c r="K52" s="153">
        <f t="shared" ref="K52" si="62">G52/G52</f>
        <v>1</v>
      </c>
    </row>
    <row r="53" spans="2:11" x14ac:dyDescent="0.25">
      <c r="B53" s="30" t="s">
        <v>10</v>
      </c>
      <c r="C53" s="31">
        <v>167139</v>
      </c>
      <c r="D53" s="31">
        <v>164127</v>
      </c>
      <c r="E53" s="31">
        <v>52866</v>
      </c>
      <c r="F53" s="31">
        <v>64335</v>
      </c>
      <c r="G53" s="31">
        <v>110300</v>
      </c>
      <c r="H53" s="32">
        <f t="shared" si="47"/>
        <v>0.71446335587160958</v>
      </c>
      <c r="I53" s="31">
        <f t="shared" si="48"/>
        <v>45965</v>
      </c>
      <c r="J53" s="32">
        <f t="shared" si="49"/>
        <v>1.4648580919434969E-2</v>
      </c>
      <c r="K53" s="32">
        <f t="shared" ref="K53" si="63">G53/G52</f>
        <v>0.68876802317957297</v>
      </c>
    </row>
    <row r="54" spans="2:11" x14ac:dyDescent="0.25">
      <c r="B54" s="156" t="s">
        <v>11</v>
      </c>
      <c r="C54" s="157">
        <v>72968</v>
      </c>
      <c r="D54" s="157">
        <v>62362</v>
      </c>
      <c r="E54" s="157">
        <v>21572</v>
      </c>
      <c r="F54" s="157">
        <v>35620</v>
      </c>
      <c r="G54" s="157">
        <v>49841</v>
      </c>
      <c r="H54" s="158">
        <f t="shared" si="47"/>
        <v>0.39924199887703526</v>
      </c>
      <c r="I54" s="157">
        <f t="shared" si="48"/>
        <v>14221</v>
      </c>
      <c r="J54" s="158">
        <f t="shared" si="49"/>
        <v>8.1103979536842081E-3</v>
      </c>
      <c r="K54" s="158">
        <f t="shared" ref="K54" si="64">G54/G52</f>
        <v>0.31123197682042703</v>
      </c>
    </row>
    <row r="55" spans="2:11" x14ac:dyDescent="0.25">
      <c r="B55" s="151" t="s">
        <v>17</v>
      </c>
      <c r="C55" s="152">
        <v>180162</v>
      </c>
      <c r="D55" s="152">
        <v>173045</v>
      </c>
      <c r="E55" s="152">
        <v>72840</v>
      </c>
      <c r="F55" s="152">
        <v>94852</v>
      </c>
      <c r="G55" s="152">
        <v>120139</v>
      </c>
      <c r="H55" s="153">
        <f t="shared" si="47"/>
        <v>0.26659427318348583</v>
      </c>
      <c r="I55" s="152">
        <f t="shared" si="48"/>
        <v>25287</v>
      </c>
      <c r="J55" s="153">
        <f t="shared" si="49"/>
        <v>2.1597065320125057E-2</v>
      </c>
      <c r="K55" s="153">
        <f t="shared" ref="K55" si="65">G55/G55</f>
        <v>1</v>
      </c>
    </row>
    <row r="56" spans="2:11" x14ac:dyDescent="0.25">
      <c r="B56" s="30" t="s">
        <v>10</v>
      </c>
      <c r="C56" s="31">
        <v>108762</v>
      </c>
      <c r="D56" s="31">
        <v>107582</v>
      </c>
      <c r="E56" s="31">
        <v>41396</v>
      </c>
      <c r="F56" s="31">
        <v>62291</v>
      </c>
      <c r="G56" s="31">
        <v>80425</v>
      </c>
      <c r="H56" s="32">
        <f t="shared" si="47"/>
        <v>0.29111749690966593</v>
      </c>
      <c r="I56" s="31">
        <f t="shared" si="48"/>
        <v>18134</v>
      </c>
      <c r="J56" s="32">
        <f t="shared" si="49"/>
        <v>1.4183177959936637E-2</v>
      </c>
      <c r="K56" s="32">
        <f t="shared" ref="K56" si="66">G56/G55</f>
        <v>0.66943290688286072</v>
      </c>
    </row>
    <row r="57" spans="2:11" x14ac:dyDescent="0.25">
      <c r="B57" s="156" t="s">
        <v>11</v>
      </c>
      <c r="C57" s="157">
        <v>71400</v>
      </c>
      <c r="D57" s="157">
        <v>65463</v>
      </c>
      <c r="E57" s="157">
        <v>31444</v>
      </c>
      <c r="F57" s="157">
        <v>32561</v>
      </c>
      <c r="G57" s="157">
        <v>39714</v>
      </c>
      <c r="H57" s="158">
        <f t="shared" si="47"/>
        <v>0.2196799852584379</v>
      </c>
      <c r="I57" s="157">
        <f t="shared" si="48"/>
        <v>7153</v>
      </c>
      <c r="J57" s="158">
        <f t="shared" si="49"/>
        <v>7.41388736018842E-3</v>
      </c>
      <c r="K57" s="158">
        <f t="shared" ref="K57" si="67">G57/G55</f>
        <v>0.33056709311713933</v>
      </c>
    </row>
    <row r="58" spans="2:11" x14ac:dyDescent="0.25">
      <c r="B58" s="151" t="s">
        <v>18</v>
      </c>
      <c r="C58" s="152">
        <v>17782</v>
      </c>
      <c r="D58" s="152">
        <v>21363</v>
      </c>
      <c r="E58" s="152">
        <v>6608</v>
      </c>
      <c r="F58" s="152">
        <v>13573</v>
      </c>
      <c r="G58" s="152">
        <v>19045</v>
      </c>
      <c r="H58" s="153">
        <f t="shared" si="47"/>
        <v>0.40315331908936858</v>
      </c>
      <c r="I58" s="152">
        <f t="shared" si="48"/>
        <v>5472</v>
      </c>
      <c r="J58" s="153">
        <f t="shared" si="49"/>
        <v>3.0904669125591173E-3</v>
      </c>
      <c r="K58" s="153">
        <f t="shared" ref="K58" si="68">G58/G58</f>
        <v>1</v>
      </c>
    </row>
    <row r="59" spans="2:11" x14ac:dyDescent="0.25">
      <c r="B59" s="30" t="s">
        <v>10</v>
      </c>
      <c r="C59" s="31">
        <v>10440</v>
      </c>
      <c r="D59" s="31">
        <v>11170</v>
      </c>
      <c r="E59" s="31">
        <v>3724</v>
      </c>
      <c r="F59" s="31">
        <v>8615</v>
      </c>
      <c r="G59" s="31">
        <v>11094</v>
      </c>
      <c r="H59" s="32">
        <f t="shared" si="47"/>
        <v>0.28775391758560653</v>
      </c>
      <c r="I59" s="31">
        <f t="shared" si="48"/>
        <v>2479</v>
      </c>
      <c r="J59" s="32">
        <f t="shared" si="49"/>
        <v>1.9615687358503497E-3</v>
      </c>
      <c r="K59" s="32">
        <f t="shared" ref="K59" si="69">G59/G58</f>
        <v>0.58251509582567607</v>
      </c>
    </row>
    <row r="60" spans="2:11" x14ac:dyDescent="0.25">
      <c r="B60" s="156" t="s">
        <v>11</v>
      </c>
      <c r="C60" s="157">
        <v>7342</v>
      </c>
      <c r="D60" s="157">
        <v>10193</v>
      </c>
      <c r="E60" s="157">
        <v>2884</v>
      </c>
      <c r="F60" s="157">
        <v>4958</v>
      </c>
      <c r="G60" s="157">
        <v>7951</v>
      </c>
      <c r="H60" s="158">
        <f t="shared" si="47"/>
        <v>0.60367083501411867</v>
      </c>
      <c r="I60" s="157">
        <f t="shared" si="48"/>
        <v>2993</v>
      </c>
      <c r="J60" s="158">
        <f t="shared" si="49"/>
        <v>1.1288981767087678E-3</v>
      </c>
      <c r="K60" s="158">
        <f t="shared" ref="K60" si="70">G60/G58</f>
        <v>0.41748490417432399</v>
      </c>
    </row>
    <row r="61" spans="2:11" x14ac:dyDescent="0.25">
      <c r="B61" s="34"/>
      <c r="C61" s="35"/>
      <c r="D61" s="35"/>
      <c r="E61" s="35"/>
      <c r="F61" s="35"/>
      <c r="G61" s="36"/>
      <c r="H61" s="37"/>
      <c r="I61" s="35"/>
      <c r="J61" s="35"/>
      <c r="K61" s="37"/>
    </row>
    <row r="62" spans="2:11" x14ac:dyDescent="0.25">
      <c r="B62" s="39" t="s">
        <v>19</v>
      </c>
      <c r="C62" s="39"/>
      <c r="D62" s="39"/>
      <c r="E62" s="39"/>
      <c r="F62" s="39"/>
      <c r="G62" s="39"/>
      <c r="H62" s="39"/>
      <c r="I62" s="39"/>
      <c r="J62" s="39"/>
      <c r="K62" s="39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ABA2-CD6D-4499-A100-A9311A4F246B}">
  <dimension ref="A1:W141"/>
  <sheetViews>
    <sheetView showGridLines="0" workbookViewId="0"/>
  </sheetViews>
  <sheetFormatPr baseColWidth="10" defaultRowHeight="15" x14ac:dyDescent="0.25"/>
  <cols>
    <col min="1" max="1" width="15.5703125" customWidth="1"/>
    <col min="2" max="5" width="16.5703125" customWidth="1"/>
    <col min="10" max="10" width="11.85546875" bestFit="1" customWidth="1"/>
    <col min="17" max="22" width="10.42578125" customWidth="1"/>
  </cols>
  <sheetData>
    <row r="1" spans="2:22" ht="42.75" customHeight="1" x14ac:dyDescent="0.25"/>
    <row r="2" spans="2:22" ht="23.25" x14ac:dyDescent="0.35">
      <c r="B2" s="143"/>
      <c r="C2" s="143"/>
      <c r="D2" s="143"/>
      <c r="E2" s="143"/>
    </row>
    <row r="3" spans="2:22" ht="40.5" customHeight="1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</row>
    <row r="4" spans="2:22" ht="8.25" customHeight="1" thickBot="1" x14ac:dyDescent="0.3">
      <c r="B4" s="43"/>
      <c r="C4" s="43"/>
      <c r="D4" s="43"/>
      <c r="E4" s="43"/>
      <c r="F4" s="43"/>
      <c r="G4" s="43"/>
      <c r="H4" s="43"/>
      <c r="I4" s="5"/>
      <c r="J4" s="43"/>
      <c r="K4" s="5"/>
      <c r="L4" s="43"/>
      <c r="M4" s="43"/>
      <c r="N4" s="43"/>
      <c r="O4" s="43"/>
      <c r="P4" s="43"/>
      <c r="Q4" s="43"/>
      <c r="R4" s="5"/>
      <c r="S4" s="5"/>
      <c r="T4" s="5"/>
      <c r="U4" s="5"/>
      <c r="V4" s="5"/>
    </row>
    <row r="5" spans="2:22" ht="45.75" thickBot="1" x14ac:dyDescent="0.3">
      <c r="B5" s="6"/>
      <c r="C5" s="45" t="s">
        <v>432</v>
      </c>
      <c r="D5" s="45" t="s">
        <v>433</v>
      </c>
      <c r="E5" s="45" t="s">
        <v>434</v>
      </c>
      <c r="F5" s="45" t="s">
        <v>435</v>
      </c>
      <c r="G5" s="45" t="s">
        <v>436</v>
      </c>
      <c r="H5" s="11" t="str">
        <f>CONCATENATE("var. ",RIGHT(G5,2),"/",RIGHT(F5,2))</f>
        <v>var. 23/22</v>
      </c>
      <c r="I5" s="11" t="str">
        <f>CONCATENATE("dif. ",RIGHT(G5,2),"/",RIGHT(F5,2))</f>
        <v>dif. 23/22</v>
      </c>
      <c r="J5" s="11" t="str">
        <f>CONCATENATE("var. ",RIGHT(G5,2),"/",RIGHT(C5,2))</f>
        <v>var. 23/19</v>
      </c>
      <c r="K5" s="11" t="str">
        <f>CONCATENATE("dif. ",RIGHT(G5,2),"/",RIGHT(C5,2))</f>
        <v>dif. 23/19</v>
      </c>
      <c r="L5" s="46" t="str">
        <f>CONCATENATE("cuota ",G5)</f>
        <v>cuota acumulado a abril 2023</v>
      </c>
      <c r="M5" s="46" t="str">
        <f>CONCATENATE("cuota/ total isla ",RIGHT(G5,2))</f>
        <v>cuota/ total isla 23</v>
      </c>
      <c r="N5" s="47" t="s">
        <v>430</v>
      </c>
      <c r="O5" s="47" t="s">
        <v>426</v>
      </c>
      <c r="P5" s="47" t="s">
        <v>427</v>
      </c>
      <c r="Q5" s="47" t="s">
        <v>428</v>
      </c>
      <c r="R5" s="47" t="s">
        <v>429</v>
      </c>
      <c r="S5" s="11" t="str">
        <f>CONCATENATE("var. ",RIGHT(R5,2),"/",RIGHT(Q5,2))</f>
        <v>var. 23/22</v>
      </c>
      <c r="T5" s="11" t="str">
        <f>CONCATENATE("dif. ",RIGHT(R5,2),"/",RIGHT(Q5,2))</f>
        <v>dif. 23/22</v>
      </c>
      <c r="U5" s="46" t="str">
        <f>CONCATENATE("cuota ",R5)</f>
        <v>cuota abril 2023</v>
      </c>
      <c r="V5" s="48" t="str">
        <f>CONCATENATE("cuota/ total isla ",RIGHT(R5,2))</f>
        <v>cuota/ total isla 23</v>
      </c>
    </row>
    <row r="6" spans="2:22" ht="15.75" x14ac:dyDescent="0.25">
      <c r="B6" s="144" t="s">
        <v>9</v>
      </c>
      <c r="C6" s="145">
        <v>4291320</v>
      </c>
      <c r="D6" s="145">
        <v>2499442</v>
      </c>
      <c r="E6" s="145">
        <v>614394</v>
      </c>
      <c r="F6" s="145">
        <v>3714397</v>
      </c>
      <c r="G6" s="145">
        <v>4391893</v>
      </c>
      <c r="H6" s="146">
        <f>G6/F6-1</f>
        <v>0.18239730432692025</v>
      </c>
      <c r="I6" s="145">
        <f>G6-F6</f>
        <v>677496</v>
      </c>
      <c r="J6" s="146">
        <f>G6/C6-1</f>
        <v>2.3436378550189652E-2</v>
      </c>
      <c r="K6" s="145">
        <f>G6-C6</f>
        <v>100573</v>
      </c>
      <c r="L6" s="147">
        <f>G6/$G$6</f>
        <v>1</v>
      </c>
      <c r="M6" s="147">
        <f>G6/$G$6</f>
        <v>1</v>
      </c>
      <c r="N6" s="145">
        <v>1099640</v>
      </c>
      <c r="O6" s="145">
        <v>962</v>
      </c>
      <c r="P6" s="145">
        <v>196452</v>
      </c>
      <c r="Q6" s="145">
        <v>1098463</v>
      </c>
      <c r="R6" s="145">
        <v>1159931</v>
      </c>
      <c r="S6" s="146">
        <f>R6/Q6-1</f>
        <v>5.5958188851149337E-2</v>
      </c>
      <c r="T6" s="145">
        <f>R6-Q6</f>
        <v>61468</v>
      </c>
      <c r="U6" s="147">
        <f>R6/$R$6</f>
        <v>1</v>
      </c>
      <c r="V6" s="147">
        <f t="shared" ref="V6:V17" si="0">R6/$R$6</f>
        <v>1</v>
      </c>
    </row>
    <row r="7" spans="2:22" ht="15.75" x14ac:dyDescent="0.25">
      <c r="B7" s="160" t="s">
        <v>10</v>
      </c>
      <c r="C7" s="23">
        <v>3087602</v>
      </c>
      <c r="D7" s="23">
        <v>1867434</v>
      </c>
      <c r="E7" s="23">
        <v>471210</v>
      </c>
      <c r="F7" s="23">
        <v>2922428</v>
      </c>
      <c r="G7" s="23">
        <v>3449433</v>
      </c>
      <c r="H7" s="24">
        <f t="shared" ref="H7:H8" si="1">G7/F7-1</f>
        <v>0.18033121774086469</v>
      </c>
      <c r="I7" s="23">
        <f t="shared" ref="I7:I68" si="2">G7-F7</f>
        <v>527005</v>
      </c>
      <c r="J7" s="24">
        <f t="shared" ref="J7:J68" si="3">G7/C7-1</f>
        <v>0.11718835523490401</v>
      </c>
      <c r="K7" s="23">
        <f t="shared" ref="K7:K68" si="4">G7-C7</f>
        <v>361831</v>
      </c>
      <c r="L7" s="24">
        <f t="shared" ref="L7:L68" si="5">G7/$G$6</f>
        <v>0.78540916183522691</v>
      </c>
      <c r="M7" s="24">
        <f t="shared" ref="M7:M17" si="6">G7/$G$6</f>
        <v>0.78540916183522691</v>
      </c>
      <c r="N7" s="23">
        <v>806651</v>
      </c>
      <c r="O7" s="23">
        <v>0</v>
      </c>
      <c r="P7" s="23">
        <v>148697</v>
      </c>
      <c r="Q7" s="23">
        <v>871049</v>
      </c>
      <c r="R7" s="23">
        <v>906703</v>
      </c>
      <c r="S7" s="24">
        <f t="shared" ref="S7:S8" si="7">R7/Q7-1</f>
        <v>4.093225524626054E-2</v>
      </c>
      <c r="T7" s="23">
        <f t="shared" ref="T7:T68" si="8">R7-Q7</f>
        <v>35654</v>
      </c>
      <c r="U7" s="24">
        <f t="shared" ref="U7:U68" si="9">R7/$R$6</f>
        <v>0.78168701414135844</v>
      </c>
      <c r="V7" s="24">
        <f t="shared" si="0"/>
        <v>0.78168701414135844</v>
      </c>
    </row>
    <row r="8" spans="2:22" x14ac:dyDescent="0.25">
      <c r="B8" s="62" t="s">
        <v>21</v>
      </c>
      <c r="C8" s="31">
        <v>384717</v>
      </c>
      <c r="D8" s="31">
        <v>264728</v>
      </c>
      <c r="E8" s="31">
        <v>88973</v>
      </c>
      <c r="F8" s="31">
        <v>474001</v>
      </c>
      <c r="G8" s="31">
        <v>520773</v>
      </c>
      <c r="H8" s="32">
        <f t="shared" si="1"/>
        <v>9.867489731034329E-2</v>
      </c>
      <c r="I8" s="31">
        <f t="shared" si="2"/>
        <v>46772</v>
      </c>
      <c r="J8" s="32">
        <f t="shared" si="3"/>
        <v>0.35365216509798114</v>
      </c>
      <c r="K8" s="31">
        <f t="shared" si="4"/>
        <v>136056</v>
      </c>
      <c r="L8" s="32">
        <f t="shared" si="5"/>
        <v>0.11857597623621523</v>
      </c>
      <c r="M8" s="32">
        <f t="shared" si="6"/>
        <v>0.11857597623621523</v>
      </c>
      <c r="N8" s="31">
        <v>101057</v>
      </c>
      <c r="O8" s="31" t="e">
        <v>#REF!</v>
      </c>
      <c r="P8" s="31">
        <v>30819</v>
      </c>
      <c r="Q8" s="31">
        <v>141041</v>
      </c>
      <c r="R8" s="31">
        <v>137304</v>
      </c>
      <c r="S8" s="32">
        <f t="shared" si="7"/>
        <v>-2.6495841634701978E-2</v>
      </c>
      <c r="T8" s="31">
        <f t="shared" si="8"/>
        <v>-3737</v>
      </c>
      <c r="U8" s="32">
        <f t="shared" si="9"/>
        <v>0.11837255836769602</v>
      </c>
      <c r="V8" s="32">
        <f t="shared" si="0"/>
        <v>0.11837255836769602</v>
      </c>
    </row>
    <row r="9" spans="2:22" x14ac:dyDescent="0.25">
      <c r="B9" s="62" t="s">
        <v>22</v>
      </c>
      <c r="C9" s="31">
        <v>1856674</v>
      </c>
      <c r="D9" s="31">
        <v>1147149</v>
      </c>
      <c r="E9" s="31">
        <v>260620</v>
      </c>
      <c r="F9" s="31">
        <v>1757486</v>
      </c>
      <c r="G9" s="31">
        <v>2117388</v>
      </c>
      <c r="H9" s="32">
        <v>0.58358319365985878</v>
      </c>
      <c r="I9" s="31">
        <f t="shared" si="2"/>
        <v>359902</v>
      </c>
      <c r="J9" s="32">
        <f t="shared" si="3"/>
        <v>0.14041991216551741</v>
      </c>
      <c r="K9" s="31">
        <f t="shared" si="4"/>
        <v>260714</v>
      </c>
      <c r="L9" s="32">
        <f t="shared" si="5"/>
        <v>0.48211283835922231</v>
      </c>
      <c r="M9" s="32">
        <f t="shared" si="6"/>
        <v>0.48211283835922231</v>
      </c>
      <c r="N9" s="31">
        <v>490567</v>
      </c>
      <c r="O9" s="31">
        <v>0</v>
      </c>
      <c r="P9" s="31">
        <v>83727</v>
      </c>
      <c r="Q9" s="31">
        <v>535857</v>
      </c>
      <c r="R9" s="31">
        <v>561066</v>
      </c>
      <c r="S9" s="32">
        <v>0.58358319365985878</v>
      </c>
      <c r="T9" s="31">
        <f t="shared" si="8"/>
        <v>25209</v>
      </c>
      <c r="U9" s="32">
        <f t="shared" si="9"/>
        <v>0.48370635839545628</v>
      </c>
      <c r="V9" s="32">
        <f t="shared" si="0"/>
        <v>0.48370635839545628</v>
      </c>
    </row>
    <row r="10" spans="2:22" x14ac:dyDescent="0.25">
      <c r="B10" s="62" t="s">
        <v>23</v>
      </c>
      <c r="C10" s="31">
        <v>643149</v>
      </c>
      <c r="D10" s="31">
        <v>353523</v>
      </c>
      <c r="E10" s="31">
        <v>100656</v>
      </c>
      <c r="F10" s="31">
        <v>575055</v>
      </c>
      <c r="G10" s="31">
        <v>670754</v>
      </c>
      <c r="H10" s="32">
        <v>0.56006191245760584</v>
      </c>
      <c r="I10" s="31">
        <f t="shared" si="2"/>
        <v>95699</v>
      </c>
      <c r="J10" s="32">
        <f t="shared" si="3"/>
        <v>4.2921624693500249E-2</v>
      </c>
      <c r="K10" s="31">
        <f t="shared" si="4"/>
        <v>27605</v>
      </c>
      <c r="L10" s="32">
        <f t="shared" si="5"/>
        <v>0.15272548762003083</v>
      </c>
      <c r="M10" s="32">
        <f t="shared" si="6"/>
        <v>0.15272548762003083</v>
      </c>
      <c r="N10" s="31">
        <v>164624</v>
      </c>
      <c r="O10" s="31">
        <v>0</v>
      </c>
      <c r="P10" s="31">
        <v>28525</v>
      </c>
      <c r="Q10" s="31">
        <v>162770</v>
      </c>
      <c r="R10" s="31">
        <v>174974</v>
      </c>
      <c r="S10" s="32">
        <v>0.56006191245760584</v>
      </c>
      <c r="T10" s="31">
        <f t="shared" si="8"/>
        <v>12204</v>
      </c>
      <c r="U10" s="32">
        <f t="shared" si="9"/>
        <v>0.15084862806494526</v>
      </c>
      <c r="V10" s="32">
        <f t="shared" si="0"/>
        <v>0.15084862806494526</v>
      </c>
    </row>
    <row r="11" spans="2:22" x14ac:dyDescent="0.25">
      <c r="B11" s="62" t="s">
        <v>24</v>
      </c>
      <c r="C11" s="31">
        <v>147888</v>
      </c>
      <c r="D11" s="31">
        <v>70761</v>
      </c>
      <c r="E11" s="31">
        <v>12040</v>
      </c>
      <c r="F11" s="31">
        <v>91953</v>
      </c>
      <c r="G11" s="31">
        <v>108438</v>
      </c>
      <c r="H11" s="32">
        <v>0.34049275208410767</v>
      </c>
      <c r="I11" s="31">
        <f t="shared" si="2"/>
        <v>16485</v>
      </c>
      <c r="J11" s="32">
        <f t="shared" si="3"/>
        <v>-0.26675592340149301</v>
      </c>
      <c r="K11" s="31">
        <f t="shared" si="4"/>
        <v>-39450</v>
      </c>
      <c r="L11" s="32">
        <f t="shared" si="5"/>
        <v>2.4690492231937346E-2</v>
      </c>
      <c r="M11" s="32">
        <f t="shared" si="6"/>
        <v>2.4690492231937346E-2</v>
      </c>
      <c r="N11" s="31">
        <v>37203</v>
      </c>
      <c r="O11" s="31">
        <v>0</v>
      </c>
      <c r="P11" s="31">
        <v>3578</v>
      </c>
      <c r="Q11" s="31">
        <v>24310</v>
      </c>
      <c r="R11" s="31">
        <v>25549</v>
      </c>
      <c r="S11" s="32">
        <v>0.34049275208410767</v>
      </c>
      <c r="T11" s="31">
        <f t="shared" si="8"/>
        <v>1239</v>
      </c>
      <c r="U11" s="32">
        <f t="shared" si="9"/>
        <v>2.202631018569208E-2</v>
      </c>
      <c r="V11" s="32">
        <f t="shared" si="0"/>
        <v>2.202631018569208E-2</v>
      </c>
    </row>
    <row r="12" spans="2:22" x14ac:dyDescent="0.25">
      <c r="B12" s="161" t="s">
        <v>25</v>
      </c>
      <c r="C12" s="162">
        <v>55174</v>
      </c>
      <c r="D12" s="162">
        <v>31273</v>
      </c>
      <c r="E12" s="162">
        <v>8921</v>
      </c>
      <c r="F12" s="162">
        <v>23933</v>
      </c>
      <c r="G12" s="162">
        <v>32080</v>
      </c>
      <c r="H12" s="163">
        <v>-0.31239505675330781</v>
      </c>
      <c r="I12" s="162">
        <f t="shared" si="2"/>
        <v>8147</v>
      </c>
      <c r="J12" s="163">
        <f t="shared" si="3"/>
        <v>-0.41856671620690911</v>
      </c>
      <c r="K12" s="162">
        <f t="shared" si="4"/>
        <v>-23094</v>
      </c>
      <c r="L12" s="163">
        <f t="shared" si="5"/>
        <v>7.304367387821151E-3</v>
      </c>
      <c r="M12" s="163">
        <f t="shared" si="6"/>
        <v>7.304367387821151E-3</v>
      </c>
      <c r="N12" s="162">
        <v>13200</v>
      </c>
      <c r="O12" s="162">
        <v>0</v>
      </c>
      <c r="P12" s="162">
        <v>2048</v>
      </c>
      <c r="Q12" s="162">
        <v>7071</v>
      </c>
      <c r="R12" s="162">
        <v>7810</v>
      </c>
      <c r="S12" s="163">
        <v>-0.31239505675330781</v>
      </c>
      <c r="T12" s="162">
        <f t="shared" si="8"/>
        <v>739</v>
      </c>
      <c r="U12" s="163">
        <f t="shared" si="9"/>
        <v>6.7331591275687948E-3</v>
      </c>
      <c r="V12" s="163">
        <f t="shared" si="0"/>
        <v>6.7331591275687948E-3</v>
      </c>
    </row>
    <row r="13" spans="2:22" ht="15.75" x14ac:dyDescent="0.25">
      <c r="B13" s="22" t="s">
        <v>11</v>
      </c>
      <c r="C13" s="23">
        <v>1203718</v>
      </c>
      <c r="D13" s="23">
        <v>631046</v>
      </c>
      <c r="E13" s="23">
        <v>143184</v>
      </c>
      <c r="F13" s="23">
        <v>791969</v>
      </c>
      <c r="G13" s="23">
        <v>942460</v>
      </c>
      <c r="H13" s="24">
        <v>0.20170011472148364</v>
      </c>
      <c r="I13" s="23">
        <f t="shared" si="2"/>
        <v>150491</v>
      </c>
      <c r="J13" s="24">
        <f t="shared" si="3"/>
        <v>-0.21704252989487571</v>
      </c>
      <c r="K13" s="23">
        <f t="shared" si="4"/>
        <v>-261258</v>
      </c>
      <c r="L13" s="24">
        <f t="shared" si="5"/>
        <v>0.21459083816477315</v>
      </c>
      <c r="M13" s="24">
        <f t="shared" si="6"/>
        <v>0.21459083816477315</v>
      </c>
      <c r="N13" s="23">
        <v>292989</v>
      </c>
      <c r="O13" s="23">
        <v>0</v>
      </c>
      <c r="P13" s="23">
        <v>47755</v>
      </c>
      <c r="Q13" s="23">
        <v>227414</v>
      </c>
      <c r="R13" s="23">
        <v>253228</v>
      </c>
      <c r="S13" s="24">
        <v>0.20170011472148364</v>
      </c>
      <c r="T13" s="23">
        <f t="shared" si="8"/>
        <v>25814</v>
      </c>
      <c r="U13" s="24">
        <f t="shared" si="9"/>
        <v>0.21831298585864159</v>
      </c>
      <c r="V13" s="24">
        <f t="shared" si="0"/>
        <v>0.21831298585864159</v>
      </c>
    </row>
    <row r="14" spans="2:22" x14ac:dyDescent="0.25">
      <c r="B14" s="62" t="s">
        <v>190</v>
      </c>
      <c r="C14" s="31">
        <v>35909</v>
      </c>
      <c r="D14" s="31">
        <v>26165</v>
      </c>
      <c r="E14" s="31">
        <v>10250</v>
      </c>
      <c r="F14" s="31">
        <v>52420</v>
      </c>
      <c r="G14" s="31">
        <v>58908</v>
      </c>
      <c r="H14" s="32">
        <v>0.42969784704469149</v>
      </c>
      <c r="I14" s="31">
        <f t="shared" si="2"/>
        <v>6488</v>
      </c>
      <c r="J14" s="32">
        <f t="shared" si="3"/>
        <v>0.64048010248127207</v>
      </c>
      <c r="K14" s="31">
        <f t="shared" si="4"/>
        <v>22999</v>
      </c>
      <c r="L14" s="32">
        <f t="shared" si="5"/>
        <v>1.3412895077361858E-2</v>
      </c>
      <c r="M14" s="32">
        <f t="shared" si="6"/>
        <v>1.3412895077361858E-2</v>
      </c>
      <c r="N14" s="31">
        <v>9189</v>
      </c>
      <c r="O14" s="31">
        <v>0</v>
      </c>
      <c r="P14" s="31">
        <v>3258</v>
      </c>
      <c r="Q14" s="31">
        <v>15749</v>
      </c>
      <c r="R14" s="31">
        <v>17463</v>
      </c>
      <c r="S14" s="32">
        <v>0.42969784704469149</v>
      </c>
      <c r="T14" s="31">
        <f t="shared" si="8"/>
        <v>1714</v>
      </c>
      <c r="U14" s="32">
        <f t="shared" si="9"/>
        <v>1.5055205870004336E-2</v>
      </c>
      <c r="V14" s="32">
        <f t="shared" si="0"/>
        <v>1.5055205870004336E-2</v>
      </c>
    </row>
    <row r="15" spans="2:22" x14ac:dyDescent="0.25">
      <c r="B15" s="62" t="s">
        <v>23</v>
      </c>
      <c r="C15" s="31">
        <v>403171</v>
      </c>
      <c r="D15" s="31">
        <v>223784</v>
      </c>
      <c r="E15" s="31">
        <v>58770</v>
      </c>
      <c r="F15" s="31">
        <v>330715</v>
      </c>
      <c r="G15" s="31">
        <v>379074</v>
      </c>
      <c r="H15" s="32">
        <v>0.36584570055664867</v>
      </c>
      <c r="I15" s="31">
        <f t="shared" si="2"/>
        <v>48359</v>
      </c>
      <c r="J15" s="32">
        <f t="shared" si="3"/>
        <v>-5.9768683759496621E-2</v>
      </c>
      <c r="K15" s="31">
        <f t="shared" si="4"/>
        <v>-24097</v>
      </c>
      <c r="L15" s="32">
        <f t="shared" si="5"/>
        <v>8.63122120689188E-2</v>
      </c>
      <c r="M15" s="32">
        <f t="shared" si="6"/>
        <v>8.63122120689188E-2</v>
      </c>
      <c r="N15" s="31">
        <v>105799</v>
      </c>
      <c r="O15" s="31">
        <v>0</v>
      </c>
      <c r="P15" s="31">
        <v>20272</v>
      </c>
      <c r="Q15" s="31">
        <v>97859</v>
      </c>
      <c r="R15" s="31">
        <v>103247</v>
      </c>
      <c r="S15" s="32">
        <v>0.36584570055664867</v>
      </c>
      <c r="T15" s="31">
        <f t="shared" si="8"/>
        <v>5388</v>
      </c>
      <c r="U15" s="32">
        <f t="shared" si="9"/>
        <v>8.9011329122163307E-2</v>
      </c>
      <c r="V15" s="32">
        <f t="shared" si="0"/>
        <v>8.9011329122163307E-2</v>
      </c>
    </row>
    <row r="16" spans="2:22" x14ac:dyDescent="0.25">
      <c r="B16" s="62" t="s">
        <v>24</v>
      </c>
      <c r="C16" s="31">
        <v>483748</v>
      </c>
      <c r="D16" s="31">
        <v>237805</v>
      </c>
      <c r="E16" s="31">
        <v>52467</v>
      </c>
      <c r="F16" s="31">
        <v>292945</v>
      </c>
      <c r="G16" s="31">
        <v>363483</v>
      </c>
      <c r="H16" s="32">
        <v>0.13304853420918317</v>
      </c>
      <c r="I16" s="31">
        <f t="shared" si="2"/>
        <v>70538</v>
      </c>
      <c r="J16" s="32">
        <f t="shared" si="3"/>
        <v>-0.24861084696990998</v>
      </c>
      <c r="K16" s="31">
        <f t="shared" si="4"/>
        <v>-120265</v>
      </c>
      <c r="L16" s="32">
        <f t="shared" si="5"/>
        <v>8.2762262195367697E-2</v>
      </c>
      <c r="M16" s="32">
        <f t="shared" si="6"/>
        <v>8.2762262195367697E-2</v>
      </c>
      <c r="N16" s="31">
        <v>117667</v>
      </c>
      <c r="O16" s="31">
        <v>0</v>
      </c>
      <c r="P16" s="31">
        <v>17258</v>
      </c>
      <c r="Q16" s="31">
        <v>80984</v>
      </c>
      <c r="R16" s="31">
        <v>93373</v>
      </c>
      <c r="S16" s="32">
        <v>0.13304853420918317</v>
      </c>
      <c r="T16" s="31">
        <f t="shared" si="8"/>
        <v>12389</v>
      </c>
      <c r="U16" s="32">
        <f t="shared" si="9"/>
        <v>8.0498753805183246E-2</v>
      </c>
      <c r="V16" s="32">
        <f t="shared" si="0"/>
        <v>8.0498753805183246E-2</v>
      </c>
    </row>
    <row r="17" spans="1:23" ht="15.75" thickBot="1" x14ac:dyDescent="0.3">
      <c r="B17" s="62" t="s">
        <v>25</v>
      </c>
      <c r="C17" s="31">
        <v>280890</v>
      </c>
      <c r="D17" s="31">
        <v>143292</v>
      </c>
      <c r="E17" s="31">
        <v>21697</v>
      </c>
      <c r="F17" s="31">
        <v>115889</v>
      </c>
      <c r="G17" s="31">
        <v>140995</v>
      </c>
      <c r="H17" s="32">
        <v>-0.10201660239886701</v>
      </c>
      <c r="I17" s="31">
        <f t="shared" si="2"/>
        <v>25106</v>
      </c>
      <c r="J17" s="32">
        <f t="shared" si="3"/>
        <v>-0.49804193812524478</v>
      </c>
      <c r="K17" s="31">
        <f t="shared" si="4"/>
        <v>-139895</v>
      </c>
      <c r="L17" s="32">
        <f t="shared" si="5"/>
        <v>3.2103468823124787E-2</v>
      </c>
      <c r="M17" s="32">
        <f t="shared" si="6"/>
        <v>3.2103468823124787E-2</v>
      </c>
      <c r="N17" s="31">
        <v>60334</v>
      </c>
      <c r="O17" s="31">
        <v>0</v>
      </c>
      <c r="P17" s="31">
        <v>6967</v>
      </c>
      <c r="Q17" s="31">
        <v>32822</v>
      </c>
      <c r="R17" s="31">
        <v>39145</v>
      </c>
      <c r="S17" s="32">
        <v>-0.10201660239886701</v>
      </c>
      <c r="T17" s="31">
        <f t="shared" si="8"/>
        <v>6323</v>
      </c>
      <c r="U17" s="32">
        <f t="shared" si="9"/>
        <v>3.3747697061290716E-2</v>
      </c>
      <c r="V17" s="32">
        <f t="shared" si="0"/>
        <v>3.3747697061290716E-2</v>
      </c>
    </row>
    <row r="18" spans="1:23" ht="15.75" x14ac:dyDescent="0.25">
      <c r="A18" s="164">
        <f>F18/$F$18</f>
        <v>1</v>
      </c>
      <c r="B18" s="144" t="s">
        <v>12</v>
      </c>
      <c r="C18" s="145">
        <v>1571188</v>
      </c>
      <c r="D18" s="145">
        <v>947316</v>
      </c>
      <c r="E18" s="145">
        <v>263510</v>
      </c>
      <c r="F18" s="145">
        <v>1442150</v>
      </c>
      <c r="G18" s="145">
        <v>1700823</v>
      </c>
      <c r="H18" s="146">
        <v>0.46551112690019636</v>
      </c>
      <c r="I18" s="145">
        <f t="shared" si="2"/>
        <v>258673</v>
      </c>
      <c r="J18" s="146">
        <f t="shared" si="3"/>
        <v>8.250763116826243E-2</v>
      </c>
      <c r="K18" s="145">
        <f t="shared" si="4"/>
        <v>129635</v>
      </c>
      <c r="L18" s="146">
        <f t="shared" si="5"/>
        <v>0.38726421613641315</v>
      </c>
      <c r="M18" s="147">
        <f>G18/$G$18</f>
        <v>1</v>
      </c>
      <c r="N18" s="145">
        <v>402943</v>
      </c>
      <c r="O18" s="145">
        <v>0</v>
      </c>
      <c r="P18" s="145">
        <v>86160</v>
      </c>
      <c r="Q18" s="145">
        <v>425687</v>
      </c>
      <c r="R18" s="145">
        <v>445687</v>
      </c>
      <c r="S18" s="146">
        <v>0.46551112690019636</v>
      </c>
      <c r="T18" s="145">
        <f t="shared" si="8"/>
        <v>20000</v>
      </c>
      <c r="U18" s="146">
        <f t="shared" si="9"/>
        <v>0.38423578643902095</v>
      </c>
      <c r="V18" s="147">
        <f t="shared" ref="V18:V29" si="10">R18/$R$18</f>
        <v>1</v>
      </c>
      <c r="W18" s="164">
        <f>Q18/Q$18</f>
        <v>1</v>
      </c>
    </row>
    <row r="19" spans="1:23" ht="15.75" x14ac:dyDescent="0.25">
      <c r="A19" s="164">
        <f t="shared" ref="A19:A29" si="11">F19/$F$18</f>
        <v>0.79336962174531078</v>
      </c>
      <c r="B19" s="160" t="s">
        <v>10</v>
      </c>
      <c r="C19" s="165">
        <v>1153712</v>
      </c>
      <c r="D19" s="165">
        <v>724591</v>
      </c>
      <c r="E19" s="165">
        <v>200360</v>
      </c>
      <c r="F19" s="165">
        <v>1144158</v>
      </c>
      <c r="G19" s="165">
        <v>1342747</v>
      </c>
      <c r="H19" s="166">
        <v>0.53075210255929295</v>
      </c>
      <c r="I19" s="165">
        <f t="shared" si="2"/>
        <v>198589</v>
      </c>
      <c r="J19" s="166">
        <f t="shared" si="3"/>
        <v>0.16384938355499457</v>
      </c>
      <c r="K19" s="165">
        <f t="shared" si="4"/>
        <v>189035</v>
      </c>
      <c r="L19" s="166">
        <f t="shared" si="5"/>
        <v>0.30573308593811371</v>
      </c>
      <c r="M19" s="166">
        <f t="shared" ref="M19:M29" si="12">G19/$G$18</f>
        <v>0.78946898060527171</v>
      </c>
      <c r="N19" s="165">
        <v>293476</v>
      </c>
      <c r="O19" s="165">
        <v>0</v>
      </c>
      <c r="P19" s="165">
        <v>64473</v>
      </c>
      <c r="Q19" s="165">
        <v>337375</v>
      </c>
      <c r="R19" s="165">
        <v>349241</v>
      </c>
      <c r="S19" s="166">
        <v>0.53075210255929295</v>
      </c>
      <c r="T19" s="165">
        <f t="shared" si="8"/>
        <v>11866</v>
      </c>
      <c r="U19" s="166">
        <f t="shared" si="9"/>
        <v>0.30108773711539738</v>
      </c>
      <c r="V19" s="166">
        <f t="shared" si="10"/>
        <v>0.78360149611723029</v>
      </c>
      <c r="W19" s="164">
        <f t="shared" ref="W19:W29" si="13">Q19/Q$18</f>
        <v>0.79254240791943376</v>
      </c>
    </row>
    <row r="20" spans="1:23" x14ac:dyDescent="0.25">
      <c r="A20" s="164">
        <f t="shared" si="11"/>
        <v>0.16953645598585446</v>
      </c>
      <c r="B20" s="62" t="s">
        <v>21</v>
      </c>
      <c r="C20" s="31">
        <v>194178</v>
      </c>
      <c r="D20" s="31">
        <v>137076</v>
      </c>
      <c r="E20" s="31">
        <v>45539</v>
      </c>
      <c r="F20" s="31">
        <v>244497</v>
      </c>
      <c r="G20" s="31">
        <v>256055</v>
      </c>
      <c r="H20" s="32">
        <v>0.77720352465029641</v>
      </c>
      <c r="I20" s="31">
        <f t="shared" si="2"/>
        <v>11558</v>
      </c>
      <c r="J20" s="32">
        <f t="shared" si="3"/>
        <v>0.31866122835748634</v>
      </c>
      <c r="K20" s="31">
        <f t="shared" si="4"/>
        <v>61877</v>
      </c>
      <c r="L20" s="32">
        <f t="shared" si="5"/>
        <v>5.8301739136176589E-2</v>
      </c>
      <c r="M20" s="32">
        <f t="shared" si="12"/>
        <v>0.15054770543436913</v>
      </c>
      <c r="N20" s="31">
        <v>50747</v>
      </c>
      <c r="O20" s="31" t="e">
        <v>#REF!</v>
      </c>
      <c r="P20" s="31">
        <v>18016</v>
      </c>
      <c r="Q20" s="31">
        <v>72188</v>
      </c>
      <c r="R20" s="31">
        <v>65295</v>
      </c>
      <c r="S20" s="32">
        <v>0.77720352465029641</v>
      </c>
      <c r="T20" s="31">
        <f t="shared" si="8"/>
        <v>-6893</v>
      </c>
      <c r="U20" s="32">
        <f t="shared" si="9"/>
        <v>5.6292141515314274E-2</v>
      </c>
      <c r="V20" s="32">
        <f t="shared" si="10"/>
        <v>0.14650416099190688</v>
      </c>
      <c r="W20" s="32"/>
    </row>
    <row r="21" spans="1:23" x14ac:dyDescent="0.25">
      <c r="A21" s="164">
        <f t="shared" si="11"/>
        <v>0.47759456367229486</v>
      </c>
      <c r="B21" s="62" t="s">
        <v>22</v>
      </c>
      <c r="C21" s="31">
        <v>706680</v>
      </c>
      <c r="D21" s="31">
        <v>438824</v>
      </c>
      <c r="E21" s="31">
        <v>110262</v>
      </c>
      <c r="F21" s="31">
        <v>688763</v>
      </c>
      <c r="G21" s="31">
        <v>828625</v>
      </c>
      <c r="H21" s="32">
        <v>0.51588305174414861</v>
      </c>
      <c r="I21" s="31">
        <f t="shared" si="2"/>
        <v>139862</v>
      </c>
      <c r="J21" s="32">
        <f t="shared" si="3"/>
        <v>0.17256042338823785</v>
      </c>
      <c r="K21" s="31">
        <f t="shared" si="4"/>
        <v>121945</v>
      </c>
      <c r="L21" s="32">
        <f t="shared" si="5"/>
        <v>0.18867149085827001</v>
      </c>
      <c r="M21" s="32">
        <f t="shared" si="12"/>
        <v>0.48719061301499333</v>
      </c>
      <c r="N21" s="31">
        <v>182359</v>
      </c>
      <c r="O21" s="31">
        <v>0</v>
      </c>
      <c r="P21" s="31">
        <v>35767</v>
      </c>
      <c r="Q21" s="31">
        <v>205820</v>
      </c>
      <c r="R21" s="31">
        <v>216116</v>
      </c>
      <c r="S21" s="32">
        <v>0.51588305174414861</v>
      </c>
      <c r="T21" s="31">
        <f t="shared" si="8"/>
        <v>10296</v>
      </c>
      <c r="U21" s="32">
        <f t="shared" si="9"/>
        <v>0.18631797925911112</v>
      </c>
      <c r="V21" s="32">
        <f t="shared" si="10"/>
        <v>0.48490532593501717</v>
      </c>
      <c r="W21" s="32"/>
    </row>
    <row r="22" spans="1:23" x14ac:dyDescent="0.25">
      <c r="A22" s="164">
        <f t="shared" si="11"/>
        <v>0.12201643379676178</v>
      </c>
      <c r="B22" s="62" t="s">
        <v>23</v>
      </c>
      <c r="C22" s="31">
        <v>187959</v>
      </c>
      <c r="D22" s="31">
        <v>109734</v>
      </c>
      <c r="E22" s="31">
        <v>38288</v>
      </c>
      <c r="F22" s="31">
        <v>175966</v>
      </c>
      <c r="G22" s="31">
        <v>207194</v>
      </c>
      <c r="H22" s="32">
        <v>0.473166685843593</v>
      </c>
      <c r="I22" s="31">
        <f t="shared" si="2"/>
        <v>31228</v>
      </c>
      <c r="J22" s="32">
        <f t="shared" si="3"/>
        <v>0.10233614777690869</v>
      </c>
      <c r="K22" s="31">
        <f t="shared" si="4"/>
        <v>19235</v>
      </c>
      <c r="L22" s="32">
        <f t="shared" si="5"/>
        <v>4.7176468097014201E-2</v>
      </c>
      <c r="M22" s="32">
        <f t="shared" si="12"/>
        <v>0.12181984839104364</v>
      </c>
      <c r="N22" s="31">
        <v>45764</v>
      </c>
      <c r="O22" s="31">
        <v>0</v>
      </c>
      <c r="P22" s="31">
        <v>9669</v>
      </c>
      <c r="Q22" s="31">
        <v>48912</v>
      </c>
      <c r="R22" s="31">
        <v>56652</v>
      </c>
      <c r="S22" s="32">
        <v>0.473166685843593</v>
      </c>
      <c r="T22" s="31">
        <f t="shared" si="8"/>
        <v>7740</v>
      </c>
      <c r="U22" s="32">
        <f t="shared" si="9"/>
        <v>4.8840836222154592E-2</v>
      </c>
      <c r="V22" s="32">
        <f t="shared" si="10"/>
        <v>0.12711162766695011</v>
      </c>
      <c r="W22" s="32"/>
    </row>
    <row r="23" spans="1:23" x14ac:dyDescent="0.25">
      <c r="A23" s="164">
        <f t="shared" si="11"/>
        <v>1.8483514197552266E-2</v>
      </c>
      <c r="B23" s="62" t="s">
        <v>24</v>
      </c>
      <c r="C23" s="31">
        <v>47092</v>
      </c>
      <c r="D23" s="31">
        <v>26670</v>
      </c>
      <c r="E23" s="31">
        <v>1534</v>
      </c>
      <c r="F23" s="31">
        <v>26656</v>
      </c>
      <c r="G23" s="31">
        <v>37581</v>
      </c>
      <c r="H23" s="32">
        <v>-8.9101726890146615E-2</v>
      </c>
      <c r="I23" s="31">
        <f t="shared" si="2"/>
        <v>10925</v>
      </c>
      <c r="J23" s="32">
        <f t="shared" si="3"/>
        <v>-0.2019663637135819</v>
      </c>
      <c r="K23" s="31">
        <f t="shared" si="4"/>
        <v>-9511</v>
      </c>
      <c r="L23" s="32">
        <f t="shared" si="5"/>
        <v>8.5569024564123037E-3</v>
      </c>
      <c r="M23" s="32">
        <f t="shared" si="12"/>
        <v>2.2095773634293516E-2</v>
      </c>
      <c r="N23" s="31">
        <v>10681</v>
      </c>
      <c r="O23" s="31">
        <v>0</v>
      </c>
      <c r="P23" s="31">
        <v>248</v>
      </c>
      <c r="Q23" s="31">
        <v>7707</v>
      </c>
      <c r="R23" s="31">
        <v>8238</v>
      </c>
      <c r="S23" s="32">
        <v>-8.9101726890146615E-2</v>
      </c>
      <c r="T23" s="31">
        <f t="shared" si="8"/>
        <v>531</v>
      </c>
      <c r="U23" s="32">
        <f t="shared" si="9"/>
        <v>7.1021465932025263E-3</v>
      </c>
      <c r="V23" s="32">
        <f t="shared" si="10"/>
        <v>1.8483823849472836E-2</v>
      </c>
      <c r="W23" s="32"/>
    </row>
    <row r="24" spans="1:23" x14ac:dyDescent="0.25">
      <c r="A24" s="164">
        <f t="shared" si="11"/>
        <v>5.7386540928474851E-3</v>
      </c>
      <c r="B24" s="161" t="s">
        <v>25</v>
      </c>
      <c r="C24" s="162">
        <v>17803</v>
      </c>
      <c r="D24" s="162">
        <v>12287</v>
      </c>
      <c r="E24" s="162">
        <v>4737</v>
      </c>
      <c r="F24" s="162">
        <v>8276</v>
      </c>
      <c r="G24" s="162">
        <v>13292</v>
      </c>
      <c r="H24" s="163">
        <v>-0.26071246819338423</v>
      </c>
      <c r="I24" s="162">
        <f t="shared" si="2"/>
        <v>5016</v>
      </c>
      <c r="J24" s="163">
        <f t="shared" si="3"/>
        <v>-0.25338426107959333</v>
      </c>
      <c r="K24" s="162">
        <f t="shared" si="4"/>
        <v>-4511</v>
      </c>
      <c r="L24" s="163">
        <f t="shared" si="5"/>
        <v>3.0264853902406091E-3</v>
      </c>
      <c r="M24" s="163">
        <f t="shared" si="12"/>
        <v>7.8150401305720815E-3</v>
      </c>
      <c r="N24" s="162">
        <v>3925</v>
      </c>
      <c r="O24" s="162">
        <v>0</v>
      </c>
      <c r="P24" s="162">
        <v>773</v>
      </c>
      <c r="Q24" s="162">
        <v>2748</v>
      </c>
      <c r="R24" s="162">
        <v>2940</v>
      </c>
      <c r="S24" s="163">
        <v>-0.26071246819338423</v>
      </c>
      <c r="T24" s="162">
        <f t="shared" si="8"/>
        <v>192</v>
      </c>
      <c r="U24" s="163">
        <f t="shared" si="9"/>
        <v>2.5346335256148859E-3</v>
      </c>
      <c r="V24" s="163">
        <f t="shared" si="10"/>
        <v>6.5965576738832412E-3</v>
      </c>
      <c r="W24" s="32"/>
    </row>
    <row r="25" spans="1:23" ht="15.75" x14ac:dyDescent="0.25">
      <c r="A25" s="164">
        <f t="shared" si="11"/>
        <v>0.20663037825468919</v>
      </c>
      <c r="B25" s="22" t="s">
        <v>11</v>
      </c>
      <c r="C25" s="23">
        <v>417476</v>
      </c>
      <c r="D25" s="23">
        <v>222725</v>
      </c>
      <c r="E25" s="23">
        <v>63150</v>
      </c>
      <c r="F25" s="23">
        <v>297992</v>
      </c>
      <c r="G25" s="23">
        <v>358076</v>
      </c>
      <c r="H25" s="24">
        <v>0.25870310141294839</v>
      </c>
      <c r="I25" s="23">
        <f t="shared" si="2"/>
        <v>60084</v>
      </c>
      <c r="J25" s="24">
        <f t="shared" si="3"/>
        <v>-0.14228362828042806</v>
      </c>
      <c r="K25" s="23">
        <f t="shared" si="4"/>
        <v>-59400</v>
      </c>
      <c r="L25" s="24">
        <f t="shared" si="5"/>
        <v>8.1531130198299454E-2</v>
      </c>
      <c r="M25" s="24">
        <f t="shared" si="12"/>
        <v>0.21053101939472832</v>
      </c>
      <c r="N25" s="23">
        <v>109467</v>
      </c>
      <c r="O25" s="23">
        <v>0</v>
      </c>
      <c r="P25" s="23">
        <v>21687</v>
      </c>
      <c r="Q25" s="23">
        <v>88312</v>
      </c>
      <c r="R25" s="23">
        <v>96446</v>
      </c>
      <c r="S25" s="24">
        <v>0.25870310141294839</v>
      </c>
      <c r="T25" s="23">
        <f t="shared" si="8"/>
        <v>8134</v>
      </c>
      <c r="U25" s="24">
        <f t="shared" si="9"/>
        <v>8.314804932362356E-2</v>
      </c>
      <c r="V25" s="24">
        <f t="shared" si="10"/>
        <v>0.21639850388276974</v>
      </c>
      <c r="W25" s="164">
        <f t="shared" si="13"/>
        <v>0.20745759208056624</v>
      </c>
    </row>
    <row r="26" spans="1:23" x14ac:dyDescent="0.25">
      <c r="A26" s="164">
        <f t="shared" si="11"/>
        <v>1.8131262351350413E-2</v>
      </c>
      <c r="B26" s="62" t="s">
        <v>190</v>
      </c>
      <c r="C26" s="31">
        <v>21532</v>
      </c>
      <c r="D26" s="31">
        <v>14348</v>
      </c>
      <c r="E26" s="31">
        <v>8765</v>
      </c>
      <c r="F26" s="31">
        <v>26148</v>
      </c>
      <c r="G26" s="31">
        <v>27011</v>
      </c>
      <c r="H26" s="32">
        <v>0.399702419045181</v>
      </c>
      <c r="I26" s="31">
        <f t="shared" si="2"/>
        <v>863</v>
      </c>
      <c r="J26" s="32">
        <f t="shared" si="3"/>
        <v>0.25445848040126329</v>
      </c>
      <c r="K26" s="31">
        <f t="shared" si="4"/>
        <v>5479</v>
      </c>
      <c r="L26" s="32">
        <f t="shared" si="5"/>
        <v>6.1501953713353217E-3</v>
      </c>
      <c r="M26" s="32">
        <f t="shared" si="12"/>
        <v>1.588113519161018E-2</v>
      </c>
      <c r="N26" s="31">
        <v>5502</v>
      </c>
      <c r="O26" s="31">
        <v>0</v>
      </c>
      <c r="P26" s="31">
        <v>2848</v>
      </c>
      <c r="Q26" s="31">
        <v>6909</v>
      </c>
      <c r="R26" s="31">
        <v>7397</v>
      </c>
      <c r="S26" s="32">
        <v>0.399702419045181</v>
      </c>
      <c r="T26" s="31">
        <f t="shared" si="8"/>
        <v>488</v>
      </c>
      <c r="U26" s="32">
        <f t="shared" si="9"/>
        <v>6.3771034656371801E-3</v>
      </c>
      <c r="V26" s="32">
        <f t="shared" si="10"/>
        <v>1.6596849358406236E-2</v>
      </c>
      <c r="W26" s="164">
        <f t="shared" si="13"/>
        <v>1.6230234890894014E-2</v>
      </c>
    </row>
    <row r="27" spans="1:23" x14ac:dyDescent="0.25">
      <c r="A27" s="164">
        <f t="shared" si="11"/>
        <v>0.11799327393128316</v>
      </c>
      <c r="B27" s="62" t="s">
        <v>23</v>
      </c>
      <c r="C27" s="31">
        <v>226558</v>
      </c>
      <c r="D27" s="31">
        <v>123191</v>
      </c>
      <c r="E27" s="31">
        <v>40747</v>
      </c>
      <c r="F27" s="31">
        <v>170164</v>
      </c>
      <c r="G27" s="31">
        <v>201446</v>
      </c>
      <c r="H27" s="32">
        <v>0.37600835810407873</v>
      </c>
      <c r="I27" s="31">
        <f t="shared" si="2"/>
        <v>31282</v>
      </c>
      <c r="J27" s="32">
        <f t="shared" si="3"/>
        <v>-0.1108413739528068</v>
      </c>
      <c r="K27" s="31">
        <f t="shared" si="4"/>
        <v>-25112</v>
      </c>
      <c r="L27" s="32">
        <f t="shared" si="5"/>
        <v>4.5867693042612831E-2</v>
      </c>
      <c r="M27" s="32">
        <f t="shared" si="12"/>
        <v>0.11844030801559009</v>
      </c>
      <c r="N27" s="31">
        <v>60906</v>
      </c>
      <c r="O27" s="31">
        <v>0</v>
      </c>
      <c r="P27" s="31">
        <v>13695</v>
      </c>
      <c r="Q27" s="31">
        <v>52447</v>
      </c>
      <c r="R27" s="31">
        <v>54804</v>
      </c>
      <c r="S27" s="32">
        <v>0.37600835810407873</v>
      </c>
      <c r="T27" s="31">
        <f t="shared" si="8"/>
        <v>2357</v>
      </c>
      <c r="U27" s="32">
        <f t="shared" si="9"/>
        <v>4.7247638006053812E-2</v>
      </c>
      <c r="V27" s="32">
        <f t="shared" si="10"/>
        <v>0.12296521998622352</v>
      </c>
      <c r="W27" s="164">
        <f t="shared" si="13"/>
        <v>0.12320554773812684</v>
      </c>
    </row>
    <row r="28" spans="1:23" x14ac:dyDescent="0.25">
      <c r="A28" s="164">
        <f t="shared" si="11"/>
        <v>4.9605796900461116E-2</v>
      </c>
      <c r="B28" s="62" t="s">
        <v>24</v>
      </c>
      <c r="C28" s="31">
        <v>117113</v>
      </c>
      <c r="D28" s="31">
        <v>55781</v>
      </c>
      <c r="E28" s="31">
        <v>8537</v>
      </c>
      <c r="F28" s="31">
        <v>71539</v>
      </c>
      <c r="G28" s="31">
        <v>93584</v>
      </c>
      <c r="H28" s="32">
        <v>7.3012305444737802E-2</v>
      </c>
      <c r="I28" s="31">
        <f t="shared" si="2"/>
        <v>22045</v>
      </c>
      <c r="J28" s="32">
        <f t="shared" si="3"/>
        <v>-0.20090852424581385</v>
      </c>
      <c r="K28" s="31">
        <f t="shared" si="4"/>
        <v>-23529</v>
      </c>
      <c r="L28" s="32">
        <f t="shared" si="5"/>
        <v>2.1308351546815919E-2</v>
      </c>
      <c r="M28" s="32">
        <f t="shared" si="12"/>
        <v>5.5022774268692273E-2</v>
      </c>
      <c r="N28" s="31">
        <v>31155</v>
      </c>
      <c r="O28" s="31">
        <v>0</v>
      </c>
      <c r="P28" s="31">
        <v>3190</v>
      </c>
      <c r="Q28" s="31">
        <v>21245</v>
      </c>
      <c r="R28" s="31">
        <v>24771</v>
      </c>
      <c r="S28" s="32">
        <v>7.3012305444737802E-2</v>
      </c>
      <c r="T28" s="31">
        <f t="shared" si="8"/>
        <v>3526</v>
      </c>
      <c r="U28" s="32">
        <f t="shared" si="9"/>
        <v>2.1355580633675625E-2</v>
      </c>
      <c r="V28" s="32">
        <f t="shared" si="10"/>
        <v>5.5579363993116249E-2</v>
      </c>
      <c r="W28" s="164">
        <f t="shared" si="13"/>
        <v>4.9907561189324552E-2</v>
      </c>
    </row>
    <row r="29" spans="1:23" ht="15.75" thickBot="1" x14ac:dyDescent="0.3">
      <c r="A29" s="164">
        <f t="shared" si="11"/>
        <v>2.0900045071594493E-2</v>
      </c>
      <c r="B29" s="62" t="s">
        <v>25</v>
      </c>
      <c r="C29" s="31">
        <v>52273</v>
      </c>
      <c r="D29" s="31">
        <v>29405</v>
      </c>
      <c r="E29" s="31">
        <v>5101</v>
      </c>
      <c r="F29" s="31">
        <v>30141</v>
      </c>
      <c r="G29" s="31">
        <v>36035</v>
      </c>
      <c r="H29" s="32">
        <v>-0.10725730811317802</v>
      </c>
      <c r="I29" s="31">
        <f t="shared" si="2"/>
        <v>5894</v>
      </c>
      <c r="J29" s="32">
        <f t="shared" si="3"/>
        <v>-0.31063837927802118</v>
      </c>
      <c r="K29" s="31">
        <f t="shared" si="4"/>
        <v>-16238</v>
      </c>
      <c r="L29" s="32">
        <f t="shared" si="5"/>
        <v>8.2048902375353866E-3</v>
      </c>
      <c r="M29" s="32">
        <f t="shared" si="12"/>
        <v>2.1186801918835763E-2</v>
      </c>
      <c r="N29" s="31">
        <v>11904</v>
      </c>
      <c r="O29" s="31">
        <v>0</v>
      </c>
      <c r="P29" s="31">
        <v>1954</v>
      </c>
      <c r="Q29" s="31">
        <v>7711</v>
      </c>
      <c r="R29" s="31">
        <v>9474</v>
      </c>
      <c r="S29" s="32">
        <v>-0.10725730811317802</v>
      </c>
      <c r="T29" s="31">
        <f t="shared" si="8"/>
        <v>1763</v>
      </c>
      <c r="U29" s="32">
        <f t="shared" si="9"/>
        <v>8.1677272182569486E-3</v>
      </c>
      <c r="V29" s="32">
        <f t="shared" si="10"/>
        <v>2.1257070545023751E-2</v>
      </c>
      <c r="W29" s="164">
        <f t="shared" si="13"/>
        <v>1.8114248262220835E-2</v>
      </c>
    </row>
    <row r="30" spans="1:23" ht="15.75" x14ac:dyDescent="0.25">
      <c r="A30" s="139"/>
      <c r="B30" s="144" t="s">
        <v>13</v>
      </c>
      <c r="C30" s="145">
        <v>1235745</v>
      </c>
      <c r="D30" s="145">
        <v>733270</v>
      </c>
      <c r="E30" s="145">
        <v>196700</v>
      </c>
      <c r="F30" s="145">
        <v>990084</v>
      </c>
      <c r="G30" s="145">
        <v>1185201</v>
      </c>
      <c r="H30" s="146">
        <v>0.43151083562389458</v>
      </c>
      <c r="I30" s="145">
        <f t="shared" si="2"/>
        <v>195117</v>
      </c>
      <c r="J30" s="146">
        <f t="shared" si="3"/>
        <v>-4.0901642329121302E-2</v>
      </c>
      <c r="K30" s="145">
        <f t="shared" si="4"/>
        <v>-50544</v>
      </c>
      <c r="L30" s="146">
        <f t="shared" si="5"/>
        <v>0.26986108268120373</v>
      </c>
      <c r="M30" s="147">
        <f>G30/$G$30</f>
        <v>1</v>
      </c>
      <c r="N30" s="145">
        <v>301694</v>
      </c>
      <c r="O30" s="145">
        <v>0</v>
      </c>
      <c r="P30" s="145">
        <v>62237</v>
      </c>
      <c r="Q30" s="145">
        <v>285943</v>
      </c>
      <c r="R30" s="145">
        <v>310699</v>
      </c>
      <c r="S30" s="146">
        <v>0.43151083562389458</v>
      </c>
      <c r="T30" s="145">
        <f t="shared" si="8"/>
        <v>24756</v>
      </c>
      <c r="U30" s="146">
        <f t="shared" si="9"/>
        <v>0.26785989856293174</v>
      </c>
      <c r="V30" s="147">
        <f t="shared" ref="V30:V41" si="14">R30/$R$30</f>
        <v>1</v>
      </c>
    </row>
    <row r="31" spans="1:23" ht="15.75" x14ac:dyDescent="0.25">
      <c r="B31" s="160" t="s">
        <v>10</v>
      </c>
      <c r="C31" s="165">
        <v>830126</v>
      </c>
      <c r="D31" s="165">
        <v>515906</v>
      </c>
      <c r="E31" s="165">
        <v>154251</v>
      </c>
      <c r="F31" s="165">
        <v>773740</v>
      </c>
      <c r="G31" s="165">
        <v>911855</v>
      </c>
      <c r="H31" s="166">
        <v>0.56112030487327402</v>
      </c>
      <c r="I31" s="165">
        <f t="shared" si="2"/>
        <v>138115</v>
      </c>
      <c r="J31" s="166">
        <f t="shared" si="3"/>
        <v>9.8453728711063171E-2</v>
      </c>
      <c r="K31" s="165">
        <f t="shared" si="4"/>
        <v>81729</v>
      </c>
      <c r="L31" s="166">
        <f t="shared" si="5"/>
        <v>0.20762231684606158</v>
      </c>
      <c r="M31" s="166">
        <f t="shared" ref="M31:M41" si="15">G31/$G$30</f>
        <v>0.76936739000388965</v>
      </c>
      <c r="N31" s="165">
        <v>211530</v>
      </c>
      <c r="O31" s="165">
        <v>0</v>
      </c>
      <c r="P31" s="165">
        <v>47968</v>
      </c>
      <c r="Q31" s="165">
        <v>224964</v>
      </c>
      <c r="R31" s="165">
        <v>235924</v>
      </c>
      <c r="S31" s="166">
        <v>0.56112030487327402</v>
      </c>
      <c r="T31" s="165">
        <f t="shared" si="8"/>
        <v>10960</v>
      </c>
      <c r="U31" s="166">
        <f t="shared" si="9"/>
        <v>0.20339485710787969</v>
      </c>
      <c r="V31" s="166">
        <f t="shared" si="14"/>
        <v>0.75933298787572534</v>
      </c>
    </row>
    <row r="32" spans="1:23" x14ac:dyDescent="0.25">
      <c r="B32" s="62" t="s">
        <v>21</v>
      </c>
      <c r="C32" s="31">
        <v>87453</v>
      </c>
      <c r="D32" s="31">
        <v>62284</v>
      </c>
      <c r="E32" s="31">
        <v>33276</v>
      </c>
      <c r="F32" s="31">
        <v>114201</v>
      </c>
      <c r="G32" s="31">
        <v>139888</v>
      </c>
      <c r="H32" s="32">
        <v>0.77517875949226767</v>
      </c>
      <c r="I32" s="31">
        <f t="shared" si="2"/>
        <v>25687</v>
      </c>
      <c r="J32" s="32">
        <f t="shared" si="3"/>
        <v>0.59957920254308039</v>
      </c>
      <c r="K32" s="31">
        <f t="shared" si="4"/>
        <v>52435</v>
      </c>
      <c r="L32" s="32">
        <f t="shared" si="5"/>
        <v>3.1851413502104901E-2</v>
      </c>
      <c r="M32" s="32">
        <f t="shared" si="15"/>
        <v>0.11802892505153134</v>
      </c>
      <c r="N32" s="31">
        <v>21686</v>
      </c>
      <c r="O32" s="31" t="e">
        <v>#REF!</v>
      </c>
      <c r="P32" s="31">
        <v>9811</v>
      </c>
      <c r="Q32" s="31">
        <v>33240</v>
      </c>
      <c r="R32" s="31">
        <v>38774</v>
      </c>
      <c r="S32" s="32">
        <v>0.77517875949226767</v>
      </c>
      <c r="T32" s="31">
        <f t="shared" si="8"/>
        <v>5534</v>
      </c>
      <c r="U32" s="32">
        <f t="shared" si="9"/>
        <v>3.342785044972503E-2</v>
      </c>
      <c r="V32" s="32">
        <f t="shared" si="14"/>
        <v>0.12479602444809929</v>
      </c>
    </row>
    <row r="33" spans="2:22" x14ac:dyDescent="0.25">
      <c r="B33" s="62" t="s">
        <v>22</v>
      </c>
      <c r="C33" s="31">
        <v>462904</v>
      </c>
      <c r="D33" s="31">
        <v>301151</v>
      </c>
      <c r="E33" s="31">
        <v>79823</v>
      </c>
      <c r="F33" s="31">
        <v>434620</v>
      </c>
      <c r="G33" s="31">
        <v>510890</v>
      </c>
      <c r="H33" s="32">
        <v>0.55907078262747745</v>
      </c>
      <c r="I33" s="31">
        <f t="shared" si="2"/>
        <v>76270</v>
      </c>
      <c r="J33" s="32">
        <f t="shared" si="3"/>
        <v>0.10366296251490592</v>
      </c>
      <c r="K33" s="31">
        <f t="shared" si="4"/>
        <v>47986</v>
      </c>
      <c r="L33" s="32">
        <f t="shared" si="5"/>
        <v>0.11632569372705574</v>
      </c>
      <c r="M33" s="32">
        <f t="shared" si="15"/>
        <v>0.43105768557400814</v>
      </c>
      <c r="N33" s="31">
        <v>116509</v>
      </c>
      <c r="O33" s="31">
        <v>0</v>
      </c>
      <c r="P33" s="31">
        <v>24801</v>
      </c>
      <c r="Q33" s="31">
        <v>130108</v>
      </c>
      <c r="R33" s="31">
        <v>130165</v>
      </c>
      <c r="S33" s="32">
        <v>0.55907078262747745</v>
      </c>
      <c r="T33" s="31">
        <f t="shared" si="8"/>
        <v>57</v>
      </c>
      <c r="U33" s="32">
        <f t="shared" si="9"/>
        <v>0.11221788192573524</v>
      </c>
      <c r="V33" s="32">
        <f t="shared" si="14"/>
        <v>0.41894244912278444</v>
      </c>
    </row>
    <row r="34" spans="2:22" x14ac:dyDescent="0.25">
      <c r="B34" s="62" t="s">
        <v>23</v>
      </c>
      <c r="C34" s="31">
        <v>226648</v>
      </c>
      <c r="D34" s="31">
        <v>125895</v>
      </c>
      <c r="E34" s="31">
        <v>34860</v>
      </c>
      <c r="F34" s="31">
        <v>201009</v>
      </c>
      <c r="G34" s="31">
        <v>234299</v>
      </c>
      <c r="H34" s="32">
        <v>0.54364367801474356</v>
      </c>
      <c r="I34" s="31">
        <f t="shared" si="2"/>
        <v>33290</v>
      </c>
      <c r="J34" s="32">
        <f t="shared" si="3"/>
        <v>3.3757191768733819E-2</v>
      </c>
      <c r="K34" s="31">
        <f t="shared" si="4"/>
        <v>7651</v>
      </c>
      <c r="L34" s="32">
        <f t="shared" si="5"/>
        <v>5.3348066539872445E-2</v>
      </c>
      <c r="M34" s="32">
        <f t="shared" si="15"/>
        <v>0.19768714336218077</v>
      </c>
      <c r="N34" s="31">
        <v>59767</v>
      </c>
      <c r="O34" s="31">
        <v>0</v>
      </c>
      <c r="P34" s="31">
        <v>11589</v>
      </c>
      <c r="Q34" s="31">
        <v>55993</v>
      </c>
      <c r="R34" s="31">
        <v>60923</v>
      </c>
      <c r="S34" s="32">
        <v>0.54364367801474356</v>
      </c>
      <c r="T34" s="31">
        <f t="shared" si="8"/>
        <v>4930</v>
      </c>
      <c r="U34" s="32">
        <f t="shared" si="9"/>
        <v>5.2522951796270638E-2</v>
      </c>
      <c r="V34" s="32">
        <f t="shared" si="14"/>
        <v>0.1960836694035063</v>
      </c>
    </row>
    <row r="35" spans="2:22" x14ac:dyDescent="0.25">
      <c r="B35" s="62" t="s">
        <v>24</v>
      </c>
      <c r="C35" s="31">
        <v>48442</v>
      </c>
      <c r="D35" s="31">
        <v>16537</v>
      </c>
      <c r="E35" s="31">
        <v>5478</v>
      </c>
      <c r="F35" s="31">
        <v>20226</v>
      </c>
      <c r="G35" s="31">
        <v>24158</v>
      </c>
      <c r="H35" s="32">
        <v>0.27549758236815469</v>
      </c>
      <c r="I35" s="31">
        <f t="shared" si="2"/>
        <v>3932</v>
      </c>
      <c r="J35" s="32">
        <f t="shared" si="3"/>
        <v>-0.50130052433838412</v>
      </c>
      <c r="K35" s="31">
        <f t="shared" si="4"/>
        <v>-24284</v>
      </c>
      <c r="L35" s="32">
        <f t="shared" si="5"/>
        <v>5.5005893813897559E-3</v>
      </c>
      <c r="M35" s="32">
        <f t="shared" si="15"/>
        <v>2.0383040513803144E-2</v>
      </c>
      <c r="N35" s="31">
        <v>12007</v>
      </c>
      <c r="O35" s="31">
        <v>0</v>
      </c>
      <c r="P35" s="31">
        <v>1314</v>
      </c>
      <c r="Q35" s="31">
        <v>4541</v>
      </c>
      <c r="R35" s="31">
        <v>5411</v>
      </c>
      <c r="S35" s="32">
        <v>0.27549758236815469</v>
      </c>
      <c r="T35" s="31">
        <f t="shared" si="8"/>
        <v>870</v>
      </c>
      <c r="U35" s="32">
        <f t="shared" si="9"/>
        <v>4.6649326554769202E-3</v>
      </c>
      <c r="V35" s="32">
        <f t="shared" si="14"/>
        <v>1.741556940962153E-2</v>
      </c>
    </row>
    <row r="36" spans="2:22" x14ac:dyDescent="0.25">
      <c r="B36" s="161" t="s">
        <v>25</v>
      </c>
      <c r="C36" s="162">
        <v>4679</v>
      </c>
      <c r="D36" s="162">
        <v>10039</v>
      </c>
      <c r="E36" s="162">
        <v>814</v>
      </c>
      <c r="F36" s="162">
        <v>3684</v>
      </c>
      <c r="G36" s="162">
        <v>2620</v>
      </c>
      <c r="H36" s="163">
        <v>-0.53431614587007126</v>
      </c>
      <c r="I36" s="162">
        <f t="shared" si="2"/>
        <v>-1064</v>
      </c>
      <c r="J36" s="163">
        <f t="shared" si="3"/>
        <v>-0.44005129301132717</v>
      </c>
      <c r="K36" s="162">
        <f t="shared" si="4"/>
        <v>-2059</v>
      </c>
      <c r="L36" s="163">
        <f t="shared" si="5"/>
        <v>5.9655369563875991E-4</v>
      </c>
      <c r="M36" s="163">
        <f t="shared" si="15"/>
        <v>2.2105955023662654E-3</v>
      </c>
      <c r="N36" s="162">
        <v>1561</v>
      </c>
      <c r="O36" s="162">
        <v>0</v>
      </c>
      <c r="P36" s="162">
        <v>453</v>
      </c>
      <c r="Q36" s="162">
        <v>1082</v>
      </c>
      <c r="R36" s="162">
        <v>651</v>
      </c>
      <c r="S36" s="163">
        <v>-0.53431614587007126</v>
      </c>
      <c r="T36" s="162">
        <f t="shared" si="8"/>
        <v>-431</v>
      </c>
      <c r="U36" s="163">
        <f t="shared" si="9"/>
        <v>5.6124028067186754E-4</v>
      </c>
      <c r="V36" s="163">
        <f t="shared" si="14"/>
        <v>2.0952754917138452E-3</v>
      </c>
    </row>
    <row r="37" spans="2:22" ht="15.75" x14ac:dyDescent="0.25">
      <c r="B37" s="22" t="s">
        <v>11</v>
      </c>
      <c r="C37" s="23">
        <v>405619</v>
      </c>
      <c r="D37" s="23">
        <v>217364</v>
      </c>
      <c r="E37" s="23">
        <v>42449</v>
      </c>
      <c r="F37" s="23">
        <v>216344</v>
      </c>
      <c r="G37" s="23">
        <v>273346</v>
      </c>
      <c r="H37" s="24">
        <v>9.480773455787217E-2</v>
      </c>
      <c r="I37" s="23">
        <f t="shared" si="2"/>
        <v>57002</v>
      </c>
      <c r="J37" s="24">
        <f t="shared" si="3"/>
        <v>-0.32610158794336552</v>
      </c>
      <c r="K37" s="23">
        <f t="shared" si="4"/>
        <v>-132273</v>
      </c>
      <c r="L37" s="24">
        <f t="shared" si="5"/>
        <v>6.2238765835142158E-2</v>
      </c>
      <c r="M37" s="24">
        <f t="shared" si="15"/>
        <v>0.23063260999611038</v>
      </c>
      <c r="N37" s="23">
        <v>90164</v>
      </c>
      <c r="O37" s="23">
        <v>0</v>
      </c>
      <c r="P37" s="23">
        <v>14269</v>
      </c>
      <c r="Q37" s="23">
        <v>60979</v>
      </c>
      <c r="R37" s="23">
        <v>74775</v>
      </c>
      <c r="S37" s="24">
        <v>9.480773455787217E-2</v>
      </c>
      <c r="T37" s="23">
        <f t="shared" si="8"/>
        <v>13796</v>
      </c>
      <c r="U37" s="24">
        <f t="shared" si="9"/>
        <v>6.4465041455052066E-2</v>
      </c>
      <c r="V37" s="24">
        <f t="shared" si="14"/>
        <v>0.24066701212427463</v>
      </c>
    </row>
    <row r="38" spans="2:22" x14ac:dyDescent="0.25">
      <c r="B38" s="62" t="s">
        <v>190</v>
      </c>
      <c r="C38" s="31">
        <v>11346</v>
      </c>
      <c r="D38" s="31">
        <v>6538</v>
      </c>
      <c r="E38" s="31">
        <v>0</v>
      </c>
      <c r="F38" s="31">
        <v>11359</v>
      </c>
      <c r="G38" s="31">
        <v>13325</v>
      </c>
      <c r="H38" s="32">
        <v>0.20720477476197252</v>
      </c>
      <c r="I38" s="31">
        <f t="shared" si="2"/>
        <v>1966</v>
      </c>
      <c r="J38" s="32">
        <f t="shared" si="3"/>
        <v>0.17442270403666482</v>
      </c>
      <c r="K38" s="31">
        <f t="shared" si="4"/>
        <v>1979</v>
      </c>
      <c r="L38" s="32">
        <f t="shared" si="5"/>
        <v>3.0339992344986548E-3</v>
      </c>
      <c r="M38" s="32">
        <f t="shared" si="15"/>
        <v>1.1242818728637589E-2</v>
      </c>
      <c r="N38" s="31">
        <v>2754</v>
      </c>
      <c r="O38" s="31">
        <v>0</v>
      </c>
      <c r="P38" s="31">
        <v>0</v>
      </c>
      <c r="Q38" s="31">
        <v>3567</v>
      </c>
      <c r="R38" s="31">
        <v>4289</v>
      </c>
      <c r="S38" s="32">
        <v>0.20720477476197252</v>
      </c>
      <c r="T38" s="31">
        <f t="shared" si="8"/>
        <v>722</v>
      </c>
      <c r="U38" s="32">
        <f t="shared" si="9"/>
        <v>3.6976337385585868E-3</v>
      </c>
      <c r="V38" s="32">
        <f t="shared" si="14"/>
        <v>1.3804357271829005E-2</v>
      </c>
    </row>
    <row r="39" spans="2:22" x14ac:dyDescent="0.25">
      <c r="B39" s="62" t="s">
        <v>23</v>
      </c>
      <c r="C39" s="31">
        <v>44847</v>
      </c>
      <c r="D39" s="31">
        <v>35300</v>
      </c>
      <c r="E39" s="31">
        <v>0</v>
      </c>
      <c r="F39" s="31">
        <v>45672</v>
      </c>
      <c r="G39" s="31">
        <v>53782</v>
      </c>
      <c r="H39" s="32">
        <v>6.1749140191905916E-2</v>
      </c>
      <c r="I39" s="31">
        <f t="shared" si="2"/>
        <v>8110</v>
      </c>
      <c r="J39" s="32">
        <f t="shared" si="3"/>
        <v>0.19923294757731846</v>
      </c>
      <c r="K39" s="31">
        <f t="shared" si="4"/>
        <v>8935</v>
      </c>
      <c r="L39" s="32">
        <f t="shared" si="5"/>
        <v>1.2245744602612131E-2</v>
      </c>
      <c r="M39" s="32">
        <f t="shared" si="15"/>
        <v>4.5377956987886443E-2</v>
      </c>
      <c r="N39" s="31">
        <v>10722</v>
      </c>
      <c r="O39" s="31">
        <v>0</v>
      </c>
      <c r="P39" s="31">
        <v>0</v>
      </c>
      <c r="Q39" s="31">
        <v>13984</v>
      </c>
      <c r="R39" s="31">
        <v>14745</v>
      </c>
      <c r="S39" s="32">
        <v>6.1749140191905916E-2</v>
      </c>
      <c r="T39" s="31">
        <f t="shared" si="8"/>
        <v>761</v>
      </c>
      <c r="U39" s="32">
        <f t="shared" si="9"/>
        <v>1.2711963039180778E-2</v>
      </c>
      <c r="V39" s="32">
        <f t="shared" si="14"/>
        <v>4.7457507104947234E-2</v>
      </c>
    </row>
    <row r="40" spans="2:22" x14ac:dyDescent="0.25">
      <c r="B40" s="62" t="s">
        <v>24</v>
      </c>
      <c r="C40" s="31">
        <v>193018</v>
      </c>
      <c r="D40" s="31">
        <v>97889</v>
      </c>
      <c r="E40" s="31">
        <v>0</v>
      </c>
      <c r="F40" s="31">
        <v>109529</v>
      </c>
      <c r="G40" s="31">
        <v>144393</v>
      </c>
      <c r="H40" s="32">
        <v>0.21121757146128806</v>
      </c>
      <c r="I40" s="31">
        <f t="shared" si="2"/>
        <v>34864</v>
      </c>
      <c r="J40" s="32">
        <f t="shared" si="3"/>
        <v>-0.25191951009750391</v>
      </c>
      <c r="K40" s="31">
        <f t="shared" si="4"/>
        <v>-48625</v>
      </c>
      <c r="L40" s="32">
        <f t="shared" si="5"/>
        <v>3.2877167089453228E-2</v>
      </c>
      <c r="M40" s="32">
        <f t="shared" si="15"/>
        <v>0.12182996808136341</v>
      </c>
      <c r="N40" s="31">
        <v>46925</v>
      </c>
      <c r="O40" s="31">
        <v>0</v>
      </c>
      <c r="P40" s="31">
        <v>0</v>
      </c>
      <c r="Q40" s="31">
        <v>28898</v>
      </c>
      <c r="R40" s="31">
        <v>37928</v>
      </c>
      <c r="S40" s="32">
        <v>0.21121757146128806</v>
      </c>
      <c r="T40" s="31">
        <f t="shared" si="8"/>
        <v>9030</v>
      </c>
      <c r="U40" s="32">
        <f t="shared" si="9"/>
        <v>3.2698496720925639E-2</v>
      </c>
      <c r="V40" s="32">
        <f t="shared" si="14"/>
        <v>0.12207313187361402</v>
      </c>
    </row>
    <row r="41" spans="2:22" ht="15.75" thickBot="1" x14ac:dyDescent="0.3">
      <c r="B41" s="62" t="s">
        <v>25</v>
      </c>
      <c r="C41" s="31">
        <v>156408</v>
      </c>
      <c r="D41" s="31">
        <v>77637</v>
      </c>
      <c r="E41" s="31">
        <v>0</v>
      </c>
      <c r="F41" s="31">
        <v>49784</v>
      </c>
      <c r="G41" s="31">
        <v>61846</v>
      </c>
      <c r="H41" s="32">
        <v>-0.17443964035674875</v>
      </c>
      <c r="I41" s="31">
        <f t="shared" si="2"/>
        <v>12062</v>
      </c>
      <c r="J41" s="32">
        <f t="shared" si="3"/>
        <v>-0.60458544319983631</v>
      </c>
      <c r="K41" s="31">
        <f t="shared" si="4"/>
        <v>-94562</v>
      </c>
      <c r="L41" s="32">
        <f t="shared" si="5"/>
        <v>1.4081854908578146E-2</v>
      </c>
      <c r="M41" s="32">
        <f t="shared" si="15"/>
        <v>5.2181866198222918E-2</v>
      </c>
      <c r="N41" s="31">
        <v>29763</v>
      </c>
      <c r="O41" s="31">
        <v>0</v>
      </c>
      <c r="P41" s="31">
        <v>0</v>
      </c>
      <c r="Q41" s="31">
        <v>14530</v>
      </c>
      <c r="R41" s="31">
        <v>17813</v>
      </c>
      <c r="S41" s="32">
        <v>-0.17443964035674875</v>
      </c>
      <c r="T41" s="31">
        <f t="shared" si="8"/>
        <v>3283</v>
      </c>
      <c r="U41" s="32">
        <f t="shared" si="9"/>
        <v>1.5356947956387061E-2</v>
      </c>
      <c r="V41" s="32">
        <f t="shared" si="14"/>
        <v>5.7332015873884368E-2</v>
      </c>
    </row>
    <row r="42" spans="2:22" ht="15.75" x14ac:dyDescent="0.25">
      <c r="B42" s="144" t="s">
        <v>15</v>
      </c>
      <c r="C42" s="145">
        <v>565673</v>
      </c>
      <c r="D42" s="145">
        <v>327175</v>
      </c>
      <c r="E42" s="145">
        <v>74235</v>
      </c>
      <c r="F42" s="145">
        <v>528079</v>
      </c>
      <c r="G42" s="145">
        <v>619767</v>
      </c>
      <c r="H42" s="146">
        <v>0.62551160630770775</v>
      </c>
      <c r="I42" s="145">
        <f t="shared" si="2"/>
        <v>91688</v>
      </c>
      <c r="J42" s="146">
        <f t="shared" si="3"/>
        <v>9.562768595990967E-2</v>
      </c>
      <c r="K42" s="145">
        <f t="shared" si="4"/>
        <v>54094</v>
      </c>
      <c r="L42" s="146">
        <f t="shared" si="5"/>
        <v>0.14111614285685012</v>
      </c>
      <c r="M42" s="147">
        <f>G42/$G$42</f>
        <v>1</v>
      </c>
      <c r="N42" s="145">
        <v>156559</v>
      </c>
      <c r="O42" s="145">
        <v>0</v>
      </c>
      <c r="P42" s="145">
        <v>23757</v>
      </c>
      <c r="Q42" s="145">
        <v>161071</v>
      </c>
      <c r="R42" s="145">
        <v>168611</v>
      </c>
      <c r="S42" s="146">
        <v>0.62551160630770775</v>
      </c>
      <c r="T42" s="145">
        <f t="shared" si="8"/>
        <v>7540</v>
      </c>
      <c r="U42" s="146">
        <f t="shared" si="9"/>
        <v>0.14536295693450732</v>
      </c>
      <c r="V42" s="147">
        <f t="shared" ref="V42:V48" si="16">R42/$R$42</f>
        <v>1</v>
      </c>
    </row>
    <row r="43" spans="2:22" ht="15.75" x14ac:dyDescent="0.25">
      <c r="B43" s="160" t="s">
        <v>10</v>
      </c>
      <c r="C43" s="165">
        <v>475914</v>
      </c>
      <c r="D43" s="165">
        <v>287187</v>
      </c>
      <c r="E43" s="165">
        <v>61203</v>
      </c>
      <c r="F43" s="165">
        <v>467800</v>
      </c>
      <c r="G43" s="165">
        <v>561721</v>
      </c>
      <c r="H43" s="166">
        <v>0.70746621856760772</v>
      </c>
      <c r="I43" s="165">
        <f t="shared" si="2"/>
        <v>93921</v>
      </c>
      <c r="J43" s="166">
        <f t="shared" si="3"/>
        <v>0.1802993818210854</v>
      </c>
      <c r="K43" s="165">
        <f t="shared" si="4"/>
        <v>85807</v>
      </c>
      <c r="L43" s="166">
        <f t="shared" si="5"/>
        <v>0.12789951849919842</v>
      </c>
      <c r="M43" s="166">
        <f t="shared" ref="M43:M48" si="17">G43/$G$42</f>
        <v>0.90634222215768179</v>
      </c>
      <c r="N43" s="165">
        <v>135017</v>
      </c>
      <c r="O43" s="165">
        <v>0</v>
      </c>
      <c r="P43" s="165">
        <v>19618</v>
      </c>
      <c r="Q43" s="165">
        <v>144732</v>
      </c>
      <c r="R43" s="165">
        <v>153077</v>
      </c>
      <c r="S43" s="166">
        <v>0.70746621856760772</v>
      </c>
      <c r="T43" s="165">
        <f t="shared" si="8"/>
        <v>8345</v>
      </c>
      <c r="U43" s="166">
        <f t="shared" si="9"/>
        <v>0.1319707810205952</v>
      </c>
      <c r="V43" s="166">
        <f t="shared" si="16"/>
        <v>0.9078707794865104</v>
      </c>
    </row>
    <row r="44" spans="2:22" x14ac:dyDescent="0.25">
      <c r="B44" s="62" t="s">
        <v>190</v>
      </c>
      <c r="C44" s="31">
        <v>352566</v>
      </c>
      <c r="D44" s="31">
        <v>215328</v>
      </c>
      <c r="E44" s="31">
        <v>40168</v>
      </c>
      <c r="F44" s="31">
        <v>343680</v>
      </c>
      <c r="G44" s="31">
        <v>421432</v>
      </c>
      <c r="H44" s="32">
        <v>0.71745000955788707</v>
      </c>
      <c r="I44" s="31">
        <f t="shared" si="2"/>
        <v>77752</v>
      </c>
      <c r="J44" s="32">
        <f t="shared" si="3"/>
        <v>0.19532796696221411</v>
      </c>
      <c r="K44" s="31">
        <f t="shared" si="4"/>
        <v>68866</v>
      </c>
      <c r="L44" s="32">
        <f t="shared" si="5"/>
        <v>9.5956800404745746E-2</v>
      </c>
      <c r="M44" s="32">
        <f t="shared" si="17"/>
        <v>0.67998457484828978</v>
      </c>
      <c r="N44" s="31">
        <v>101094</v>
      </c>
      <c r="O44" s="31">
        <v>0</v>
      </c>
      <c r="P44" s="31">
        <v>13735</v>
      </c>
      <c r="Q44" s="31">
        <v>111420</v>
      </c>
      <c r="R44" s="31">
        <v>117763</v>
      </c>
      <c r="S44" s="32">
        <v>0.71745000955788707</v>
      </c>
      <c r="T44" s="31">
        <f t="shared" si="8"/>
        <v>6343</v>
      </c>
      <c r="U44" s="32">
        <f t="shared" si="9"/>
        <v>0.1015258666248251</v>
      </c>
      <c r="V44" s="32">
        <f t="shared" si="16"/>
        <v>0.69843011428673096</v>
      </c>
    </row>
    <row r="45" spans="2:22" x14ac:dyDescent="0.25">
      <c r="B45" s="161" t="s">
        <v>27</v>
      </c>
      <c r="C45" s="162">
        <v>123348</v>
      </c>
      <c r="D45" s="162">
        <v>71859</v>
      </c>
      <c r="E45" s="162">
        <v>21035</v>
      </c>
      <c r="F45" s="162">
        <v>124120</v>
      </c>
      <c r="G45" s="162">
        <v>140289</v>
      </c>
      <c r="H45" s="163">
        <v>0.67925504397309888</v>
      </c>
      <c r="I45" s="162">
        <f t="shared" si="2"/>
        <v>16169</v>
      </c>
      <c r="J45" s="163">
        <f t="shared" si="3"/>
        <v>0.13734312676330385</v>
      </c>
      <c r="K45" s="162">
        <f t="shared" si="4"/>
        <v>16941</v>
      </c>
      <c r="L45" s="163">
        <f t="shared" si="5"/>
        <v>3.1942718094452663E-2</v>
      </c>
      <c r="M45" s="163">
        <f t="shared" si="17"/>
        <v>0.22635764730939209</v>
      </c>
      <c r="N45" s="162">
        <v>33923</v>
      </c>
      <c r="O45" s="162">
        <v>0</v>
      </c>
      <c r="P45" s="162">
        <v>5883</v>
      </c>
      <c r="Q45" s="162">
        <v>33312</v>
      </c>
      <c r="R45" s="162">
        <v>35314</v>
      </c>
      <c r="S45" s="163">
        <v>0.67925504397309888</v>
      </c>
      <c r="T45" s="162">
        <f t="shared" si="8"/>
        <v>2002</v>
      </c>
      <c r="U45" s="163">
        <f t="shared" si="9"/>
        <v>3.0444914395770094E-2</v>
      </c>
      <c r="V45" s="163">
        <f t="shared" si="16"/>
        <v>0.20944066519977939</v>
      </c>
    </row>
    <row r="46" spans="2:22" ht="15.75" x14ac:dyDescent="0.25">
      <c r="B46" s="22" t="s">
        <v>11</v>
      </c>
      <c r="C46" s="23">
        <v>89759</v>
      </c>
      <c r="D46" s="23">
        <v>39988</v>
      </c>
      <c r="E46" s="23">
        <v>13032</v>
      </c>
      <c r="F46" s="23">
        <v>60279</v>
      </c>
      <c r="G46" s="23">
        <v>58046</v>
      </c>
      <c r="H46" s="24">
        <v>0.22661013996167023</v>
      </c>
      <c r="I46" s="23">
        <f t="shared" si="2"/>
        <v>-2233</v>
      </c>
      <c r="J46" s="24">
        <f t="shared" si="3"/>
        <v>-0.35331275972325893</v>
      </c>
      <c r="K46" s="23">
        <f t="shared" si="4"/>
        <v>-31713</v>
      </c>
      <c r="L46" s="24">
        <f t="shared" si="5"/>
        <v>1.3216624357651701E-2</v>
      </c>
      <c r="M46" s="24">
        <f t="shared" si="17"/>
        <v>9.3657777842318157E-2</v>
      </c>
      <c r="N46" s="23">
        <v>21542</v>
      </c>
      <c r="O46" s="23">
        <v>0</v>
      </c>
      <c r="P46" s="23">
        <v>4139</v>
      </c>
      <c r="Q46" s="23">
        <v>16339</v>
      </c>
      <c r="R46" s="23">
        <v>15534</v>
      </c>
      <c r="S46" s="24">
        <v>0.22661013996167023</v>
      </c>
      <c r="T46" s="23">
        <f t="shared" si="8"/>
        <v>-805</v>
      </c>
      <c r="U46" s="24">
        <f t="shared" si="9"/>
        <v>1.3392175913912121E-2</v>
      </c>
      <c r="V46" s="24">
        <f t="shared" si="16"/>
        <v>9.2129220513489624E-2</v>
      </c>
    </row>
    <row r="47" spans="2:22" x14ac:dyDescent="0.25">
      <c r="B47" s="62" t="s">
        <v>190</v>
      </c>
      <c r="C47" s="31">
        <v>0</v>
      </c>
      <c r="D47" s="31">
        <v>0</v>
      </c>
      <c r="E47" s="31">
        <v>0</v>
      </c>
      <c r="F47" s="31">
        <v>0</v>
      </c>
      <c r="G47" s="31">
        <v>6912</v>
      </c>
      <c r="H47" s="32">
        <v>0.38480098566001564</v>
      </c>
      <c r="I47" s="31">
        <f t="shared" si="2"/>
        <v>6912</v>
      </c>
      <c r="J47" s="32" t="str">
        <f>IFERROR(G47/D47-1,"-")</f>
        <v>-</v>
      </c>
      <c r="K47" s="31">
        <f t="shared" si="4"/>
        <v>6912</v>
      </c>
      <c r="L47" s="32">
        <f t="shared" si="5"/>
        <v>1.5738088336851557E-3</v>
      </c>
      <c r="M47" s="32">
        <f t="shared" si="17"/>
        <v>1.1152578307654329E-2</v>
      </c>
      <c r="N47" s="31">
        <v>0</v>
      </c>
      <c r="O47" s="31">
        <v>0</v>
      </c>
      <c r="P47" s="31">
        <v>0</v>
      </c>
      <c r="Q47" s="31">
        <v>0</v>
      </c>
      <c r="R47" s="31">
        <v>2316</v>
      </c>
      <c r="S47" s="32">
        <v>0.38480098566001564</v>
      </c>
      <c r="T47" s="31">
        <f t="shared" si="8"/>
        <v>2316</v>
      </c>
      <c r="U47" s="32">
        <f t="shared" si="9"/>
        <v>1.9966704916068285E-3</v>
      </c>
      <c r="V47" s="32">
        <f t="shared" si="16"/>
        <v>1.3735758639709153E-2</v>
      </c>
    </row>
    <row r="48" spans="2:22" ht="15.75" thickBot="1" x14ac:dyDescent="0.3">
      <c r="B48" s="161" t="s">
        <v>27</v>
      </c>
      <c r="C48" s="31">
        <v>89759</v>
      </c>
      <c r="D48" s="31">
        <v>0</v>
      </c>
      <c r="E48" s="31">
        <v>0</v>
      </c>
      <c r="F48" s="31">
        <v>27603</v>
      </c>
      <c r="G48" s="31">
        <v>51134</v>
      </c>
      <c r="H48" s="32">
        <v>2.0612354042249814E-2</v>
      </c>
      <c r="I48" s="31">
        <f t="shared" si="2"/>
        <v>23531</v>
      </c>
      <c r="J48" s="32">
        <f t="shared" si="3"/>
        <v>-0.4303189652291135</v>
      </c>
      <c r="K48" s="31">
        <f t="shared" si="4"/>
        <v>-38625</v>
      </c>
      <c r="L48" s="32">
        <f t="shared" si="5"/>
        <v>1.1642815523966545E-2</v>
      </c>
      <c r="M48" s="32">
        <f t="shared" si="17"/>
        <v>8.2505199534663828E-2</v>
      </c>
      <c r="N48" s="31">
        <v>21542</v>
      </c>
      <c r="O48" s="31">
        <v>0</v>
      </c>
      <c r="P48" s="31">
        <v>0</v>
      </c>
      <c r="Q48" s="31">
        <v>13920</v>
      </c>
      <c r="R48" s="31">
        <v>13218</v>
      </c>
      <c r="S48" s="32">
        <v>2.0612354042249814E-2</v>
      </c>
      <c r="T48" s="31">
        <f t="shared" si="8"/>
        <v>-702</v>
      </c>
      <c r="U48" s="32">
        <f t="shared" si="9"/>
        <v>1.1395505422305292E-2</v>
      </c>
      <c r="V48" s="32">
        <f t="shared" si="16"/>
        <v>7.8393461873780476E-2</v>
      </c>
    </row>
    <row r="49" spans="2:22" ht="15.75" x14ac:dyDescent="0.25">
      <c r="B49" s="144" t="s">
        <v>14</v>
      </c>
      <c r="C49" s="145">
        <v>779218</v>
      </c>
      <c r="D49" s="145">
        <v>410498</v>
      </c>
      <c r="E49" s="145">
        <v>48916</v>
      </c>
      <c r="F49" s="145">
        <v>669996</v>
      </c>
      <c r="G49" s="145">
        <v>789943</v>
      </c>
      <c r="H49" s="146">
        <v>0.43358597026746559</v>
      </c>
      <c r="I49" s="145">
        <f t="shared" si="2"/>
        <v>119947</v>
      </c>
      <c r="J49" s="146">
        <f t="shared" si="3"/>
        <v>1.3763799090883433E-2</v>
      </c>
      <c r="K49" s="145">
        <f t="shared" si="4"/>
        <v>10725</v>
      </c>
      <c r="L49" s="146">
        <f t="shared" si="5"/>
        <v>0.17986389923433926</v>
      </c>
      <c r="M49" s="147">
        <f>G49/$G$49</f>
        <v>1</v>
      </c>
      <c r="N49" s="145">
        <v>203372</v>
      </c>
      <c r="O49" s="145">
        <v>0</v>
      </c>
      <c r="P49" s="145">
        <v>16456</v>
      </c>
      <c r="Q49" s="145">
        <v>198697</v>
      </c>
      <c r="R49" s="145">
        <v>210697</v>
      </c>
      <c r="S49" s="146">
        <v>0.43358597026746559</v>
      </c>
      <c r="T49" s="145">
        <f t="shared" si="8"/>
        <v>12000</v>
      </c>
      <c r="U49" s="146">
        <f t="shared" si="9"/>
        <v>0.18164614964165973</v>
      </c>
      <c r="V49" s="147">
        <f t="shared" ref="V49:V55" si="18">R49/$R$49</f>
        <v>1</v>
      </c>
    </row>
    <row r="50" spans="2:22" ht="15.75" x14ac:dyDescent="0.25">
      <c r="B50" s="160" t="s">
        <v>10</v>
      </c>
      <c r="C50" s="165">
        <v>532233</v>
      </c>
      <c r="D50" s="165">
        <v>284356</v>
      </c>
      <c r="E50" s="165">
        <v>35204</v>
      </c>
      <c r="F50" s="165">
        <v>481869</v>
      </c>
      <c r="G50" s="165">
        <v>564371</v>
      </c>
      <c r="H50" s="166">
        <v>0.50991253397099157</v>
      </c>
      <c r="I50" s="165">
        <f t="shared" si="2"/>
        <v>82502</v>
      </c>
      <c r="J50" s="166">
        <f t="shared" si="3"/>
        <v>6.0383328354310928E-2</v>
      </c>
      <c r="K50" s="165">
        <f t="shared" si="4"/>
        <v>32138</v>
      </c>
      <c r="L50" s="166">
        <f t="shared" si="5"/>
        <v>0.12850290296234448</v>
      </c>
      <c r="M50" s="166">
        <f t="shared" ref="M50:M55" si="19">G50/$G$49</f>
        <v>0.7144452194652019</v>
      </c>
      <c r="N50" s="165">
        <v>142200</v>
      </c>
      <c r="O50" s="165">
        <v>0</v>
      </c>
      <c r="P50" s="165">
        <v>11552</v>
      </c>
      <c r="Q50" s="165">
        <v>146537</v>
      </c>
      <c r="R50" s="165">
        <v>151376</v>
      </c>
      <c r="S50" s="166">
        <v>0.50991253397099157</v>
      </c>
      <c r="T50" s="165">
        <f t="shared" si="8"/>
        <v>4839</v>
      </c>
      <c r="U50" s="166">
        <f t="shared" si="9"/>
        <v>0.13050431448077515</v>
      </c>
      <c r="V50" s="166">
        <f t="shared" si="18"/>
        <v>0.71845351381367561</v>
      </c>
    </row>
    <row r="51" spans="2:22" x14ac:dyDescent="0.25">
      <c r="B51" s="62" t="s">
        <v>190</v>
      </c>
      <c r="C51" s="31">
        <v>378359</v>
      </c>
      <c r="D51" s="31">
        <v>221296</v>
      </c>
      <c r="E51" s="31">
        <v>28565</v>
      </c>
      <c r="F51" s="31">
        <v>372849</v>
      </c>
      <c r="G51" s="31">
        <v>438389</v>
      </c>
      <c r="H51" s="32">
        <v>0.48564597989457381</v>
      </c>
      <c r="I51" s="31">
        <f t="shared" si="2"/>
        <v>65540</v>
      </c>
      <c r="J51" s="32">
        <f t="shared" si="3"/>
        <v>0.15865883988487117</v>
      </c>
      <c r="K51" s="31">
        <f t="shared" si="4"/>
        <v>60030</v>
      </c>
      <c r="L51" s="32">
        <f t="shared" si="5"/>
        <v>9.981777789212988E-2</v>
      </c>
      <c r="M51" s="32">
        <f t="shared" si="19"/>
        <v>0.55496282643178052</v>
      </c>
      <c r="N51" s="31">
        <v>103890</v>
      </c>
      <c r="O51" s="31">
        <v>0</v>
      </c>
      <c r="P51" s="31">
        <v>9484</v>
      </c>
      <c r="Q51" s="31">
        <v>113253</v>
      </c>
      <c r="R51" s="31">
        <v>119473</v>
      </c>
      <c r="S51" s="32">
        <v>0.48564597989457381</v>
      </c>
      <c r="T51" s="31">
        <f t="shared" si="8"/>
        <v>6220</v>
      </c>
      <c r="U51" s="32">
        <f t="shared" si="9"/>
        <v>0.1030000922468664</v>
      </c>
      <c r="V51" s="32">
        <f t="shared" si="18"/>
        <v>0.56703702473219841</v>
      </c>
    </row>
    <row r="52" spans="2:22" x14ac:dyDescent="0.25">
      <c r="B52" s="161" t="s">
        <v>27</v>
      </c>
      <c r="C52" s="162">
        <v>153874</v>
      </c>
      <c r="D52" s="162">
        <v>63060</v>
      </c>
      <c r="E52" s="162">
        <v>6639</v>
      </c>
      <c r="F52" s="162">
        <v>109020</v>
      </c>
      <c r="G52" s="162">
        <v>125982</v>
      </c>
      <c r="H52" s="163">
        <v>0.58561335790199887</v>
      </c>
      <c r="I52" s="162">
        <f t="shared" si="2"/>
        <v>16962</v>
      </c>
      <c r="J52" s="163">
        <f t="shared" si="3"/>
        <v>-0.18126519100042893</v>
      </c>
      <c r="K52" s="162">
        <f t="shared" si="4"/>
        <v>-27892</v>
      </c>
      <c r="L52" s="163">
        <f t="shared" si="5"/>
        <v>2.8685125070214597E-2</v>
      </c>
      <c r="M52" s="163">
        <f t="shared" si="19"/>
        <v>0.1594823930334214</v>
      </c>
      <c r="N52" s="162">
        <v>38310</v>
      </c>
      <c r="O52" s="162">
        <v>0</v>
      </c>
      <c r="P52" s="162">
        <v>2068</v>
      </c>
      <c r="Q52" s="162">
        <v>33284</v>
      </c>
      <c r="R52" s="162">
        <v>31903</v>
      </c>
      <c r="S52" s="163">
        <v>0.58561335790199887</v>
      </c>
      <c r="T52" s="162">
        <f t="shared" si="8"/>
        <v>-1381</v>
      </c>
      <c r="U52" s="163">
        <f t="shared" si="9"/>
        <v>2.7504222233908741E-2</v>
      </c>
      <c r="V52" s="163">
        <f t="shared" si="18"/>
        <v>0.1514164890814772</v>
      </c>
    </row>
    <row r="53" spans="2:22" ht="15.75" x14ac:dyDescent="0.25">
      <c r="B53" s="22" t="s">
        <v>11</v>
      </c>
      <c r="C53" s="23">
        <v>246985</v>
      </c>
      <c r="D53" s="23">
        <v>126142</v>
      </c>
      <c r="E53" s="23">
        <v>13712</v>
      </c>
      <c r="F53" s="23">
        <v>188127</v>
      </c>
      <c r="G53" s="23">
        <v>225572</v>
      </c>
      <c r="H53" s="24">
        <v>0.27005668192718546</v>
      </c>
      <c r="I53" s="23">
        <f t="shared" si="2"/>
        <v>37445</v>
      </c>
      <c r="J53" s="24">
        <f t="shared" si="3"/>
        <v>-8.6697572727088668E-2</v>
      </c>
      <c r="K53" s="23">
        <f t="shared" si="4"/>
        <v>-21413</v>
      </c>
      <c r="L53" s="24">
        <f t="shared" si="5"/>
        <v>5.1360996271994787E-2</v>
      </c>
      <c r="M53" s="24">
        <f t="shared" si="19"/>
        <v>0.2855547805347981</v>
      </c>
      <c r="N53" s="23">
        <v>61172</v>
      </c>
      <c r="O53" s="23">
        <v>0</v>
      </c>
      <c r="P53" s="23">
        <v>4904</v>
      </c>
      <c r="Q53" s="23">
        <v>52160</v>
      </c>
      <c r="R53" s="23">
        <v>59321</v>
      </c>
      <c r="S53" s="24">
        <v>0.27005668192718546</v>
      </c>
      <c r="T53" s="23">
        <f t="shared" si="8"/>
        <v>7161</v>
      </c>
      <c r="U53" s="24">
        <f t="shared" si="9"/>
        <v>5.1141835160884573E-2</v>
      </c>
      <c r="V53" s="24">
        <f t="shared" si="18"/>
        <v>0.28154648618632444</v>
      </c>
    </row>
    <row r="54" spans="2:22" x14ac:dyDescent="0.25">
      <c r="B54" s="62" t="s">
        <v>190</v>
      </c>
      <c r="C54" s="31">
        <v>3031</v>
      </c>
      <c r="D54" s="31">
        <v>1666</v>
      </c>
      <c r="E54" s="31">
        <v>0</v>
      </c>
      <c r="F54" s="31">
        <v>8582</v>
      </c>
      <c r="G54" s="31">
        <v>11660</v>
      </c>
      <c r="H54" s="32">
        <v>0.75140848349397027</v>
      </c>
      <c r="I54" s="31">
        <f t="shared" si="2"/>
        <v>3078</v>
      </c>
      <c r="J54" s="32">
        <f t="shared" si="3"/>
        <v>2.8469152095018146</v>
      </c>
      <c r="K54" s="31">
        <f t="shared" si="4"/>
        <v>8629</v>
      </c>
      <c r="L54" s="32">
        <f t="shared" si="5"/>
        <v>2.6548916378427252E-3</v>
      </c>
      <c r="M54" s="32">
        <f t="shared" si="19"/>
        <v>1.4760558673220726E-2</v>
      </c>
      <c r="N54" s="31">
        <v>933</v>
      </c>
      <c r="O54" s="31">
        <v>0</v>
      </c>
      <c r="P54" s="31">
        <v>0</v>
      </c>
      <c r="Q54" s="31">
        <v>2854</v>
      </c>
      <c r="R54" s="31">
        <v>3461</v>
      </c>
      <c r="S54" s="32">
        <v>0.75140848349397027</v>
      </c>
      <c r="T54" s="31">
        <f t="shared" si="8"/>
        <v>607</v>
      </c>
      <c r="U54" s="32">
        <f t="shared" si="9"/>
        <v>2.9837981742017413E-3</v>
      </c>
      <c r="V54" s="32">
        <f t="shared" si="18"/>
        <v>1.6426432270037067E-2</v>
      </c>
    </row>
    <row r="55" spans="2:22" ht="15.75" thickBot="1" x14ac:dyDescent="0.3">
      <c r="B55" s="161" t="s">
        <v>27</v>
      </c>
      <c r="C55" s="31">
        <v>243954</v>
      </c>
      <c r="D55" s="31">
        <v>124476</v>
      </c>
      <c r="E55" s="31">
        <v>0</v>
      </c>
      <c r="F55" s="31">
        <v>179545</v>
      </c>
      <c r="G55" s="31">
        <v>213912</v>
      </c>
      <c r="H55" s="32">
        <v>7.0923625156505743E-2</v>
      </c>
      <c r="I55" s="31">
        <f t="shared" si="2"/>
        <v>34367</v>
      </c>
      <c r="J55" s="32">
        <f t="shared" si="3"/>
        <v>-0.12314616690031732</v>
      </c>
      <c r="K55" s="31">
        <f t="shared" si="4"/>
        <v>-30042</v>
      </c>
      <c r="L55" s="32">
        <f t="shared" si="5"/>
        <v>4.8706104634152064E-2</v>
      </c>
      <c r="M55" s="32">
        <f t="shared" si="19"/>
        <v>0.27079422186157737</v>
      </c>
      <c r="N55" s="31">
        <v>60239</v>
      </c>
      <c r="O55" s="31">
        <v>0</v>
      </c>
      <c r="P55" s="31">
        <v>0</v>
      </c>
      <c r="Q55" s="31">
        <v>49306</v>
      </c>
      <c r="R55" s="31">
        <v>55860</v>
      </c>
      <c r="S55" s="32">
        <v>7.0923625156505743E-2</v>
      </c>
      <c r="T55" s="31">
        <f t="shared" si="8"/>
        <v>6554</v>
      </c>
      <c r="U55" s="32">
        <f t="shared" si="9"/>
        <v>4.8158036986682827E-2</v>
      </c>
      <c r="V55" s="32">
        <f t="shared" si="18"/>
        <v>0.26512005391628735</v>
      </c>
    </row>
    <row r="56" spans="2:22" ht="15.75" x14ac:dyDescent="0.25">
      <c r="B56" s="144" t="s">
        <v>16</v>
      </c>
      <c r="C56" s="145">
        <v>76468</v>
      </c>
      <c r="D56" s="145">
        <v>45001</v>
      </c>
      <c r="E56" s="145">
        <v>12578</v>
      </c>
      <c r="F56" s="145">
        <v>38763</v>
      </c>
      <c r="G56" s="145">
        <v>49725</v>
      </c>
      <c r="H56" s="146">
        <v>0.62967559806283613</v>
      </c>
      <c r="I56" s="145">
        <f t="shared" si="2"/>
        <v>10962</v>
      </c>
      <c r="J56" s="146">
        <f t="shared" si="3"/>
        <v>-0.34972799079353456</v>
      </c>
      <c r="K56" s="145">
        <f t="shared" si="4"/>
        <v>-26743</v>
      </c>
      <c r="L56" s="146">
        <f t="shared" si="5"/>
        <v>1.1321997143373029E-2</v>
      </c>
      <c r="M56" s="147">
        <f>G56/$G$56</f>
        <v>1</v>
      </c>
      <c r="N56" s="145">
        <v>19782</v>
      </c>
      <c r="O56" s="145">
        <v>0</v>
      </c>
      <c r="P56" s="145">
        <v>3519</v>
      </c>
      <c r="Q56" s="145">
        <v>14663</v>
      </c>
      <c r="R56" s="145">
        <v>12486</v>
      </c>
      <c r="S56" s="146">
        <v>0.62967559806283613</v>
      </c>
      <c r="T56" s="145">
        <f t="shared" si="8"/>
        <v>-2177</v>
      </c>
      <c r="U56" s="146">
        <f t="shared" si="9"/>
        <v>1.0764433401641994E-2</v>
      </c>
      <c r="V56" s="147">
        <f>R56/$R$56</f>
        <v>1</v>
      </c>
    </row>
    <row r="57" spans="2:22" ht="15.75" x14ac:dyDescent="0.25">
      <c r="B57" s="160" t="s">
        <v>10</v>
      </c>
      <c r="C57" s="165">
        <v>56193</v>
      </c>
      <c r="D57" s="165">
        <v>33919</v>
      </c>
      <c r="E57" s="165">
        <v>7937</v>
      </c>
      <c r="F57" s="165">
        <v>25150</v>
      </c>
      <c r="G57" s="165">
        <v>37986</v>
      </c>
      <c r="H57" s="166">
        <v>0.76972770955686065</v>
      </c>
      <c r="I57" s="165">
        <f t="shared" si="2"/>
        <v>12836</v>
      </c>
      <c r="J57" s="166">
        <f t="shared" si="3"/>
        <v>-0.32400832843948535</v>
      </c>
      <c r="K57" s="165">
        <f t="shared" si="4"/>
        <v>-18207</v>
      </c>
      <c r="L57" s="166">
        <f t="shared" si="5"/>
        <v>8.6491178177610425E-3</v>
      </c>
      <c r="M57" s="166">
        <f t="shared" ref="M57:M60" si="20">G57/$G$56</f>
        <v>0.76392156862745098</v>
      </c>
      <c r="N57" s="165">
        <v>14333</v>
      </c>
      <c r="O57" s="165">
        <v>0</v>
      </c>
      <c r="P57" s="165">
        <v>2130</v>
      </c>
      <c r="Q57" s="165">
        <v>9763</v>
      </c>
      <c r="R57" s="165">
        <v>9489</v>
      </c>
      <c r="S57" s="166">
        <v>0.76972770955686065</v>
      </c>
      <c r="T57" s="165">
        <f t="shared" si="8"/>
        <v>-274</v>
      </c>
      <c r="U57" s="166">
        <f t="shared" si="9"/>
        <v>8.1806590219590646E-3</v>
      </c>
      <c r="V57" s="166">
        <f>R57/$R$56</f>
        <v>0.7599711677078328</v>
      </c>
    </row>
    <row r="58" spans="2:22" x14ac:dyDescent="0.25">
      <c r="B58" s="62" t="s">
        <v>190</v>
      </c>
      <c r="C58" s="31">
        <v>42578</v>
      </c>
      <c r="D58" s="31">
        <v>25274</v>
      </c>
      <c r="E58" s="31">
        <v>5578</v>
      </c>
      <c r="F58" s="31">
        <v>19133</v>
      </c>
      <c r="G58" s="31">
        <v>28069</v>
      </c>
      <c r="H58" s="32">
        <v>1.0557625404031681</v>
      </c>
      <c r="I58" s="31">
        <f t="shared" si="2"/>
        <v>8936</v>
      </c>
      <c r="J58" s="32">
        <f t="shared" si="3"/>
        <v>-0.34076283526703932</v>
      </c>
      <c r="K58" s="31">
        <f t="shared" si="4"/>
        <v>-14509</v>
      </c>
      <c r="L58" s="32">
        <f t="shared" si="5"/>
        <v>6.3910937720932639E-3</v>
      </c>
      <c r="M58" s="32">
        <f t="shared" si="20"/>
        <v>0.5644846656611362</v>
      </c>
      <c r="N58" s="31">
        <v>11085</v>
      </c>
      <c r="O58" s="31">
        <v>0</v>
      </c>
      <c r="P58" s="31">
        <v>1484</v>
      </c>
      <c r="Q58" s="31">
        <v>7548</v>
      </c>
      <c r="R58" s="31">
        <v>6855</v>
      </c>
      <c r="S58" s="32">
        <v>1.0557625404031681</v>
      </c>
      <c r="T58" s="31">
        <f t="shared" si="8"/>
        <v>-693</v>
      </c>
      <c r="U58" s="32">
        <f t="shared" si="9"/>
        <v>5.9098342918673611E-3</v>
      </c>
      <c r="V58" s="32">
        <f>R58/$R$56</f>
        <v>0.54901489668428638</v>
      </c>
    </row>
    <row r="59" spans="2:22" x14ac:dyDescent="0.25">
      <c r="B59" s="161" t="s">
        <v>27</v>
      </c>
      <c r="C59" s="162">
        <v>13615</v>
      </c>
      <c r="D59" s="162">
        <v>8645</v>
      </c>
      <c r="E59" s="162">
        <v>2359</v>
      </c>
      <c r="F59" s="162">
        <v>6017</v>
      </c>
      <c r="G59" s="162">
        <v>9917</v>
      </c>
      <c r="H59" s="163">
        <v>2.9500031926441572E-2</v>
      </c>
      <c r="I59" s="162">
        <f t="shared" si="2"/>
        <v>3900</v>
      </c>
      <c r="J59" s="163">
        <f t="shared" si="3"/>
        <v>-0.27161219243481449</v>
      </c>
      <c r="K59" s="162">
        <f t="shared" si="4"/>
        <v>-3698</v>
      </c>
      <c r="L59" s="163">
        <f t="shared" si="5"/>
        <v>2.2580240456677794E-3</v>
      </c>
      <c r="M59" s="163">
        <f t="shared" si="20"/>
        <v>0.19943690296631472</v>
      </c>
      <c r="N59" s="162">
        <v>3248</v>
      </c>
      <c r="O59" s="162">
        <v>0</v>
      </c>
      <c r="P59" s="162">
        <v>646</v>
      </c>
      <c r="Q59" s="162">
        <v>2215</v>
      </c>
      <c r="R59" s="162">
        <v>2634</v>
      </c>
      <c r="S59" s="163">
        <v>2.9500031926441572E-2</v>
      </c>
      <c r="T59" s="162">
        <f t="shared" si="8"/>
        <v>419</v>
      </c>
      <c r="U59" s="163">
        <f t="shared" si="9"/>
        <v>2.2708247300917035E-3</v>
      </c>
      <c r="V59" s="163">
        <f>R59/$R$56</f>
        <v>0.21095627102354636</v>
      </c>
    </row>
    <row r="60" spans="2:22" ht="16.5" thickBot="1" x14ac:dyDescent="0.3">
      <c r="B60" s="22" t="s">
        <v>11</v>
      </c>
      <c r="C60" s="23">
        <v>20275</v>
      </c>
      <c r="D60" s="23">
        <v>11082</v>
      </c>
      <c r="E60" s="23">
        <v>4641</v>
      </c>
      <c r="F60" s="23">
        <v>13613</v>
      </c>
      <c r="G60" s="23">
        <v>11739</v>
      </c>
      <c r="H60" s="24">
        <v>0.32690827947060641</v>
      </c>
      <c r="I60" s="23">
        <f t="shared" si="2"/>
        <v>-1874</v>
      </c>
      <c r="J60" s="24">
        <f t="shared" si="3"/>
        <v>-0.42101109741060416</v>
      </c>
      <c r="K60" s="23">
        <f t="shared" si="4"/>
        <v>-8536</v>
      </c>
      <c r="L60" s="24">
        <f t="shared" si="5"/>
        <v>2.6728793256119857E-3</v>
      </c>
      <c r="M60" s="24">
        <f t="shared" si="20"/>
        <v>0.23607843137254902</v>
      </c>
      <c r="N60" s="23">
        <v>5449</v>
      </c>
      <c r="O60" s="23">
        <v>0</v>
      </c>
      <c r="P60" s="23">
        <v>1389</v>
      </c>
      <c r="Q60" s="23">
        <v>4900</v>
      </c>
      <c r="R60" s="23">
        <v>2997</v>
      </c>
      <c r="S60" s="24">
        <v>0.32690827947060641</v>
      </c>
      <c r="T60" s="23">
        <f t="shared" si="8"/>
        <v>-1903</v>
      </c>
      <c r="U60" s="24">
        <f t="shared" si="9"/>
        <v>2.5837743796829292E-3</v>
      </c>
      <c r="V60" s="24">
        <f>R60/$R$56</f>
        <v>0.24002883229216723</v>
      </c>
    </row>
    <row r="61" spans="2:22" ht="15.75" x14ac:dyDescent="0.25">
      <c r="B61" s="144" t="s">
        <v>17</v>
      </c>
      <c r="C61" s="145">
        <v>58452</v>
      </c>
      <c r="D61" s="145">
        <v>32260</v>
      </c>
      <c r="E61" s="145">
        <v>15769</v>
      </c>
      <c r="F61" s="145">
        <v>39717</v>
      </c>
      <c r="G61" s="145">
        <v>41667</v>
      </c>
      <c r="H61" s="146">
        <v>0.25846886978141503</v>
      </c>
      <c r="I61" s="145">
        <f t="shared" si="2"/>
        <v>1950</v>
      </c>
      <c r="J61" s="146">
        <f t="shared" si="3"/>
        <v>-0.28715869431328267</v>
      </c>
      <c r="K61" s="145">
        <f t="shared" si="4"/>
        <v>-16785</v>
      </c>
      <c r="L61" s="146">
        <f t="shared" si="5"/>
        <v>9.4872529909084766E-3</v>
      </c>
      <c r="M61" s="147">
        <f>G61/$G$61</f>
        <v>1</v>
      </c>
      <c r="N61" s="145">
        <v>13918</v>
      </c>
      <c r="O61" s="145">
        <v>0</v>
      </c>
      <c r="P61" s="145">
        <v>3557</v>
      </c>
      <c r="Q61" s="145">
        <v>10578</v>
      </c>
      <c r="R61" s="145">
        <v>10644</v>
      </c>
      <c r="S61" s="146">
        <v>0.25846886978141503</v>
      </c>
      <c r="T61" s="145">
        <f t="shared" si="8"/>
        <v>66</v>
      </c>
      <c r="U61" s="146">
        <f t="shared" si="9"/>
        <v>9.1764079070220557E-3</v>
      </c>
      <c r="V61" s="147">
        <f>R61/$R$61</f>
        <v>1</v>
      </c>
    </row>
    <row r="62" spans="2:22" ht="15.75" x14ac:dyDescent="0.25">
      <c r="B62" s="160" t="s">
        <v>10</v>
      </c>
      <c r="C62" s="165">
        <v>36506</v>
      </c>
      <c r="D62" s="165">
        <v>19353</v>
      </c>
      <c r="E62" s="165">
        <v>10254</v>
      </c>
      <c r="F62" s="165">
        <v>26079</v>
      </c>
      <c r="G62" s="165">
        <v>28513</v>
      </c>
      <c r="H62" s="166">
        <v>0.41210854072525338</v>
      </c>
      <c r="I62" s="165">
        <f t="shared" si="2"/>
        <v>2434</v>
      </c>
      <c r="J62" s="166">
        <f t="shared" si="3"/>
        <v>-0.21895030953815808</v>
      </c>
      <c r="K62" s="165">
        <f t="shared" si="4"/>
        <v>-7993</v>
      </c>
      <c r="L62" s="166">
        <f t="shared" si="5"/>
        <v>6.4921891312015112E-3</v>
      </c>
      <c r="M62" s="166">
        <f t="shared" ref="M62:M65" si="21">G62/$G$61</f>
        <v>0.68430652554779559</v>
      </c>
      <c r="N62" s="165">
        <v>9229</v>
      </c>
      <c r="O62" s="165">
        <v>0</v>
      </c>
      <c r="P62" s="165">
        <v>2366</v>
      </c>
      <c r="Q62" s="165">
        <v>6488</v>
      </c>
      <c r="R62" s="165">
        <v>7277</v>
      </c>
      <c r="S62" s="166">
        <v>0.41210854072525338</v>
      </c>
      <c r="T62" s="165">
        <f t="shared" si="8"/>
        <v>789</v>
      </c>
      <c r="U62" s="166">
        <f t="shared" si="9"/>
        <v>6.2736490360202459E-3</v>
      </c>
      <c r="V62" s="166">
        <f>R62/$R$61</f>
        <v>0.68367155204810226</v>
      </c>
    </row>
    <row r="63" spans="2:22" x14ac:dyDescent="0.25">
      <c r="B63" s="62" t="s">
        <v>190</v>
      </c>
      <c r="C63" s="31">
        <v>15210</v>
      </c>
      <c r="D63" s="31">
        <v>9647</v>
      </c>
      <c r="E63" s="31">
        <v>6382</v>
      </c>
      <c r="F63" s="31">
        <v>13744</v>
      </c>
      <c r="G63" s="31">
        <v>14813</v>
      </c>
      <c r="H63" s="32">
        <v>0.55273391000714223</v>
      </c>
      <c r="I63" s="31">
        <f t="shared" si="2"/>
        <v>1069</v>
      </c>
      <c r="J63" s="32">
        <f t="shared" si="3"/>
        <v>-2.6101249178172248E-2</v>
      </c>
      <c r="K63" s="31">
        <f t="shared" si="4"/>
        <v>-397</v>
      </c>
      <c r="L63" s="32">
        <f t="shared" si="5"/>
        <v>3.3728053028614312E-3</v>
      </c>
      <c r="M63" s="32">
        <f t="shared" si="21"/>
        <v>0.35550915592675258</v>
      </c>
      <c r="N63" s="31">
        <v>3914</v>
      </c>
      <c r="O63" s="31">
        <v>0</v>
      </c>
      <c r="P63" s="31">
        <v>1448</v>
      </c>
      <c r="Q63" s="31">
        <v>3321</v>
      </c>
      <c r="R63" s="31">
        <v>3929</v>
      </c>
      <c r="S63" s="32">
        <v>0.55273391000714223</v>
      </c>
      <c r="T63" s="31">
        <f t="shared" si="8"/>
        <v>608</v>
      </c>
      <c r="U63" s="32">
        <f t="shared" si="9"/>
        <v>3.3872704497077844E-3</v>
      </c>
      <c r="V63" s="32">
        <f>R63/$R$61</f>
        <v>0.36912814731304022</v>
      </c>
    </row>
    <row r="64" spans="2:22" x14ac:dyDescent="0.25">
      <c r="B64" s="161" t="s">
        <v>27</v>
      </c>
      <c r="C64" s="162">
        <v>21296</v>
      </c>
      <c r="D64" s="162">
        <v>9706</v>
      </c>
      <c r="E64" s="162">
        <v>3872</v>
      </c>
      <c r="F64" s="162">
        <v>12335</v>
      </c>
      <c r="G64" s="162">
        <v>13700</v>
      </c>
      <c r="H64" s="163">
        <v>0.22827947507650803</v>
      </c>
      <c r="I64" s="162">
        <f t="shared" si="2"/>
        <v>1365</v>
      </c>
      <c r="J64" s="163">
        <f t="shared" si="3"/>
        <v>-0.35668670172802408</v>
      </c>
      <c r="K64" s="162">
        <f t="shared" si="4"/>
        <v>-7596</v>
      </c>
      <c r="L64" s="163">
        <f t="shared" si="5"/>
        <v>3.1193838283400804E-3</v>
      </c>
      <c r="M64" s="163">
        <f t="shared" si="21"/>
        <v>0.32879736962104306</v>
      </c>
      <c r="N64" s="162">
        <v>5315</v>
      </c>
      <c r="O64" s="162">
        <v>0</v>
      </c>
      <c r="P64" s="162">
        <v>918</v>
      </c>
      <c r="Q64" s="162">
        <v>3167</v>
      </c>
      <c r="R64" s="162">
        <v>3348</v>
      </c>
      <c r="S64" s="163">
        <v>0.22827947507650803</v>
      </c>
      <c r="T64" s="162">
        <f t="shared" si="8"/>
        <v>181</v>
      </c>
      <c r="U64" s="163">
        <f t="shared" si="9"/>
        <v>2.8863785863124619E-3</v>
      </c>
      <c r="V64" s="163">
        <f>R64/$R$61</f>
        <v>0.31454340473506198</v>
      </c>
    </row>
    <row r="65" spans="2:22" ht="16.5" thickBot="1" x14ac:dyDescent="0.3">
      <c r="B65" s="22" t="s">
        <v>11</v>
      </c>
      <c r="C65" s="23">
        <v>21946</v>
      </c>
      <c r="D65" s="23">
        <v>12907</v>
      </c>
      <c r="E65" s="23">
        <v>5515</v>
      </c>
      <c r="F65" s="23">
        <v>13638</v>
      </c>
      <c r="G65" s="23">
        <v>13154</v>
      </c>
      <c r="H65" s="24">
        <v>4.9751091836423011E-2</v>
      </c>
      <c r="I65" s="23">
        <f t="shared" si="2"/>
        <v>-484</v>
      </c>
      <c r="J65" s="24">
        <f t="shared" si="3"/>
        <v>-0.40061970290713567</v>
      </c>
      <c r="K65" s="23">
        <f t="shared" si="4"/>
        <v>-8792</v>
      </c>
      <c r="L65" s="24">
        <f t="shared" si="5"/>
        <v>2.9950638597069645E-3</v>
      </c>
      <c r="M65" s="24">
        <f t="shared" si="21"/>
        <v>0.31569347445220436</v>
      </c>
      <c r="N65" s="23">
        <v>4689</v>
      </c>
      <c r="O65" s="23">
        <v>0</v>
      </c>
      <c r="P65" s="23">
        <v>1191</v>
      </c>
      <c r="Q65" s="23">
        <v>4090</v>
      </c>
      <c r="R65" s="23">
        <v>3367</v>
      </c>
      <c r="S65" s="24">
        <v>4.9751091836423011E-2</v>
      </c>
      <c r="T65" s="23">
        <f t="shared" si="8"/>
        <v>-723</v>
      </c>
      <c r="U65" s="24">
        <f t="shared" si="9"/>
        <v>2.9027588710018094E-3</v>
      </c>
      <c r="V65" s="24">
        <f>R65/$R$61</f>
        <v>0.3163284479518978</v>
      </c>
    </row>
    <row r="66" spans="2:22" ht="15.75" x14ac:dyDescent="0.25">
      <c r="B66" s="144" t="s">
        <v>18</v>
      </c>
      <c r="C66" s="145">
        <v>4576</v>
      </c>
      <c r="D66" s="145">
        <v>2960</v>
      </c>
      <c r="E66" s="145">
        <v>2686</v>
      </c>
      <c r="F66" s="145">
        <v>5608</v>
      </c>
      <c r="G66" s="145">
        <v>4767</v>
      </c>
      <c r="H66" s="146">
        <v>0.86111111111111116</v>
      </c>
      <c r="I66" s="145">
        <f t="shared" si="2"/>
        <v>-841</v>
      </c>
      <c r="J66" s="146">
        <f t="shared" si="3"/>
        <v>4.1739510489510412E-2</v>
      </c>
      <c r="K66" s="145">
        <f t="shared" si="4"/>
        <v>191</v>
      </c>
      <c r="L66" s="146">
        <f t="shared" si="5"/>
        <v>1.0854089569122015E-3</v>
      </c>
      <c r="M66" s="147">
        <f>G66/$G$66</f>
        <v>1</v>
      </c>
      <c r="N66" s="145">
        <v>1372</v>
      </c>
      <c r="O66" s="145">
        <v>0</v>
      </c>
      <c r="P66" s="145">
        <v>766</v>
      </c>
      <c r="Q66" s="145">
        <v>1824</v>
      </c>
      <c r="R66" s="145">
        <v>1107</v>
      </c>
      <c r="S66" s="146">
        <v>0.86111111111111116</v>
      </c>
      <c r="T66" s="145">
        <f t="shared" si="8"/>
        <v>-717</v>
      </c>
      <c r="U66" s="146">
        <f t="shared" si="9"/>
        <v>9.5436711321621713E-4</v>
      </c>
      <c r="V66" s="147">
        <f>R66/$R$66</f>
        <v>1</v>
      </c>
    </row>
    <row r="67" spans="2:22" ht="15.75" x14ac:dyDescent="0.25">
      <c r="B67" s="160" t="s">
        <v>10</v>
      </c>
      <c r="C67" s="165">
        <v>2918</v>
      </c>
      <c r="D67" s="165">
        <v>2122</v>
      </c>
      <c r="E67" s="165">
        <v>2001</v>
      </c>
      <c r="F67" s="165">
        <v>3632</v>
      </c>
      <c r="G67" s="165">
        <v>2240</v>
      </c>
      <c r="H67" s="166">
        <v>1.0896551724137931</v>
      </c>
      <c r="I67" s="165">
        <f t="shared" si="2"/>
        <v>-1392</v>
      </c>
      <c r="J67" s="166">
        <f t="shared" si="3"/>
        <v>-0.23235092529129542</v>
      </c>
      <c r="K67" s="165">
        <f t="shared" si="4"/>
        <v>-678</v>
      </c>
      <c r="L67" s="166">
        <f t="shared" si="5"/>
        <v>5.1003064054611536E-4</v>
      </c>
      <c r="M67" s="166">
        <f t="shared" ref="M67:M68" si="22">G67/$G$66</f>
        <v>0.4698972099853157</v>
      </c>
      <c r="N67" s="165">
        <v>866</v>
      </c>
      <c r="O67" s="165">
        <v>0</v>
      </c>
      <c r="P67" s="165">
        <v>590</v>
      </c>
      <c r="Q67" s="165">
        <v>1190</v>
      </c>
      <c r="R67" s="165">
        <v>319</v>
      </c>
      <c r="S67" s="166">
        <v>1.0896551724137931</v>
      </c>
      <c r="T67" s="165">
        <f t="shared" si="8"/>
        <v>-871</v>
      </c>
      <c r="U67" s="166">
        <f t="shared" si="9"/>
        <v>2.7501635873168319E-4</v>
      </c>
      <c r="V67" s="166">
        <f>R67/$R$66</f>
        <v>0.28816621499548328</v>
      </c>
    </row>
    <row r="68" spans="2:22" ht="15.75" x14ac:dyDescent="0.25">
      <c r="B68" s="22" t="s">
        <v>11</v>
      </c>
      <c r="C68" s="23">
        <v>1658</v>
      </c>
      <c r="D68" s="23">
        <v>838</v>
      </c>
      <c r="E68" s="23">
        <v>685</v>
      </c>
      <c r="F68" s="23">
        <v>1976</v>
      </c>
      <c r="G68" s="23">
        <v>2527</v>
      </c>
      <c r="H68" s="24">
        <v>0.57092819614711043</v>
      </c>
      <c r="I68" s="23">
        <f t="shared" si="2"/>
        <v>551</v>
      </c>
      <c r="J68" s="24">
        <f t="shared" si="3"/>
        <v>0.52412545235223162</v>
      </c>
      <c r="K68" s="23">
        <f t="shared" si="4"/>
        <v>869</v>
      </c>
      <c r="L68" s="24">
        <f t="shared" si="5"/>
        <v>5.753783163660863E-4</v>
      </c>
      <c r="M68" s="24">
        <f t="shared" si="22"/>
        <v>0.5301027900146843</v>
      </c>
      <c r="N68" s="23">
        <v>506</v>
      </c>
      <c r="O68" s="23">
        <v>0</v>
      </c>
      <c r="P68" s="23">
        <v>176</v>
      </c>
      <c r="Q68" s="23">
        <v>634</v>
      </c>
      <c r="R68" s="23">
        <v>788</v>
      </c>
      <c r="S68" s="24">
        <v>0.57092819614711043</v>
      </c>
      <c r="T68" s="23">
        <f t="shared" si="8"/>
        <v>154</v>
      </c>
      <c r="U68" s="24">
        <f t="shared" si="9"/>
        <v>6.7935075448453399E-4</v>
      </c>
      <c r="V68" s="24">
        <f>R68/$R$66</f>
        <v>0.71183378500451666</v>
      </c>
    </row>
    <row r="69" spans="2:22" ht="7.5" customHeight="1" x14ac:dyDescent="0.25">
      <c r="B69" s="34"/>
      <c r="C69" s="35"/>
      <c r="D69" s="35"/>
      <c r="E69" s="35"/>
      <c r="F69" s="35"/>
      <c r="G69" s="36"/>
      <c r="H69" s="35"/>
      <c r="I69" s="37"/>
      <c r="J69" s="35"/>
      <c r="K69" s="37"/>
      <c r="L69" s="37"/>
      <c r="M69" s="37"/>
      <c r="N69" s="35"/>
      <c r="O69" s="35"/>
      <c r="P69" s="35"/>
      <c r="Q69" s="35"/>
      <c r="R69" s="37"/>
      <c r="S69" s="37"/>
      <c r="T69" s="37"/>
      <c r="U69" s="37"/>
      <c r="V69" s="37"/>
    </row>
    <row r="70" spans="2:22" x14ac:dyDescent="0.25">
      <c r="B70" s="39" t="s">
        <v>19</v>
      </c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</row>
    <row r="74" spans="2:22" ht="21.75" thickBot="1" x14ac:dyDescent="0.3">
      <c r="B74" s="42" t="s">
        <v>189</v>
      </c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</row>
    <row r="75" spans="2:22" ht="21.75" thickBot="1" x14ac:dyDescent="0.3">
      <c r="B75" s="43"/>
      <c r="C75" s="43"/>
      <c r="D75" s="43"/>
      <c r="E75" s="43"/>
      <c r="F75" s="43"/>
      <c r="G75" s="43"/>
      <c r="H75" s="43"/>
      <c r="I75" s="5"/>
      <c r="J75" s="43"/>
      <c r="K75" s="5"/>
      <c r="L75" s="43"/>
      <c r="M75" s="43"/>
    </row>
    <row r="76" spans="2:22" ht="30.75" thickBot="1" x14ac:dyDescent="0.3">
      <c r="B76" s="6"/>
      <c r="C76" s="111">
        <v>2018</v>
      </c>
      <c r="D76" s="111">
        <v>2019</v>
      </c>
      <c r="E76" s="111">
        <v>2020</v>
      </c>
      <c r="F76" s="111">
        <v>2021</v>
      </c>
      <c r="G76" s="111">
        <v>2022</v>
      </c>
      <c r="H76" s="11" t="str">
        <f>CONCATENATE("var. ",RIGHT(G76,2),"/",RIGHT(F76,2))</f>
        <v>var. 22/21</v>
      </c>
      <c r="I76" s="11" t="str">
        <f>CONCATENATE("dif. ",RIGHT(G76,2),"/",RIGHT(F76,2))</f>
        <v>dif. 22/21</v>
      </c>
      <c r="J76" s="11" t="str">
        <f>CONCATENATE("var. ",RIGHT(G76,2),"/",RIGHT(D76,2))</f>
        <v>var. 22/19</v>
      </c>
      <c r="K76" s="11" t="str">
        <f>CONCATENATE("dif. ",RIGHT(G76,2),"/",RIGHT(D76,2))</f>
        <v>dif. 22/19</v>
      </c>
      <c r="L76" s="46" t="str">
        <f>CONCATENATE("cuota ",G76)</f>
        <v>cuota 2022</v>
      </c>
      <c r="M76" s="46" t="str">
        <f>CONCATENATE("cuota/ total isla ",RIGHT(G76,2))</f>
        <v>cuota/ total isla 22</v>
      </c>
    </row>
    <row r="77" spans="2:22" ht="15.75" x14ac:dyDescent="0.25">
      <c r="B77" s="144" t="s">
        <v>9</v>
      </c>
      <c r="C77" s="145">
        <v>4291320</v>
      </c>
      <c r="D77" s="145">
        <v>2499442</v>
      </c>
      <c r="E77" s="145">
        <v>614394</v>
      </c>
      <c r="F77" s="145">
        <v>3714397</v>
      </c>
      <c r="G77" s="145">
        <v>4391893</v>
      </c>
      <c r="H77" s="146">
        <f>G77/F77-1</f>
        <v>0.18239730432692025</v>
      </c>
      <c r="I77" s="145">
        <f>G77-F77</f>
        <v>677496</v>
      </c>
      <c r="J77" s="146">
        <f>G77/D77-1</f>
        <v>0.75714939574513029</v>
      </c>
      <c r="K77" s="145">
        <f>G77-D77</f>
        <v>1892451</v>
      </c>
      <c r="L77" s="147">
        <f>G77/G77</f>
        <v>1</v>
      </c>
      <c r="M77" s="147">
        <f>G77/G77</f>
        <v>1</v>
      </c>
    </row>
    <row r="78" spans="2:22" ht="15.75" x14ac:dyDescent="0.25">
      <c r="B78" s="160" t="s">
        <v>10</v>
      </c>
      <c r="C78" s="23">
        <v>3087602</v>
      </c>
      <c r="D78" s="23">
        <v>1867434</v>
      </c>
      <c r="E78" s="23">
        <v>471210</v>
      </c>
      <c r="F78" s="23">
        <v>2922428</v>
      </c>
      <c r="G78" s="23">
        <v>3449433</v>
      </c>
      <c r="H78" s="24">
        <f t="shared" ref="H78:H79" si="23">G78/F78-1</f>
        <v>0.18033121774086469</v>
      </c>
      <c r="I78" s="23">
        <f t="shared" ref="I78:I139" si="24">G78-F78</f>
        <v>527005</v>
      </c>
      <c r="J78" s="24">
        <f t="shared" ref="J78:J139" si="25">G78/D78-1</f>
        <v>0.84715122462159309</v>
      </c>
      <c r="K78" s="23">
        <f t="shared" ref="K78:K139" si="26">G78-D78</f>
        <v>1581999</v>
      </c>
      <c r="L78" s="24">
        <f>G78/G77</f>
        <v>0.78540916183522691</v>
      </c>
      <c r="M78" s="24">
        <f>G78/G77</f>
        <v>0.78540916183522691</v>
      </c>
    </row>
    <row r="79" spans="2:22" x14ac:dyDescent="0.25">
      <c r="B79" s="62" t="s">
        <v>21</v>
      </c>
      <c r="C79" s="31">
        <v>384717</v>
      </c>
      <c r="D79" s="31">
        <v>264728</v>
      </c>
      <c r="E79" s="31">
        <v>88973</v>
      </c>
      <c r="F79" s="31">
        <v>474001</v>
      </c>
      <c r="G79" s="31">
        <v>520773</v>
      </c>
      <c r="H79" s="32">
        <f t="shared" si="23"/>
        <v>9.867489731034329E-2</v>
      </c>
      <c r="I79" s="31">
        <f t="shared" si="24"/>
        <v>46772</v>
      </c>
      <c r="J79" s="32">
        <f t="shared" si="25"/>
        <v>0.9672002961530326</v>
      </c>
      <c r="K79" s="31">
        <f t="shared" si="26"/>
        <v>256045</v>
      </c>
      <c r="L79" s="32">
        <f>G79/G77</f>
        <v>0.11857597623621523</v>
      </c>
      <c r="M79" s="32">
        <f>G79/G77</f>
        <v>0.11857597623621523</v>
      </c>
    </row>
    <row r="80" spans="2:22" x14ac:dyDescent="0.25">
      <c r="B80" s="62" t="s">
        <v>22</v>
      </c>
      <c r="C80" s="31">
        <v>1856674</v>
      </c>
      <c r="D80" s="31">
        <v>1147149</v>
      </c>
      <c r="E80" s="31">
        <v>260620</v>
      </c>
      <c r="F80" s="31">
        <v>1757486</v>
      </c>
      <c r="G80" s="31">
        <v>2117388</v>
      </c>
      <c r="H80" s="32">
        <v>0.58358319365985878</v>
      </c>
      <c r="I80" s="31">
        <f t="shared" si="24"/>
        <v>359902</v>
      </c>
      <c r="J80" s="32">
        <f t="shared" si="25"/>
        <v>0.84578289306794496</v>
      </c>
      <c r="K80" s="31">
        <f t="shared" si="26"/>
        <v>970239</v>
      </c>
      <c r="L80" s="32">
        <f>G80/G77</f>
        <v>0.48211283835922231</v>
      </c>
      <c r="M80" s="32">
        <f>G80/G77</f>
        <v>0.48211283835922231</v>
      </c>
    </row>
    <row r="81" spans="2:13" x14ac:dyDescent="0.25">
      <c r="B81" s="62" t="s">
        <v>23</v>
      </c>
      <c r="C81" s="31">
        <v>643149</v>
      </c>
      <c r="D81" s="31">
        <v>353523</v>
      </c>
      <c r="E81" s="31">
        <v>100656</v>
      </c>
      <c r="F81" s="31">
        <v>575055</v>
      </c>
      <c r="G81" s="31">
        <v>670754</v>
      </c>
      <c r="H81" s="32">
        <v>0.56006191245760584</v>
      </c>
      <c r="I81" s="31">
        <f t="shared" si="24"/>
        <v>95699</v>
      </c>
      <c r="J81" s="32">
        <f t="shared" si="25"/>
        <v>0.89734189854691215</v>
      </c>
      <c r="K81" s="31">
        <f t="shared" si="26"/>
        <v>317231</v>
      </c>
      <c r="L81" s="32">
        <f>G81/G77</f>
        <v>0.15272548762003083</v>
      </c>
      <c r="M81" s="32">
        <f>G81/G77</f>
        <v>0.15272548762003083</v>
      </c>
    </row>
    <row r="82" spans="2:13" x14ac:dyDescent="0.25">
      <c r="B82" s="62" t="s">
        <v>24</v>
      </c>
      <c r="C82" s="31">
        <v>147888</v>
      </c>
      <c r="D82" s="31">
        <v>70761</v>
      </c>
      <c r="E82" s="31">
        <v>12040</v>
      </c>
      <c r="F82" s="31">
        <v>91953</v>
      </c>
      <c r="G82" s="31">
        <v>108438</v>
      </c>
      <c r="H82" s="32">
        <v>0.34049275208410767</v>
      </c>
      <c r="I82" s="31">
        <f t="shared" si="24"/>
        <v>16485</v>
      </c>
      <c r="J82" s="32">
        <f t="shared" si="25"/>
        <v>0.53245431805655663</v>
      </c>
      <c r="K82" s="31">
        <f t="shared" si="26"/>
        <v>37677</v>
      </c>
      <c r="L82" s="32">
        <f>G82/G77</f>
        <v>2.4690492231937346E-2</v>
      </c>
      <c r="M82" s="32">
        <f>G82/G77</f>
        <v>2.4690492231937346E-2</v>
      </c>
    </row>
    <row r="83" spans="2:13" x14ac:dyDescent="0.25">
      <c r="B83" s="161" t="s">
        <v>25</v>
      </c>
      <c r="C83" s="162">
        <v>55174</v>
      </c>
      <c r="D83" s="162">
        <v>31273</v>
      </c>
      <c r="E83" s="162">
        <v>8921</v>
      </c>
      <c r="F83" s="162">
        <v>23933</v>
      </c>
      <c r="G83" s="162">
        <v>32080</v>
      </c>
      <c r="H83" s="163">
        <v>-0.31239505675330781</v>
      </c>
      <c r="I83" s="162">
        <f t="shared" si="24"/>
        <v>8147</v>
      </c>
      <c r="J83" s="163">
        <f t="shared" si="25"/>
        <v>2.5805007514469347E-2</v>
      </c>
      <c r="K83" s="162">
        <f t="shared" si="26"/>
        <v>807</v>
      </c>
      <c r="L83" s="163">
        <f>G83/G77</f>
        <v>7.304367387821151E-3</v>
      </c>
      <c r="M83" s="163">
        <f>G83/G77</f>
        <v>7.304367387821151E-3</v>
      </c>
    </row>
    <row r="84" spans="2:13" ht="15.75" x14ac:dyDescent="0.25">
      <c r="B84" s="22" t="s">
        <v>11</v>
      </c>
      <c r="C84" s="23">
        <v>1203718</v>
      </c>
      <c r="D84" s="23">
        <v>631046</v>
      </c>
      <c r="E84" s="23">
        <v>143184</v>
      </c>
      <c r="F84" s="23">
        <v>791969</v>
      </c>
      <c r="G84" s="23">
        <v>942460</v>
      </c>
      <c r="H84" s="24">
        <v>0.20170011472148364</v>
      </c>
      <c r="I84" s="23">
        <f t="shared" si="24"/>
        <v>150491</v>
      </c>
      <c r="J84" s="24">
        <f t="shared" si="25"/>
        <v>0.49348858878750512</v>
      </c>
      <c r="K84" s="23">
        <f t="shared" si="26"/>
        <v>311414</v>
      </c>
      <c r="L84" s="24">
        <f>G84/G77</f>
        <v>0.21459083816477315</v>
      </c>
      <c r="M84" s="24">
        <f>G84/G77</f>
        <v>0.21459083816477315</v>
      </c>
    </row>
    <row r="85" spans="2:13" x14ac:dyDescent="0.25">
      <c r="B85" s="62" t="s">
        <v>190</v>
      </c>
      <c r="C85" s="31">
        <v>35909</v>
      </c>
      <c r="D85" s="31">
        <v>26165</v>
      </c>
      <c r="E85" s="31">
        <v>10250</v>
      </c>
      <c r="F85" s="31">
        <v>52420</v>
      </c>
      <c r="G85" s="31">
        <v>58908</v>
      </c>
      <c r="H85" s="32">
        <v>0.42969784704469149</v>
      </c>
      <c r="I85" s="31">
        <f t="shared" si="24"/>
        <v>6488</v>
      </c>
      <c r="J85" s="32">
        <f t="shared" si="25"/>
        <v>1.2514045480603859</v>
      </c>
      <c r="K85" s="31">
        <f t="shared" si="26"/>
        <v>32743</v>
      </c>
      <c r="L85" s="32">
        <f>G85/G77</f>
        <v>1.3412895077361858E-2</v>
      </c>
      <c r="M85" s="32">
        <f>G85/G77</f>
        <v>1.3412895077361858E-2</v>
      </c>
    </row>
    <row r="86" spans="2:13" x14ac:dyDescent="0.25">
      <c r="B86" s="62" t="s">
        <v>23</v>
      </c>
      <c r="C86" s="31">
        <v>403171</v>
      </c>
      <c r="D86" s="31">
        <v>223784</v>
      </c>
      <c r="E86" s="31">
        <v>58770</v>
      </c>
      <c r="F86" s="31">
        <v>330715</v>
      </c>
      <c r="G86" s="31">
        <v>379074</v>
      </c>
      <c r="H86" s="32">
        <v>0.36584570055664867</v>
      </c>
      <c r="I86" s="31">
        <f t="shared" si="24"/>
        <v>48359</v>
      </c>
      <c r="J86" s="32">
        <f t="shared" si="25"/>
        <v>0.69392807349944596</v>
      </c>
      <c r="K86" s="31">
        <f t="shared" si="26"/>
        <v>155290</v>
      </c>
      <c r="L86" s="32">
        <f>G86/G77</f>
        <v>8.63122120689188E-2</v>
      </c>
      <c r="M86" s="32">
        <f>G86/G77</f>
        <v>8.63122120689188E-2</v>
      </c>
    </row>
    <row r="87" spans="2:13" x14ac:dyDescent="0.25">
      <c r="B87" s="62" t="s">
        <v>24</v>
      </c>
      <c r="C87" s="31">
        <v>483748</v>
      </c>
      <c r="D87" s="31">
        <v>237805</v>
      </c>
      <c r="E87" s="31">
        <v>52467</v>
      </c>
      <c r="F87" s="31">
        <v>292945</v>
      </c>
      <c r="G87" s="31">
        <v>363483</v>
      </c>
      <c r="H87" s="32">
        <v>0.13304853420918317</v>
      </c>
      <c r="I87" s="31">
        <f t="shared" si="24"/>
        <v>70538</v>
      </c>
      <c r="J87" s="32">
        <f t="shared" si="25"/>
        <v>0.52849183154265056</v>
      </c>
      <c r="K87" s="31">
        <f t="shared" si="26"/>
        <v>125678</v>
      </c>
      <c r="L87" s="32">
        <f>G87/G77</f>
        <v>8.2762262195367697E-2</v>
      </c>
      <c r="M87" s="32">
        <f>G87/G77</f>
        <v>8.2762262195367697E-2</v>
      </c>
    </row>
    <row r="88" spans="2:13" ht="15.75" thickBot="1" x14ac:dyDescent="0.3">
      <c r="B88" s="62" t="s">
        <v>25</v>
      </c>
      <c r="C88" s="31">
        <v>280890</v>
      </c>
      <c r="D88" s="31">
        <v>143292</v>
      </c>
      <c r="E88" s="31">
        <v>21697</v>
      </c>
      <c r="F88" s="31">
        <v>115889</v>
      </c>
      <c r="G88" s="31">
        <v>140995</v>
      </c>
      <c r="H88" s="32">
        <v>-0.10201660239886701</v>
      </c>
      <c r="I88" s="31">
        <f t="shared" si="24"/>
        <v>25106</v>
      </c>
      <c r="J88" s="32">
        <f t="shared" si="25"/>
        <v>-1.6030204058844921E-2</v>
      </c>
      <c r="K88" s="31">
        <f t="shared" si="26"/>
        <v>-2297</v>
      </c>
      <c r="L88" s="32">
        <f>G88/G77</f>
        <v>3.2103468823124787E-2</v>
      </c>
      <c r="M88" s="32">
        <f>G88/G77</f>
        <v>3.2103468823124787E-2</v>
      </c>
    </row>
    <row r="89" spans="2:13" ht="15.75" x14ac:dyDescent="0.25">
      <c r="B89" s="144" t="s">
        <v>12</v>
      </c>
      <c r="C89" s="145">
        <v>1571188</v>
      </c>
      <c r="D89" s="145">
        <v>947316</v>
      </c>
      <c r="E89" s="145">
        <v>263510</v>
      </c>
      <c r="F89" s="145">
        <v>1442150</v>
      </c>
      <c r="G89" s="145">
        <v>1700823</v>
      </c>
      <c r="H89" s="146">
        <v>0.46551112690019636</v>
      </c>
      <c r="I89" s="145">
        <f t="shared" si="24"/>
        <v>258673</v>
      </c>
      <c r="J89" s="146">
        <f t="shared" si="25"/>
        <v>0.79541251282570968</v>
      </c>
      <c r="K89" s="145">
        <f t="shared" si="26"/>
        <v>753507</v>
      </c>
      <c r="L89" s="146">
        <f>G89/G77</f>
        <v>0.38726421613641315</v>
      </c>
      <c r="M89" s="147">
        <f>G89/G89</f>
        <v>1</v>
      </c>
    </row>
    <row r="90" spans="2:13" ht="15.75" x14ac:dyDescent="0.25">
      <c r="B90" s="160" t="s">
        <v>10</v>
      </c>
      <c r="C90" s="165">
        <v>1153712</v>
      </c>
      <c r="D90" s="165">
        <v>724591</v>
      </c>
      <c r="E90" s="165">
        <v>200360</v>
      </c>
      <c r="F90" s="165">
        <v>1144158</v>
      </c>
      <c r="G90" s="165">
        <v>1342747</v>
      </c>
      <c r="H90" s="166">
        <v>0.53075210255929295</v>
      </c>
      <c r="I90" s="165">
        <f t="shared" si="24"/>
        <v>198589</v>
      </c>
      <c r="J90" s="166">
        <f t="shared" si="25"/>
        <v>0.85311023736149072</v>
      </c>
      <c r="K90" s="165">
        <f t="shared" si="26"/>
        <v>618156</v>
      </c>
      <c r="L90" s="166">
        <f>G90/G77</f>
        <v>0.30573308593811371</v>
      </c>
      <c r="M90" s="24">
        <f>G90/G89</f>
        <v>0.78946898060527171</v>
      </c>
    </row>
    <row r="91" spans="2:13" x14ac:dyDescent="0.25">
      <c r="B91" s="62" t="s">
        <v>21</v>
      </c>
      <c r="C91" s="31">
        <v>194178</v>
      </c>
      <c r="D91" s="31">
        <v>137076</v>
      </c>
      <c r="E91" s="31">
        <v>45539</v>
      </c>
      <c r="F91" s="31">
        <v>244497</v>
      </c>
      <c r="G91" s="31">
        <v>256055</v>
      </c>
      <c r="H91" s="32">
        <v>0.77720352465029641</v>
      </c>
      <c r="I91" s="31">
        <f t="shared" si="24"/>
        <v>11558</v>
      </c>
      <c r="J91" s="32">
        <f t="shared" si="25"/>
        <v>0.86797834777787508</v>
      </c>
      <c r="K91" s="31">
        <f t="shared" si="26"/>
        <v>118979</v>
      </c>
      <c r="L91" s="32">
        <f>G91/G77</f>
        <v>5.8301739136176589E-2</v>
      </c>
      <c r="M91" s="32">
        <f>G91/G89</f>
        <v>0.15054770543436913</v>
      </c>
    </row>
    <row r="92" spans="2:13" x14ac:dyDescent="0.25">
      <c r="B92" s="62" t="s">
        <v>22</v>
      </c>
      <c r="C92" s="31">
        <v>706680</v>
      </c>
      <c r="D92" s="31">
        <v>438824</v>
      </c>
      <c r="E92" s="31">
        <v>110262</v>
      </c>
      <c r="F92" s="31">
        <v>688763</v>
      </c>
      <c r="G92" s="31">
        <v>828625</v>
      </c>
      <c r="H92" s="32">
        <v>0.51588305174414861</v>
      </c>
      <c r="I92" s="31">
        <f t="shared" si="24"/>
        <v>139862</v>
      </c>
      <c r="J92" s="32">
        <f t="shared" si="25"/>
        <v>0.88828550854100952</v>
      </c>
      <c r="K92" s="31">
        <f t="shared" si="26"/>
        <v>389801</v>
      </c>
      <c r="L92" s="32">
        <f>G92/G77</f>
        <v>0.18867149085827001</v>
      </c>
      <c r="M92" s="32">
        <f>G92/G89</f>
        <v>0.48719061301499333</v>
      </c>
    </row>
    <row r="93" spans="2:13" x14ac:dyDescent="0.25">
      <c r="B93" s="62" t="s">
        <v>23</v>
      </c>
      <c r="C93" s="31">
        <v>187959</v>
      </c>
      <c r="D93" s="31">
        <v>109734</v>
      </c>
      <c r="E93" s="31">
        <v>38288</v>
      </c>
      <c r="F93" s="31">
        <v>175966</v>
      </c>
      <c r="G93" s="31">
        <v>207194</v>
      </c>
      <c r="H93" s="32">
        <v>0.473166685843593</v>
      </c>
      <c r="I93" s="31">
        <f t="shared" si="24"/>
        <v>31228</v>
      </c>
      <c r="J93" s="32">
        <f t="shared" si="25"/>
        <v>0.8881477026263509</v>
      </c>
      <c r="K93" s="31">
        <f t="shared" si="26"/>
        <v>97460</v>
      </c>
      <c r="L93" s="32">
        <f>G93/G77</f>
        <v>4.7176468097014201E-2</v>
      </c>
      <c r="M93" s="32">
        <f>G93/G89</f>
        <v>0.12181984839104364</v>
      </c>
    </row>
    <row r="94" spans="2:13" x14ac:dyDescent="0.25">
      <c r="B94" s="62" t="s">
        <v>24</v>
      </c>
      <c r="C94" s="31">
        <v>47092</v>
      </c>
      <c r="D94" s="31">
        <v>26670</v>
      </c>
      <c r="E94" s="31">
        <v>1534</v>
      </c>
      <c r="F94" s="31">
        <v>26656</v>
      </c>
      <c r="G94" s="31">
        <v>37581</v>
      </c>
      <c r="H94" s="32">
        <v>-8.9101726890146615E-2</v>
      </c>
      <c r="I94" s="31">
        <f t="shared" si="24"/>
        <v>10925</v>
      </c>
      <c r="J94" s="32">
        <f t="shared" si="25"/>
        <v>0.40911136107986512</v>
      </c>
      <c r="K94" s="31">
        <f t="shared" si="26"/>
        <v>10911</v>
      </c>
      <c r="L94" s="32">
        <f>G94/G77</f>
        <v>8.5569024564123037E-3</v>
      </c>
      <c r="M94" s="32">
        <f>G94/G89</f>
        <v>2.2095773634293516E-2</v>
      </c>
    </row>
    <row r="95" spans="2:13" x14ac:dyDescent="0.25">
      <c r="B95" s="161" t="s">
        <v>25</v>
      </c>
      <c r="C95" s="162">
        <v>17803</v>
      </c>
      <c r="D95" s="162">
        <v>12287</v>
      </c>
      <c r="E95" s="162">
        <v>4737</v>
      </c>
      <c r="F95" s="162">
        <v>8276</v>
      </c>
      <c r="G95" s="162">
        <v>13292</v>
      </c>
      <c r="H95" s="163">
        <v>-0.26071246819338423</v>
      </c>
      <c r="I95" s="162">
        <f t="shared" si="24"/>
        <v>5016</v>
      </c>
      <c r="J95" s="163">
        <f t="shared" si="25"/>
        <v>8.1793765768698679E-2</v>
      </c>
      <c r="K95" s="162">
        <f t="shared" si="26"/>
        <v>1005</v>
      </c>
      <c r="L95" s="163">
        <f>G95/G77</f>
        <v>3.0264853902406091E-3</v>
      </c>
      <c r="M95" s="163">
        <f>G95/G89</f>
        <v>7.8150401305720815E-3</v>
      </c>
    </row>
    <row r="96" spans="2:13" ht="15.75" x14ac:dyDescent="0.25">
      <c r="B96" s="22" t="s">
        <v>11</v>
      </c>
      <c r="C96" s="23">
        <v>417476</v>
      </c>
      <c r="D96" s="23">
        <v>222725</v>
      </c>
      <c r="E96" s="23">
        <v>63150</v>
      </c>
      <c r="F96" s="23">
        <v>297992</v>
      </c>
      <c r="G96" s="23">
        <v>358076</v>
      </c>
      <c r="H96" s="24">
        <v>0.25870310141294839</v>
      </c>
      <c r="I96" s="23">
        <f t="shared" si="24"/>
        <v>60084</v>
      </c>
      <c r="J96" s="24">
        <f t="shared" si="25"/>
        <v>0.60770456841396348</v>
      </c>
      <c r="K96" s="23">
        <f t="shared" si="26"/>
        <v>135351</v>
      </c>
      <c r="L96" s="24">
        <f>G96/G77</f>
        <v>8.1531130198299454E-2</v>
      </c>
      <c r="M96" s="24">
        <f>G96/G89</f>
        <v>0.21053101939472832</v>
      </c>
    </row>
    <row r="97" spans="2:13" x14ac:dyDescent="0.25">
      <c r="B97" s="62" t="s">
        <v>190</v>
      </c>
      <c r="C97" s="31">
        <v>21532</v>
      </c>
      <c r="D97" s="31">
        <v>14348</v>
      </c>
      <c r="E97" s="31">
        <v>8765</v>
      </c>
      <c r="F97" s="31">
        <v>26148</v>
      </c>
      <c r="G97" s="31">
        <v>27011</v>
      </c>
      <c r="H97" s="32">
        <v>0.399702419045181</v>
      </c>
      <c r="I97" s="31">
        <f t="shared" si="24"/>
        <v>863</v>
      </c>
      <c r="J97" s="32">
        <f t="shared" si="25"/>
        <v>0.88256202955115692</v>
      </c>
      <c r="K97" s="31">
        <f t="shared" si="26"/>
        <v>12663</v>
      </c>
      <c r="L97" s="32">
        <f>G97/G77</f>
        <v>6.1501953713353217E-3</v>
      </c>
      <c r="M97" s="32">
        <f>G97/G89</f>
        <v>1.588113519161018E-2</v>
      </c>
    </row>
    <row r="98" spans="2:13" x14ac:dyDescent="0.25">
      <c r="B98" s="62" t="s">
        <v>23</v>
      </c>
      <c r="C98" s="31">
        <v>226558</v>
      </c>
      <c r="D98" s="31">
        <v>123191</v>
      </c>
      <c r="E98" s="31">
        <v>40747</v>
      </c>
      <c r="F98" s="31">
        <v>170164</v>
      </c>
      <c r="G98" s="31">
        <v>201446</v>
      </c>
      <c r="H98" s="32">
        <v>0.37600835810407873</v>
      </c>
      <c r="I98" s="31">
        <f t="shared" si="24"/>
        <v>31282</v>
      </c>
      <c r="J98" s="32">
        <f t="shared" si="25"/>
        <v>0.63523309332662281</v>
      </c>
      <c r="K98" s="31">
        <f t="shared" si="26"/>
        <v>78255</v>
      </c>
      <c r="L98" s="32">
        <f>G98/G77</f>
        <v>4.5867693042612831E-2</v>
      </c>
      <c r="M98" s="32">
        <f>G98/G89</f>
        <v>0.11844030801559009</v>
      </c>
    </row>
    <row r="99" spans="2:13" x14ac:dyDescent="0.25">
      <c r="B99" s="62" t="s">
        <v>24</v>
      </c>
      <c r="C99" s="31">
        <v>117113</v>
      </c>
      <c r="D99" s="31">
        <v>55781</v>
      </c>
      <c r="E99" s="31">
        <v>8537</v>
      </c>
      <c r="F99" s="31">
        <v>71539</v>
      </c>
      <c r="G99" s="31">
        <v>93584</v>
      </c>
      <c r="H99" s="32">
        <v>7.3012305444737802E-2</v>
      </c>
      <c r="I99" s="31">
        <f t="shared" si="24"/>
        <v>22045</v>
      </c>
      <c r="J99" s="32">
        <f t="shared" si="25"/>
        <v>0.67770387766443774</v>
      </c>
      <c r="K99" s="31">
        <f t="shared" si="26"/>
        <v>37803</v>
      </c>
      <c r="L99" s="32">
        <f>G99/G77</f>
        <v>2.1308351546815919E-2</v>
      </c>
      <c r="M99" s="32">
        <f>G99/G89</f>
        <v>5.5022774268692273E-2</v>
      </c>
    </row>
    <row r="100" spans="2:13" ht="15.75" thickBot="1" x14ac:dyDescent="0.3">
      <c r="B100" s="62" t="s">
        <v>25</v>
      </c>
      <c r="C100" s="31">
        <v>52273</v>
      </c>
      <c r="D100" s="31">
        <v>29405</v>
      </c>
      <c r="E100" s="31">
        <v>5101</v>
      </c>
      <c r="F100" s="31">
        <v>30141</v>
      </c>
      <c r="G100" s="31">
        <v>36035</v>
      </c>
      <c r="H100" s="32">
        <v>-0.10725730811317802</v>
      </c>
      <c r="I100" s="31">
        <f t="shared" si="24"/>
        <v>5894</v>
      </c>
      <c r="J100" s="32">
        <f t="shared" si="25"/>
        <v>0.22547185852746132</v>
      </c>
      <c r="K100" s="31">
        <f t="shared" si="26"/>
        <v>6630</v>
      </c>
      <c r="L100" s="32">
        <f>G100/G77</f>
        <v>8.2048902375353866E-3</v>
      </c>
      <c r="M100" s="32">
        <f>G100/G89</f>
        <v>2.1186801918835763E-2</v>
      </c>
    </row>
    <row r="101" spans="2:13" ht="15.75" x14ac:dyDescent="0.25">
      <c r="B101" s="144" t="s">
        <v>13</v>
      </c>
      <c r="C101" s="145">
        <v>1235745</v>
      </c>
      <c r="D101" s="145">
        <v>733270</v>
      </c>
      <c r="E101" s="145">
        <v>196700</v>
      </c>
      <c r="F101" s="145">
        <v>990084</v>
      </c>
      <c r="G101" s="145">
        <v>1185201</v>
      </c>
      <c r="H101" s="146">
        <v>0.43151083562389458</v>
      </c>
      <c r="I101" s="145">
        <f t="shared" si="24"/>
        <v>195117</v>
      </c>
      <c r="J101" s="146">
        <f t="shared" si="25"/>
        <v>0.61632277333042396</v>
      </c>
      <c r="K101" s="145">
        <f t="shared" si="26"/>
        <v>451931</v>
      </c>
      <c r="L101" s="146">
        <f>G101/G77</f>
        <v>0.26986108268120373</v>
      </c>
      <c r="M101" s="147">
        <f>G101/G101</f>
        <v>1</v>
      </c>
    </row>
    <row r="102" spans="2:13" ht="15.75" x14ac:dyDescent="0.25">
      <c r="B102" s="160" t="s">
        <v>10</v>
      </c>
      <c r="C102" s="165">
        <v>830126</v>
      </c>
      <c r="D102" s="165">
        <v>515906</v>
      </c>
      <c r="E102" s="165">
        <v>154251</v>
      </c>
      <c r="F102" s="165">
        <v>773740</v>
      </c>
      <c r="G102" s="165">
        <v>911855</v>
      </c>
      <c r="H102" s="166">
        <v>0.56112030487327402</v>
      </c>
      <c r="I102" s="165">
        <f t="shared" si="24"/>
        <v>138115</v>
      </c>
      <c r="J102" s="166">
        <f t="shared" si="25"/>
        <v>0.76748283602051526</v>
      </c>
      <c r="K102" s="165">
        <f t="shared" si="26"/>
        <v>395949</v>
      </c>
      <c r="L102" s="166">
        <f>G102/G77</f>
        <v>0.20762231684606158</v>
      </c>
      <c r="M102" s="24">
        <f>G102/G101</f>
        <v>0.76936739000388965</v>
      </c>
    </row>
    <row r="103" spans="2:13" x14ac:dyDescent="0.25">
      <c r="B103" s="62" t="s">
        <v>21</v>
      </c>
      <c r="C103" s="31">
        <v>87453</v>
      </c>
      <c r="D103" s="31">
        <v>62284</v>
      </c>
      <c r="E103" s="31">
        <v>33276</v>
      </c>
      <c r="F103" s="31">
        <v>114201</v>
      </c>
      <c r="G103" s="31">
        <v>139888</v>
      </c>
      <c r="H103" s="32">
        <v>0.77517875949226767</v>
      </c>
      <c r="I103" s="31">
        <f t="shared" si="24"/>
        <v>25687</v>
      </c>
      <c r="J103" s="32">
        <f t="shared" si="25"/>
        <v>1.2459700725708047</v>
      </c>
      <c r="K103" s="31">
        <f t="shared" si="26"/>
        <v>77604</v>
      </c>
      <c r="L103" s="32">
        <f>G103/G77</f>
        <v>3.1851413502104901E-2</v>
      </c>
      <c r="M103" s="32">
        <f>G103/G101</f>
        <v>0.11802892505153134</v>
      </c>
    </row>
    <row r="104" spans="2:13" x14ac:dyDescent="0.25">
      <c r="B104" s="62" t="s">
        <v>22</v>
      </c>
      <c r="C104" s="31">
        <v>462904</v>
      </c>
      <c r="D104" s="31">
        <v>301151</v>
      </c>
      <c r="E104" s="31">
        <v>79823</v>
      </c>
      <c r="F104" s="31">
        <v>434620</v>
      </c>
      <c r="G104" s="31">
        <v>510890</v>
      </c>
      <c r="H104" s="32">
        <v>0.55907078262747745</v>
      </c>
      <c r="I104" s="31">
        <f t="shared" si="24"/>
        <v>76270</v>
      </c>
      <c r="J104" s="32">
        <f t="shared" si="25"/>
        <v>0.69645792310169985</v>
      </c>
      <c r="K104" s="31">
        <f t="shared" si="26"/>
        <v>209739</v>
      </c>
      <c r="L104" s="32">
        <f>G104/G77</f>
        <v>0.11632569372705574</v>
      </c>
      <c r="M104" s="32">
        <f>G104/G101</f>
        <v>0.43105768557400814</v>
      </c>
    </row>
    <row r="105" spans="2:13" x14ac:dyDescent="0.25">
      <c r="B105" s="62" t="s">
        <v>23</v>
      </c>
      <c r="C105" s="31">
        <v>226648</v>
      </c>
      <c r="D105" s="31">
        <v>125895</v>
      </c>
      <c r="E105" s="31">
        <v>34860</v>
      </c>
      <c r="F105" s="31">
        <v>201009</v>
      </c>
      <c r="G105" s="31">
        <v>234299</v>
      </c>
      <c r="H105" s="32">
        <v>0.54364367801474356</v>
      </c>
      <c r="I105" s="31">
        <f t="shared" si="24"/>
        <v>33290</v>
      </c>
      <c r="J105" s="32">
        <f t="shared" si="25"/>
        <v>0.86106676198419319</v>
      </c>
      <c r="K105" s="31">
        <f t="shared" si="26"/>
        <v>108404</v>
      </c>
      <c r="L105" s="32">
        <f>G105/G77</f>
        <v>5.3348066539872445E-2</v>
      </c>
      <c r="M105" s="32">
        <f>G105/G101</f>
        <v>0.19768714336218077</v>
      </c>
    </row>
    <row r="106" spans="2:13" x14ac:dyDescent="0.25">
      <c r="B106" s="62" t="s">
        <v>24</v>
      </c>
      <c r="C106" s="31">
        <v>48442</v>
      </c>
      <c r="D106" s="31">
        <v>16537</v>
      </c>
      <c r="E106" s="31">
        <v>5478</v>
      </c>
      <c r="F106" s="31">
        <v>20226</v>
      </c>
      <c r="G106" s="31">
        <v>24158</v>
      </c>
      <c r="H106" s="32">
        <v>0.27549758236815469</v>
      </c>
      <c r="I106" s="31">
        <f t="shared" si="24"/>
        <v>3932</v>
      </c>
      <c r="J106" s="32">
        <f t="shared" si="25"/>
        <v>0.46084537703331918</v>
      </c>
      <c r="K106" s="31">
        <f t="shared" si="26"/>
        <v>7621</v>
      </c>
      <c r="L106" s="32">
        <f>G106/G77</f>
        <v>5.5005893813897559E-3</v>
      </c>
      <c r="M106" s="32">
        <f>G106/G101</f>
        <v>2.0383040513803144E-2</v>
      </c>
    </row>
    <row r="107" spans="2:13" x14ac:dyDescent="0.25">
      <c r="B107" s="161" t="s">
        <v>25</v>
      </c>
      <c r="C107" s="162">
        <v>4679</v>
      </c>
      <c r="D107" s="162">
        <v>10039</v>
      </c>
      <c r="E107" s="162">
        <v>814</v>
      </c>
      <c r="F107" s="162">
        <v>3684</v>
      </c>
      <c r="G107" s="162">
        <v>2620</v>
      </c>
      <c r="H107" s="163">
        <v>-0.53431614587007126</v>
      </c>
      <c r="I107" s="162">
        <f t="shared" si="24"/>
        <v>-1064</v>
      </c>
      <c r="J107" s="163">
        <f t="shared" si="25"/>
        <v>-0.7390178304612014</v>
      </c>
      <c r="K107" s="162">
        <f t="shared" si="26"/>
        <v>-7419</v>
      </c>
      <c r="L107" s="163">
        <f>G107/G77</f>
        <v>5.9655369563875991E-4</v>
      </c>
      <c r="M107" s="163">
        <f>G107/G101</f>
        <v>2.2105955023662654E-3</v>
      </c>
    </row>
    <row r="108" spans="2:13" ht="15.75" x14ac:dyDescent="0.25">
      <c r="B108" s="22" t="s">
        <v>11</v>
      </c>
      <c r="C108" s="23">
        <v>405619</v>
      </c>
      <c r="D108" s="23">
        <v>217364</v>
      </c>
      <c r="E108" s="23">
        <v>42449</v>
      </c>
      <c r="F108" s="23">
        <v>216344</v>
      </c>
      <c r="G108" s="23">
        <v>273346</v>
      </c>
      <c r="H108" s="24">
        <v>9.480773455787217E-2</v>
      </c>
      <c r="I108" s="23">
        <f t="shared" si="24"/>
        <v>57002</v>
      </c>
      <c r="J108" s="24">
        <f t="shared" si="25"/>
        <v>0.25754954822325682</v>
      </c>
      <c r="K108" s="23">
        <f t="shared" si="26"/>
        <v>55982</v>
      </c>
      <c r="L108" s="24">
        <f>G108/G77</f>
        <v>6.2238765835142158E-2</v>
      </c>
      <c r="M108" s="24">
        <f>G108/G101</f>
        <v>0.23063260999611038</v>
      </c>
    </row>
    <row r="109" spans="2:13" x14ac:dyDescent="0.25">
      <c r="B109" s="62" t="s">
        <v>190</v>
      </c>
      <c r="C109" s="31">
        <v>11346</v>
      </c>
      <c r="D109" s="31">
        <v>6538</v>
      </c>
      <c r="E109" s="31">
        <v>0</v>
      </c>
      <c r="F109" s="31">
        <v>11359</v>
      </c>
      <c r="G109" s="31">
        <v>13325</v>
      </c>
      <c r="H109" s="32">
        <v>0.20720477476197252</v>
      </c>
      <c r="I109" s="31">
        <f t="shared" si="24"/>
        <v>1966</v>
      </c>
      <c r="J109" s="32">
        <f t="shared" si="25"/>
        <v>1.0380850412970326</v>
      </c>
      <c r="K109" s="31">
        <f t="shared" si="26"/>
        <v>6787</v>
      </c>
      <c r="L109" s="32">
        <f>G109/G77</f>
        <v>3.0339992344986548E-3</v>
      </c>
      <c r="M109" s="32">
        <f>G109/G101</f>
        <v>1.1242818728637589E-2</v>
      </c>
    </row>
    <row r="110" spans="2:13" x14ac:dyDescent="0.25">
      <c r="B110" s="62" t="s">
        <v>23</v>
      </c>
      <c r="C110" s="31">
        <v>44847</v>
      </c>
      <c r="D110" s="31">
        <v>35300</v>
      </c>
      <c r="E110" s="31">
        <v>0</v>
      </c>
      <c r="F110" s="31">
        <v>45672</v>
      </c>
      <c r="G110" s="31">
        <v>53782</v>
      </c>
      <c r="H110" s="32">
        <v>6.1749140191905916E-2</v>
      </c>
      <c r="I110" s="31">
        <f t="shared" si="24"/>
        <v>8110</v>
      </c>
      <c r="J110" s="32">
        <f t="shared" si="25"/>
        <v>0.52356940509915018</v>
      </c>
      <c r="K110" s="31">
        <f t="shared" si="26"/>
        <v>18482</v>
      </c>
      <c r="L110" s="32">
        <f>G110/G77</f>
        <v>1.2245744602612131E-2</v>
      </c>
      <c r="M110" s="32">
        <f>G110/G101</f>
        <v>4.5377956987886443E-2</v>
      </c>
    </row>
    <row r="111" spans="2:13" x14ac:dyDescent="0.25">
      <c r="B111" s="62" t="s">
        <v>24</v>
      </c>
      <c r="C111" s="31">
        <v>193018</v>
      </c>
      <c r="D111" s="31">
        <v>97889</v>
      </c>
      <c r="E111" s="31">
        <v>0</v>
      </c>
      <c r="F111" s="31">
        <v>109529</v>
      </c>
      <c r="G111" s="31">
        <v>144393</v>
      </c>
      <c r="H111" s="32">
        <v>0.21121757146128806</v>
      </c>
      <c r="I111" s="31">
        <f t="shared" si="24"/>
        <v>34864</v>
      </c>
      <c r="J111" s="32">
        <f t="shared" si="25"/>
        <v>0.47506870026254222</v>
      </c>
      <c r="K111" s="31">
        <f t="shared" si="26"/>
        <v>46504</v>
      </c>
      <c r="L111" s="32">
        <f>G111/G77</f>
        <v>3.2877167089453228E-2</v>
      </c>
      <c r="M111" s="32">
        <f>G111/G101</f>
        <v>0.12182996808136341</v>
      </c>
    </row>
    <row r="112" spans="2:13" ht="15.75" thickBot="1" x14ac:dyDescent="0.3">
      <c r="B112" s="62" t="s">
        <v>25</v>
      </c>
      <c r="C112" s="31">
        <v>156408</v>
      </c>
      <c r="D112" s="31">
        <v>77637</v>
      </c>
      <c r="E112" s="31">
        <v>0</v>
      </c>
      <c r="F112" s="31">
        <v>49784</v>
      </c>
      <c r="G112" s="31">
        <v>61846</v>
      </c>
      <c r="H112" s="32">
        <v>-0.17443964035674875</v>
      </c>
      <c r="I112" s="31">
        <f t="shared" si="24"/>
        <v>12062</v>
      </c>
      <c r="J112" s="32">
        <f t="shared" si="25"/>
        <v>-0.20339528832901843</v>
      </c>
      <c r="K112" s="31">
        <f t="shared" si="26"/>
        <v>-15791</v>
      </c>
      <c r="L112" s="32">
        <f>G112/G77</f>
        <v>1.4081854908578146E-2</v>
      </c>
      <c r="M112" s="32">
        <f>G112/G101</f>
        <v>5.2181866198222918E-2</v>
      </c>
    </row>
    <row r="113" spans="2:13" ht="15.75" x14ac:dyDescent="0.25">
      <c r="B113" s="144" t="s">
        <v>15</v>
      </c>
      <c r="C113" s="145">
        <v>565673</v>
      </c>
      <c r="D113" s="145">
        <v>327175</v>
      </c>
      <c r="E113" s="145">
        <v>74235</v>
      </c>
      <c r="F113" s="145">
        <v>528079</v>
      </c>
      <c r="G113" s="145">
        <v>619767</v>
      </c>
      <c r="H113" s="146">
        <v>0.62551160630770775</v>
      </c>
      <c r="I113" s="145">
        <f t="shared" si="24"/>
        <v>91688</v>
      </c>
      <c r="J113" s="146">
        <f t="shared" si="25"/>
        <v>0.89429815847787886</v>
      </c>
      <c r="K113" s="145">
        <f t="shared" si="26"/>
        <v>292592</v>
      </c>
      <c r="L113" s="146">
        <f>G113/G77</f>
        <v>0.14111614285685012</v>
      </c>
      <c r="M113" s="147">
        <f>G113/G113</f>
        <v>1</v>
      </c>
    </row>
    <row r="114" spans="2:13" ht="15.75" x14ac:dyDescent="0.25">
      <c r="B114" s="160" t="s">
        <v>10</v>
      </c>
      <c r="C114" s="165">
        <v>475914</v>
      </c>
      <c r="D114" s="165">
        <v>287187</v>
      </c>
      <c r="E114" s="165">
        <v>61203</v>
      </c>
      <c r="F114" s="165">
        <v>467800</v>
      </c>
      <c r="G114" s="165">
        <v>561721</v>
      </c>
      <c r="H114" s="166">
        <v>0.70746621856760772</v>
      </c>
      <c r="I114" s="165">
        <f t="shared" si="24"/>
        <v>93921</v>
      </c>
      <c r="J114" s="166">
        <f t="shared" si="25"/>
        <v>0.95594159902781106</v>
      </c>
      <c r="K114" s="165">
        <f t="shared" si="26"/>
        <v>274534</v>
      </c>
      <c r="L114" s="166">
        <f>G114/G77</f>
        <v>0.12789951849919842</v>
      </c>
      <c r="M114" s="166">
        <f>G114/G113</f>
        <v>0.90634222215768179</v>
      </c>
    </row>
    <row r="115" spans="2:13" x14ac:dyDescent="0.25">
      <c r="B115" s="62" t="s">
        <v>190</v>
      </c>
      <c r="C115" s="31">
        <v>352566</v>
      </c>
      <c r="D115" s="31">
        <v>215328</v>
      </c>
      <c r="E115" s="31">
        <v>40168</v>
      </c>
      <c r="F115" s="31">
        <v>343680</v>
      </c>
      <c r="G115" s="31">
        <v>421432</v>
      </c>
      <c r="H115" s="32">
        <v>0.71745000955788707</v>
      </c>
      <c r="I115" s="31">
        <f t="shared" si="24"/>
        <v>77752</v>
      </c>
      <c r="J115" s="32">
        <f t="shared" si="25"/>
        <v>0.95716302570961509</v>
      </c>
      <c r="K115" s="31">
        <f t="shared" si="26"/>
        <v>206104</v>
      </c>
      <c r="L115" s="32">
        <f>G115/G77</f>
        <v>9.5956800404745746E-2</v>
      </c>
      <c r="M115" s="32">
        <f>G115/G113</f>
        <v>0.67998457484828978</v>
      </c>
    </row>
    <row r="116" spans="2:13" x14ac:dyDescent="0.25">
      <c r="B116" s="161" t="s">
        <v>27</v>
      </c>
      <c r="C116" s="162">
        <v>123348</v>
      </c>
      <c r="D116" s="162">
        <v>71859</v>
      </c>
      <c r="E116" s="162">
        <v>21035</v>
      </c>
      <c r="F116" s="162">
        <v>124120</v>
      </c>
      <c r="G116" s="162">
        <v>140289</v>
      </c>
      <c r="H116" s="163">
        <v>0.67925504397309888</v>
      </c>
      <c r="I116" s="162">
        <f t="shared" si="24"/>
        <v>16169</v>
      </c>
      <c r="J116" s="163">
        <f t="shared" si="25"/>
        <v>0.95228155137143577</v>
      </c>
      <c r="K116" s="162">
        <f t="shared" si="26"/>
        <v>68430</v>
      </c>
      <c r="L116" s="163">
        <f>G116/G77</f>
        <v>3.1942718094452663E-2</v>
      </c>
      <c r="M116" s="163">
        <f>G116/G113</f>
        <v>0.22635764730939209</v>
      </c>
    </row>
    <row r="117" spans="2:13" ht="15.75" x14ac:dyDescent="0.25">
      <c r="B117" s="22" t="s">
        <v>11</v>
      </c>
      <c r="C117" s="23">
        <v>89759</v>
      </c>
      <c r="D117" s="23">
        <v>39988</v>
      </c>
      <c r="E117" s="23">
        <v>13032</v>
      </c>
      <c r="F117" s="23">
        <v>60279</v>
      </c>
      <c r="G117" s="23">
        <v>58046</v>
      </c>
      <c r="H117" s="24">
        <v>0.22661013996167023</v>
      </c>
      <c r="I117" s="23">
        <f t="shared" si="24"/>
        <v>-2233</v>
      </c>
      <c r="J117" s="24">
        <f t="shared" si="25"/>
        <v>0.45158547564269291</v>
      </c>
      <c r="K117" s="23">
        <f t="shared" si="26"/>
        <v>18058</v>
      </c>
      <c r="L117" s="24">
        <f>G117/G77</f>
        <v>1.3216624357651701E-2</v>
      </c>
      <c r="M117" s="24">
        <f>G117/G113</f>
        <v>9.3657777842318157E-2</v>
      </c>
    </row>
    <row r="118" spans="2:13" x14ac:dyDescent="0.25">
      <c r="B118" s="62" t="s">
        <v>190</v>
      </c>
      <c r="C118" s="31">
        <v>0</v>
      </c>
      <c r="D118" s="31">
        <v>0</v>
      </c>
      <c r="E118" s="31">
        <v>0</v>
      </c>
      <c r="F118" s="31">
        <v>0</v>
      </c>
      <c r="G118" s="31">
        <v>6912</v>
      </c>
      <c r="H118" s="32">
        <v>0.38480098566001564</v>
      </c>
      <c r="I118" s="31">
        <f t="shared" si="24"/>
        <v>6912</v>
      </c>
      <c r="J118" s="32" t="str">
        <f>IFERROR(G118/D118-1,"-")</f>
        <v>-</v>
      </c>
      <c r="K118" s="31">
        <f t="shared" si="26"/>
        <v>6912</v>
      </c>
      <c r="L118" s="32">
        <f>G118/G77</f>
        <v>1.5738088336851557E-3</v>
      </c>
      <c r="M118" s="32">
        <f>G118/G113</f>
        <v>1.1152578307654329E-2</v>
      </c>
    </row>
    <row r="119" spans="2:13" ht="15.75" thickBot="1" x14ac:dyDescent="0.3">
      <c r="B119" s="161" t="s">
        <v>27</v>
      </c>
      <c r="C119" s="31">
        <v>89759</v>
      </c>
      <c r="D119" s="31">
        <v>0</v>
      </c>
      <c r="E119" s="31">
        <v>0</v>
      </c>
      <c r="F119" s="31">
        <v>27603</v>
      </c>
      <c r="G119" s="31">
        <v>51134</v>
      </c>
      <c r="H119" s="32">
        <v>2.0612354042249814E-2</v>
      </c>
      <c r="I119" s="31">
        <f t="shared" si="24"/>
        <v>23531</v>
      </c>
      <c r="J119" s="32" t="str">
        <f>IFERROR(G119/D119-1,"-")</f>
        <v>-</v>
      </c>
      <c r="K119" s="31">
        <f t="shared" si="26"/>
        <v>51134</v>
      </c>
      <c r="L119" s="32">
        <f>G119/G77</f>
        <v>1.1642815523966545E-2</v>
      </c>
      <c r="M119" s="32">
        <f>G119/G113</f>
        <v>8.2505199534663828E-2</v>
      </c>
    </row>
    <row r="120" spans="2:13" ht="15.75" x14ac:dyDescent="0.25">
      <c r="B120" s="144" t="s">
        <v>14</v>
      </c>
      <c r="C120" s="145">
        <v>779218</v>
      </c>
      <c r="D120" s="145">
        <v>410498</v>
      </c>
      <c r="E120" s="145">
        <v>48916</v>
      </c>
      <c r="F120" s="145">
        <v>669996</v>
      </c>
      <c r="G120" s="145">
        <v>789943</v>
      </c>
      <c r="H120" s="146">
        <v>0.43358597026746559</v>
      </c>
      <c r="I120" s="145">
        <f t="shared" si="24"/>
        <v>119947</v>
      </c>
      <c r="J120" s="146">
        <f t="shared" si="25"/>
        <v>0.92435285921003274</v>
      </c>
      <c r="K120" s="145">
        <f t="shared" si="26"/>
        <v>379445</v>
      </c>
      <c r="L120" s="146">
        <f>G120/G77</f>
        <v>0.17986389923433926</v>
      </c>
      <c r="M120" s="147">
        <f>G120/G120</f>
        <v>1</v>
      </c>
    </row>
    <row r="121" spans="2:13" ht="15.75" x14ac:dyDescent="0.25">
      <c r="B121" s="160" t="s">
        <v>10</v>
      </c>
      <c r="C121" s="165">
        <v>532233</v>
      </c>
      <c r="D121" s="165">
        <v>284356</v>
      </c>
      <c r="E121" s="165">
        <v>35204</v>
      </c>
      <c r="F121" s="165">
        <v>481869</v>
      </c>
      <c r="G121" s="165">
        <v>564371</v>
      </c>
      <c r="H121" s="166">
        <v>0.50991253397099157</v>
      </c>
      <c r="I121" s="165">
        <f t="shared" si="24"/>
        <v>82502</v>
      </c>
      <c r="J121" s="166">
        <f t="shared" si="25"/>
        <v>0.98473392507982949</v>
      </c>
      <c r="K121" s="165">
        <f t="shared" si="26"/>
        <v>280015</v>
      </c>
      <c r="L121" s="166">
        <f>G121/G77</f>
        <v>0.12850290296234448</v>
      </c>
      <c r="M121" s="166">
        <f>G121/G120</f>
        <v>0.7144452194652019</v>
      </c>
    </row>
    <row r="122" spans="2:13" x14ac:dyDescent="0.25">
      <c r="B122" s="62" t="s">
        <v>190</v>
      </c>
      <c r="C122" s="31">
        <v>378359</v>
      </c>
      <c r="D122" s="31">
        <v>221296</v>
      </c>
      <c r="E122" s="31">
        <v>28565</v>
      </c>
      <c r="F122" s="31">
        <v>372849</v>
      </c>
      <c r="G122" s="31">
        <v>438389</v>
      </c>
      <c r="H122" s="32">
        <v>0.48564597989457381</v>
      </c>
      <c r="I122" s="31">
        <f t="shared" si="24"/>
        <v>65540</v>
      </c>
      <c r="J122" s="32">
        <f t="shared" si="25"/>
        <v>0.98100733858723155</v>
      </c>
      <c r="K122" s="31">
        <f t="shared" si="26"/>
        <v>217093</v>
      </c>
      <c r="L122" s="32">
        <f>G122/G77</f>
        <v>9.981777789212988E-2</v>
      </c>
      <c r="M122" s="32">
        <f>G122/G120</f>
        <v>0.55496282643178052</v>
      </c>
    </row>
    <row r="123" spans="2:13" x14ac:dyDescent="0.25">
      <c r="B123" s="161" t="s">
        <v>27</v>
      </c>
      <c r="C123" s="162">
        <v>153874</v>
      </c>
      <c r="D123" s="162">
        <v>63060</v>
      </c>
      <c r="E123" s="162">
        <v>6639</v>
      </c>
      <c r="F123" s="162">
        <v>109020</v>
      </c>
      <c r="G123" s="162">
        <v>125982</v>
      </c>
      <c r="H123" s="163">
        <v>0.58561335790199887</v>
      </c>
      <c r="I123" s="162">
        <f t="shared" si="24"/>
        <v>16962</v>
      </c>
      <c r="J123" s="163">
        <f t="shared" si="25"/>
        <v>0.99781160799238822</v>
      </c>
      <c r="K123" s="162">
        <f t="shared" si="26"/>
        <v>62922</v>
      </c>
      <c r="L123" s="163">
        <f>G123/G77</f>
        <v>2.8685125070214597E-2</v>
      </c>
      <c r="M123" s="163">
        <f>G123/G120</f>
        <v>0.1594823930334214</v>
      </c>
    </row>
    <row r="124" spans="2:13" ht="15.75" x14ac:dyDescent="0.25">
      <c r="B124" s="22" t="s">
        <v>11</v>
      </c>
      <c r="C124" s="23">
        <v>246985</v>
      </c>
      <c r="D124" s="23">
        <v>126142</v>
      </c>
      <c r="E124" s="23">
        <v>13712</v>
      </c>
      <c r="F124" s="23">
        <v>188127</v>
      </c>
      <c r="G124" s="23">
        <v>225572</v>
      </c>
      <c r="H124" s="24">
        <v>0.27005668192718546</v>
      </c>
      <c r="I124" s="23">
        <f t="shared" si="24"/>
        <v>37445</v>
      </c>
      <c r="J124" s="24">
        <f t="shared" si="25"/>
        <v>0.78823865167826734</v>
      </c>
      <c r="K124" s="23">
        <f t="shared" si="26"/>
        <v>99430</v>
      </c>
      <c r="L124" s="24">
        <f>G124/G77</f>
        <v>5.1360996271994787E-2</v>
      </c>
      <c r="M124" s="24">
        <f>G124/G120</f>
        <v>0.2855547805347981</v>
      </c>
    </row>
    <row r="125" spans="2:13" x14ac:dyDescent="0.25">
      <c r="B125" s="62" t="s">
        <v>190</v>
      </c>
      <c r="C125" s="31">
        <v>3031</v>
      </c>
      <c r="D125" s="31">
        <v>1666</v>
      </c>
      <c r="E125" s="31">
        <v>0</v>
      </c>
      <c r="F125" s="31">
        <v>8582</v>
      </c>
      <c r="G125" s="31">
        <v>11660</v>
      </c>
      <c r="H125" s="32">
        <v>0.75140848349397027</v>
      </c>
      <c r="I125" s="31">
        <f t="shared" si="24"/>
        <v>3078</v>
      </c>
      <c r="J125" s="32">
        <f t="shared" si="25"/>
        <v>5.9987995198079229</v>
      </c>
      <c r="K125" s="31">
        <f t="shared" si="26"/>
        <v>9994</v>
      </c>
      <c r="L125" s="32">
        <f>G125/G77</f>
        <v>2.6548916378427252E-3</v>
      </c>
      <c r="M125" s="32">
        <f>G125/G120</f>
        <v>1.4760558673220726E-2</v>
      </c>
    </row>
    <row r="126" spans="2:13" ht="15.75" thickBot="1" x14ac:dyDescent="0.3">
      <c r="B126" s="161" t="s">
        <v>27</v>
      </c>
      <c r="C126" s="31">
        <v>243954</v>
      </c>
      <c r="D126" s="31">
        <v>124476</v>
      </c>
      <c r="E126" s="31">
        <v>0</v>
      </c>
      <c r="F126" s="31">
        <v>179545</v>
      </c>
      <c r="G126" s="31">
        <v>213912</v>
      </c>
      <c r="H126" s="32">
        <v>7.0923625156505743E-2</v>
      </c>
      <c r="I126" s="31">
        <f t="shared" si="24"/>
        <v>34367</v>
      </c>
      <c r="J126" s="32">
        <f t="shared" si="25"/>
        <v>0.71849995179793691</v>
      </c>
      <c r="K126" s="31">
        <f t="shared" si="26"/>
        <v>89436</v>
      </c>
      <c r="L126" s="32">
        <f>G126/G77</f>
        <v>4.8706104634152064E-2</v>
      </c>
      <c r="M126" s="32">
        <f>G126/G120</f>
        <v>0.27079422186157737</v>
      </c>
    </row>
    <row r="127" spans="2:13" ht="15.75" x14ac:dyDescent="0.25">
      <c r="B127" s="144" t="s">
        <v>16</v>
      </c>
      <c r="C127" s="145">
        <v>76468</v>
      </c>
      <c r="D127" s="145">
        <v>45001</v>
      </c>
      <c r="E127" s="145">
        <v>12578</v>
      </c>
      <c r="F127" s="145">
        <v>38763</v>
      </c>
      <c r="G127" s="145">
        <v>49725</v>
      </c>
      <c r="H127" s="146">
        <v>0.62967559806283613</v>
      </c>
      <c r="I127" s="145">
        <f t="shared" si="24"/>
        <v>10962</v>
      </c>
      <c r="J127" s="146">
        <f t="shared" si="25"/>
        <v>0.10497544499011124</v>
      </c>
      <c r="K127" s="145">
        <f t="shared" si="26"/>
        <v>4724</v>
      </c>
      <c r="L127" s="146">
        <f>G127/G77</f>
        <v>1.1321997143373029E-2</v>
      </c>
      <c r="M127" s="147">
        <f>G127/G127</f>
        <v>1</v>
      </c>
    </row>
    <row r="128" spans="2:13" ht="15.75" x14ac:dyDescent="0.25">
      <c r="B128" s="160" t="s">
        <v>10</v>
      </c>
      <c r="C128" s="165">
        <v>56193</v>
      </c>
      <c r="D128" s="165">
        <v>33919</v>
      </c>
      <c r="E128" s="165">
        <v>7937</v>
      </c>
      <c r="F128" s="165">
        <v>25150</v>
      </c>
      <c r="G128" s="165">
        <v>37986</v>
      </c>
      <c r="H128" s="166">
        <v>0.76972770955686065</v>
      </c>
      <c r="I128" s="165">
        <f t="shared" si="24"/>
        <v>12836</v>
      </c>
      <c r="J128" s="166">
        <f t="shared" si="25"/>
        <v>0.11990329903593855</v>
      </c>
      <c r="K128" s="165">
        <f t="shared" si="26"/>
        <v>4067</v>
      </c>
      <c r="L128" s="166">
        <f>G128/G77</f>
        <v>8.6491178177610425E-3</v>
      </c>
      <c r="M128" s="166">
        <f>G128/G127</f>
        <v>0.76392156862745098</v>
      </c>
    </row>
    <row r="129" spans="2:13" x14ac:dyDescent="0.25">
      <c r="B129" s="62" t="s">
        <v>190</v>
      </c>
      <c r="C129" s="31">
        <v>42578</v>
      </c>
      <c r="D129" s="31">
        <v>25274</v>
      </c>
      <c r="E129" s="31">
        <v>5578</v>
      </c>
      <c r="F129" s="31">
        <v>19133</v>
      </c>
      <c r="G129" s="31">
        <v>28069</v>
      </c>
      <c r="H129" s="32">
        <v>1.0557625404031681</v>
      </c>
      <c r="I129" s="31">
        <f t="shared" si="24"/>
        <v>8936</v>
      </c>
      <c r="J129" s="32">
        <f t="shared" si="25"/>
        <v>0.11058795600221583</v>
      </c>
      <c r="K129" s="31">
        <f t="shared" si="26"/>
        <v>2795</v>
      </c>
      <c r="L129" s="32">
        <f>G129/G77</f>
        <v>6.3910937720932639E-3</v>
      </c>
      <c r="M129" s="32">
        <f>G129/G127</f>
        <v>0.5644846656611362</v>
      </c>
    </row>
    <row r="130" spans="2:13" x14ac:dyDescent="0.25">
      <c r="B130" s="161" t="s">
        <v>27</v>
      </c>
      <c r="C130" s="162">
        <v>13615</v>
      </c>
      <c r="D130" s="162">
        <v>8645</v>
      </c>
      <c r="E130" s="162">
        <v>2359</v>
      </c>
      <c r="F130" s="162">
        <v>6017</v>
      </c>
      <c r="G130" s="162">
        <v>9917</v>
      </c>
      <c r="H130" s="163">
        <v>2.9500031926441572E-2</v>
      </c>
      <c r="I130" s="162">
        <f t="shared" si="24"/>
        <v>3900</v>
      </c>
      <c r="J130" s="163">
        <f t="shared" si="25"/>
        <v>0.14713707345286298</v>
      </c>
      <c r="K130" s="162">
        <f t="shared" si="26"/>
        <v>1272</v>
      </c>
      <c r="L130" s="163">
        <f>G130/G77</f>
        <v>2.2580240456677794E-3</v>
      </c>
      <c r="M130" s="163">
        <f>G130/G127</f>
        <v>0.19943690296631472</v>
      </c>
    </row>
    <row r="131" spans="2:13" ht="16.5" thickBot="1" x14ac:dyDescent="0.3">
      <c r="B131" s="22" t="s">
        <v>11</v>
      </c>
      <c r="C131" s="23">
        <v>20275</v>
      </c>
      <c r="D131" s="23">
        <v>11082</v>
      </c>
      <c r="E131" s="23">
        <v>4641</v>
      </c>
      <c r="F131" s="23">
        <v>13613</v>
      </c>
      <c r="G131" s="23">
        <v>11739</v>
      </c>
      <c r="H131" s="24">
        <v>0.32690827947060641</v>
      </c>
      <c r="I131" s="23">
        <f t="shared" si="24"/>
        <v>-1874</v>
      </c>
      <c r="J131" s="24">
        <f t="shared" si="25"/>
        <v>5.9285327558202594E-2</v>
      </c>
      <c r="K131" s="23">
        <f t="shared" si="26"/>
        <v>657</v>
      </c>
      <c r="L131" s="24">
        <f>G131/G77</f>
        <v>2.6728793256119857E-3</v>
      </c>
      <c r="M131" s="24">
        <f>G131/G127</f>
        <v>0.23607843137254902</v>
      </c>
    </row>
    <row r="132" spans="2:13" ht="15.75" x14ac:dyDescent="0.25">
      <c r="B132" s="144" t="s">
        <v>17</v>
      </c>
      <c r="C132" s="145">
        <v>58452</v>
      </c>
      <c r="D132" s="145">
        <v>32260</v>
      </c>
      <c r="E132" s="145">
        <v>15769</v>
      </c>
      <c r="F132" s="145">
        <v>39717</v>
      </c>
      <c r="G132" s="145">
        <v>41667</v>
      </c>
      <c r="H132" s="146">
        <v>0.25846886978141503</v>
      </c>
      <c r="I132" s="145">
        <f t="shared" si="24"/>
        <v>1950</v>
      </c>
      <c r="J132" s="146">
        <f t="shared" si="25"/>
        <v>0.29159950402975832</v>
      </c>
      <c r="K132" s="145">
        <f t="shared" si="26"/>
        <v>9407</v>
      </c>
      <c r="L132" s="146">
        <f>G132/G77</f>
        <v>9.4872529909084766E-3</v>
      </c>
      <c r="M132" s="147">
        <f>G132/G132</f>
        <v>1</v>
      </c>
    </row>
    <row r="133" spans="2:13" ht="15.75" x14ac:dyDescent="0.25">
      <c r="B133" s="160" t="s">
        <v>10</v>
      </c>
      <c r="C133" s="165">
        <v>36506</v>
      </c>
      <c r="D133" s="165">
        <v>19353</v>
      </c>
      <c r="E133" s="165">
        <v>10254</v>
      </c>
      <c r="F133" s="165">
        <v>26079</v>
      </c>
      <c r="G133" s="165">
        <v>28513</v>
      </c>
      <c r="H133" s="166">
        <v>0.41210854072525338</v>
      </c>
      <c r="I133" s="165">
        <f t="shared" si="24"/>
        <v>2434</v>
      </c>
      <c r="J133" s="166">
        <f t="shared" si="25"/>
        <v>0.47331163127163745</v>
      </c>
      <c r="K133" s="165">
        <f t="shared" si="26"/>
        <v>9160</v>
      </c>
      <c r="L133" s="166">
        <f>G133/G77</f>
        <v>6.4921891312015112E-3</v>
      </c>
      <c r="M133" s="166">
        <f>G133/G132</f>
        <v>0.68430652554779559</v>
      </c>
    </row>
    <row r="134" spans="2:13" x14ac:dyDescent="0.25">
      <c r="B134" s="62" t="s">
        <v>190</v>
      </c>
      <c r="C134" s="31">
        <v>15210</v>
      </c>
      <c r="D134" s="31">
        <v>9647</v>
      </c>
      <c r="E134" s="31">
        <v>6382</v>
      </c>
      <c r="F134" s="31">
        <v>13744</v>
      </c>
      <c r="G134" s="31">
        <v>14813</v>
      </c>
      <c r="H134" s="32">
        <v>0.55273391000714223</v>
      </c>
      <c r="I134" s="31">
        <f t="shared" si="24"/>
        <v>1069</v>
      </c>
      <c r="J134" s="32">
        <f t="shared" si="25"/>
        <v>0.53550326526381253</v>
      </c>
      <c r="K134" s="31">
        <f t="shared" si="26"/>
        <v>5166</v>
      </c>
      <c r="L134" s="32">
        <f>G134/G77</f>
        <v>3.3728053028614312E-3</v>
      </c>
      <c r="M134" s="32">
        <f>G134/G132</f>
        <v>0.35550915592675258</v>
      </c>
    </row>
    <row r="135" spans="2:13" x14ac:dyDescent="0.25">
      <c r="B135" s="161" t="s">
        <v>27</v>
      </c>
      <c r="C135" s="162">
        <v>21296</v>
      </c>
      <c r="D135" s="162">
        <v>9706</v>
      </c>
      <c r="E135" s="162">
        <v>3872</v>
      </c>
      <c r="F135" s="162">
        <v>12335</v>
      </c>
      <c r="G135" s="162">
        <v>13700</v>
      </c>
      <c r="H135" s="163">
        <v>0.22827947507650803</v>
      </c>
      <c r="I135" s="162">
        <f t="shared" si="24"/>
        <v>1365</v>
      </c>
      <c r="J135" s="163">
        <f t="shared" si="25"/>
        <v>0.41149804244797039</v>
      </c>
      <c r="K135" s="162">
        <f t="shared" si="26"/>
        <v>3994</v>
      </c>
      <c r="L135" s="163">
        <f>G135/G77</f>
        <v>3.1193838283400804E-3</v>
      </c>
      <c r="M135" s="163">
        <f>G135/G132</f>
        <v>0.32879736962104306</v>
      </c>
    </row>
    <row r="136" spans="2:13" ht="16.5" thickBot="1" x14ac:dyDescent="0.3">
      <c r="B136" s="22" t="s">
        <v>11</v>
      </c>
      <c r="C136" s="23">
        <v>21946</v>
      </c>
      <c r="D136" s="23">
        <v>12907</v>
      </c>
      <c r="E136" s="23">
        <v>5515</v>
      </c>
      <c r="F136" s="23">
        <v>13638</v>
      </c>
      <c r="G136" s="23">
        <v>13154</v>
      </c>
      <c r="H136" s="24">
        <v>4.9751091836423011E-2</v>
      </c>
      <c r="I136" s="23">
        <f t="shared" si="24"/>
        <v>-484</v>
      </c>
      <c r="J136" s="24">
        <f t="shared" si="25"/>
        <v>1.9136902456031502E-2</v>
      </c>
      <c r="K136" s="23">
        <f t="shared" si="26"/>
        <v>247</v>
      </c>
      <c r="L136" s="24">
        <f>G136/G77</f>
        <v>2.9950638597069645E-3</v>
      </c>
      <c r="M136" s="24">
        <f>G136/G132</f>
        <v>0.31569347445220436</v>
      </c>
    </row>
    <row r="137" spans="2:13" ht="15.75" x14ac:dyDescent="0.25">
      <c r="B137" s="144" t="s">
        <v>18</v>
      </c>
      <c r="C137" s="145">
        <v>4576</v>
      </c>
      <c r="D137" s="145">
        <v>2960</v>
      </c>
      <c r="E137" s="145">
        <v>2686</v>
      </c>
      <c r="F137" s="145">
        <v>5608</v>
      </c>
      <c r="G137" s="145">
        <v>4767</v>
      </c>
      <c r="H137" s="146">
        <v>0.86111111111111116</v>
      </c>
      <c r="I137" s="145">
        <f t="shared" si="24"/>
        <v>-841</v>
      </c>
      <c r="J137" s="146">
        <f t="shared" si="25"/>
        <v>0.61047297297297298</v>
      </c>
      <c r="K137" s="145">
        <f t="shared" si="26"/>
        <v>1807</v>
      </c>
      <c r="L137" s="146">
        <f>G137/G77</f>
        <v>1.0854089569122015E-3</v>
      </c>
      <c r="M137" s="147">
        <f>G137/G137</f>
        <v>1</v>
      </c>
    </row>
    <row r="138" spans="2:13" ht="15.75" x14ac:dyDescent="0.25">
      <c r="B138" s="160" t="s">
        <v>10</v>
      </c>
      <c r="C138" s="165">
        <v>2918</v>
      </c>
      <c r="D138" s="165">
        <v>2122</v>
      </c>
      <c r="E138" s="165">
        <v>2001</v>
      </c>
      <c r="F138" s="165">
        <v>3632</v>
      </c>
      <c r="G138" s="165">
        <v>2240</v>
      </c>
      <c r="H138" s="166">
        <v>1.0896551724137931</v>
      </c>
      <c r="I138" s="165">
        <f t="shared" si="24"/>
        <v>-1392</v>
      </c>
      <c r="J138" s="166">
        <f t="shared" si="25"/>
        <v>5.5607917059377954E-2</v>
      </c>
      <c r="K138" s="165">
        <f t="shared" si="26"/>
        <v>118</v>
      </c>
      <c r="L138" s="166">
        <f>G138/G77</f>
        <v>5.1003064054611536E-4</v>
      </c>
      <c r="M138" s="166">
        <f>G138/G137</f>
        <v>0.4698972099853157</v>
      </c>
    </row>
    <row r="139" spans="2:13" ht="15.75" x14ac:dyDescent="0.25">
      <c r="B139" s="22" t="s">
        <v>11</v>
      </c>
      <c r="C139" s="23">
        <v>1658</v>
      </c>
      <c r="D139" s="23">
        <v>838</v>
      </c>
      <c r="E139" s="23">
        <v>685</v>
      </c>
      <c r="F139" s="23">
        <v>1976</v>
      </c>
      <c r="G139" s="23">
        <v>2527</v>
      </c>
      <c r="H139" s="24">
        <v>0.57092819614711043</v>
      </c>
      <c r="I139" s="23">
        <f t="shared" si="24"/>
        <v>551</v>
      </c>
      <c r="J139" s="24">
        <f t="shared" si="25"/>
        <v>2.0155131264916468</v>
      </c>
      <c r="K139" s="23">
        <f t="shared" si="26"/>
        <v>1689</v>
      </c>
      <c r="L139" s="24">
        <f>G139/G77</f>
        <v>5.753783163660863E-4</v>
      </c>
      <c r="M139" s="24">
        <f>G139/G137</f>
        <v>0.5301027900146843</v>
      </c>
    </row>
    <row r="140" spans="2:13" x14ac:dyDescent="0.25">
      <c r="B140" s="34"/>
      <c r="C140" s="35"/>
      <c r="D140" s="35"/>
      <c r="E140" s="35"/>
      <c r="F140" s="35"/>
      <c r="G140" s="36"/>
      <c r="H140" s="35"/>
      <c r="I140" s="37"/>
      <c r="J140" s="35"/>
      <c r="K140" s="37"/>
      <c r="L140" s="37"/>
      <c r="M140" s="37"/>
    </row>
    <row r="141" spans="2:13" x14ac:dyDescent="0.25">
      <c r="B141" s="39" t="s">
        <v>19</v>
      </c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BDE86-33C6-436B-AE5C-311BD35D6091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93" t="s">
        <v>191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1" t="s">
        <v>41</v>
      </c>
    </row>
    <row r="5" spans="1:14" ht="10.5" customHeight="1" thickBot="1" x14ac:dyDescent="0.3">
      <c r="B5" s="124"/>
      <c r="C5" s="125"/>
      <c r="D5" s="124"/>
      <c r="E5" s="124"/>
      <c r="F5" s="124"/>
      <c r="G5" s="124"/>
      <c r="H5" s="124"/>
      <c r="I5" s="124"/>
      <c r="J5" s="124"/>
      <c r="K5" s="2"/>
      <c r="L5" s="2"/>
      <c r="N5" s="1" t="s">
        <v>43</v>
      </c>
    </row>
    <row r="6" spans="1:14" ht="22.5" thickTop="1" thickBot="1" x14ac:dyDescent="0.3">
      <c r="B6" s="126" t="s">
        <v>33</v>
      </c>
      <c r="C6" s="303" t="s">
        <v>44</v>
      </c>
      <c r="D6" s="304"/>
      <c r="E6" s="304"/>
      <c r="F6" s="304"/>
      <c r="G6" s="304"/>
      <c r="H6" s="304"/>
      <c r="I6" s="304"/>
      <c r="J6" s="304"/>
      <c r="K6" s="304"/>
      <c r="L6" s="304"/>
      <c r="M6" s="305"/>
    </row>
    <row r="7" spans="1:14" ht="22.5" thickTop="1" thickBot="1" x14ac:dyDescent="0.3">
      <c r="B7" s="3"/>
      <c r="C7" s="306">
        <f>2019</f>
        <v>2019</v>
      </c>
      <c r="D7" s="307"/>
      <c r="E7" s="308">
        <v>2020</v>
      </c>
      <c r="F7" s="307"/>
      <c r="G7" s="308">
        <v>2021</v>
      </c>
      <c r="H7" s="307"/>
      <c r="I7" s="308">
        <v>2022</v>
      </c>
      <c r="J7" s="307"/>
      <c r="K7" s="308">
        <v>2023</v>
      </c>
      <c r="L7" s="309"/>
      <c r="M7" s="310"/>
    </row>
    <row r="8" spans="1:14" ht="16.5" thickTop="1" thickBot="1" x14ac:dyDescent="0.3">
      <c r="B8" s="6"/>
      <c r="C8" s="127" t="s">
        <v>46</v>
      </c>
      <c r="D8" s="128" t="str">
        <f>CONCATENATE("var ",RIGHT(2019,2),"/",RIGHT(2018,2))</f>
        <v>var 19/18</v>
      </c>
      <c r="E8" s="129" t="s">
        <v>46</v>
      </c>
      <c r="F8" s="128" t="str">
        <f>CONCATENATE("var ",RIGHT(E7,2),"/",RIGHT(E7-1,2))</f>
        <v>var 20/19</v>
      </c>
      <c r="G8" s="129" t="s">
        <v>46</v>
      </c>
      <c r="H8" s="128" t="str">
        <f>CONCATENATE("var ",RIGHT(G7,2),"/",RIGHT(G7-1,2))</f>
        <v>var 21/20</v>
      </c>
      <c r="I8" s="129" t="s">
        <v>46</v>
      </c>
      <c r="J8" s="128" t="str">
        <f>CONCATENATE("var ",RIGHT(I7,2),"/",RIGHT(I7-1,2))</f>
        <v>var 22/21</v>
      </c>
      <c r="K8" s="129" t="s">
        <v>46</v>
      </c>
      <c r="L8" s="128" t="str">
        <f>CONCATENATE("var ",RIGHT(K7,2),"/",RIGHT(K7-1,2))</f>
        <v>var 23/22</v>
      </c>
      <c r="M8" s="128" t="str">
        <f>CONCATENATE("var ",RIGHT(K7,2),"/",RIGHT(2019,2))</f>
        <v>var 23/19</v>
      </c>
    </row>
    <row r="9" spans="1:14" x14ac:dyDescent="0.25">
      <c r="A9" s="1" t="s">
        <v>49</v>
      </c>
      <c r="B9" s="131" t="s">
        <v>50</v>
      </c>
      <c r="C9" s="132">
        <v>306139</v>
      </c>
      <c r="D9" s="133">
        <v>-1.0654868858180677E-2</v>
      </c>
      <c r="E9" s="132">
        <v>292445</v>
      </c>
      <c r="F9" s="133">
        <f t="shared" ref="F9:F21" si="0">IFERROR(E9/C9-1,"-")</f>
        <v>-4.4731314860243176E-2</v>
      </c>
      <c r="G9" s="132">
        <v>40306</v>
      </c>
      <c r="H9" s="133">
        <f t="shared" ref="H9:J21" si="1">IFERROR(G9/E9-1,"-")</f>
        <v>-0.86217579373899367</v>
      </c>
      <c r="I9" s="132">
        <v>205509</v>
      </c>
      <c r="J9" s="133">
        <f t="shared" si="1"/>
        <v>4.0987197935791198</v>
      </c>
      <c r="K9" s="132">
        <v>289830</v>
      </c>
      <c r="L9" s="133">
        <f t="shared" ref="L9:L12" si="2">IFERROR(K9/I9-1,"-")</f>
        <v>0.41030319840007001</v>
      </c>
      <c r="M9" s="133">
        <f>K9/C9-1</f>
        <v>-5.3273186363057334E-2</v>
      </c>
    </row>
    <row r="10" spans="1:14" x14ac:dyDescent="0.25">
      <c r="A10" s="1" t="s">
        <v>51</v>
      </c>
      <c r="B10" s="131" t="s">
        <v>52</v>
      </c>
      <c r="C10" s="132">
        <v>293344</v>
      </c>
      <c r="D10" s="133">
        <v>-2.2750214043235073E-2</v>
      </c>
      <c r="E10" s="132">
        <v>315303</v>
      </c>
      <c r="F10" s="133">
        <f t="shared" si="0"/>
        <v>7.4857505181629813E-2</v>
      </c>
      <c r="G10" s="132">
        <v>39737</v>
      </c>
      <c r="H10" s="133">
        <f t="shared" si="1"/>
        <v>-0.87397202056434597</v>
      </c>
      <c r="I10" s="132">
        <v>238961</v>
      </c>
      <c r="J10" s="133">
        <f t="shared" si="1"/>
        <v>5.0135641845131742</v>
      </c>
      <c r="K10" s="132">
        <v>281475</v>
      </c>
      <c r="L10" s="133">
        <f t="shared" si="2"/>
        <v>0.17791187683345822</v>
      </c>
      <c r="M10" s="133">
        <f>IFERROR(K10/C10-1,"-")</f>
        <v>-4.0461028689865786E-2</v>
      </c>
    </row>
    <row r="11" spans="1:14" x14ac:dyDescent="0.25">
      <c r="A11" s="1" t="s">
        <v>53</v>
      </c>
      <c r="B11" s="131" t="s">
        <v>54</v>
      </c>
      <c r="C11" s="132">
        <v>334568</v>
      </c>
      <c r="D11" s="133">
        <v>-5.6137806904450915E-2</v>
      </c>
      <c r="E11" s="132">
        <v>125522</v>
      </c>
      <c r="F11" s="133">
        <f t="shared" si="0"/>
        <v>-0.62482365318858946</v>
      </c>
      <c r="G11" s="132">
        <v>54420</v>
      </c>
      <c r="H11" s="133">
        <f t="shared" si="1"/>
        <v>-0.56645050270072184</v>
      </c>
      <c r="I11" s="132">
        <v>259671</v>
      </c>
      <c r="J11" s="133">
        <f t="shared" si="1"/>
        <v>3.7716097023153257</v>
      </c>
      <c r="K11" s="132">
        <v>303197</v>
      </c>
      <c r="L11" s="133">
        <f t="shared" si="2"/>
        <v>0.16761979581855502</v>
      </c>
      <c r="M11" s="133">
        <f t="shared" ref="M11:M12" si="3">IFERROR(K11/C11-1,"-")</f>
        <v>-9.3765691877286561E-2</v>
      </c>
    </row>
    <row r="12" spans="1:14" x14ac:dyDescent="0.25">
      <c r="A12" s="1" t="s">
        <v>55</v>
      </c>
      <c r="B12" s="131" t="s">
        <v>56</v>
      </c>
      <c r="C12" s="132">
        <v>301694</v>
      </c>
      <c r="D12" s="133">
        <v>-7.1213511356071901E-4</v>
      </c>
      <c r="E12" s="132">
        <v>0</v>
      </c>
      <c r="F12" s="133">
        <f t="shared" si="0"/>
        <v>-1</v>
      </c>
      <c r="G12" s="132">
        <v>62237</v>
      </c>
      <c r="H12" s="133" t="str">
        <f t="shared" si="1"/>
        <v>-</v>
      </c>
      <c r="I12" s="132">
        <v>285943</v>
      </c>
      <c r="J12" s="133">
        <f t="shared" si="1"/>
        <v>3.5944213249353281</v>
      </c>
      <c r="K12" s="132">
        <v>310699</v>
      </c>
      <c r="L12" s="133">
        <f t="shared" si="2"/>
        <v>8.6576695355367939E-2</v>
      </c>
      <c r="M12" s="133">
        <f t="shared" si="3"/>
        <v>2.9848124258354591E-2</v>
      </c>
    </row>
    <row r="13" spans="1:14" x14ac:dyDescent="0.25">
      <c r="A13" s="1" t="s">
        <v>57</v>
      </c>
      <c r="B13" s="131" t="s">
        <v>58</v>
      </c>
      <c r="C13" s="132">
        <v>277583</v>
      </c>
      <c r="D13" s="133">
        <v>-4.095868545249759E-2</v>
      </c>
      <c r="E13" s="132">
        <v>1703</v>
      </c>
      <c r="F13" s="133">
        <f t="shared" si="0"/>
        <v>-0.99386489806652423</v>
      </c>
      <c r="G13" s="132">
        <v>95361</v>
      </c>
      <c r="H13" s="133">
        <f t="shared" si="1"/>
        <v>54.995889606576633</v>
      </c>
      <c r="I13" s="132">
        <v>262460</v>
      </c>
      <c r="J13" s="133">
        <f t="shared" si="1"/>
        <v>1.7522781850022544</v>
      </c>
      <c r="K13" s="132"/>
      <c r="L13" s="133"/>
      <c r="M13" s="133"/>
    </row>
    <row r="14" spans="1:14" x14ac:dyDescent="0.25">
      <c r="A14" s="1" t="s">
        <v>59</v>
      </c>
      <c r="B14" s="131" t="s">
        <v>60</v>
      </c>
      <c r="C14" s="132">
        <v>294513</v>
      </c>
      <c r="D14" s="133">
        <v>1.3872596521651293E-3</v>
      </c>
      <c r="E14" s="132">
        <v>11242</v>
      </c>
      <c r="F14" s="133">
        <f t="shared" si="0"/>
        <v>-0.96182851011670112</v>
      </c>
      <c r="G14" s="132">
        <v>135433</v>
      </c>
      <c r="H14" s="133">
        <f t="shared" si="1"/>
        <v>11.047055684041986</v>
      </c>
      <c r="I14" s="132">
        <v>268383</v>
      </c>
      <c r="J14" s="133">
        <f t="shared" si="1"/>
        <v>0.98166621133697096</v>
      </c>
      <c r="K14" s="132"/>
      <c r="L14" s="133"/>
      <c r="M14" s="133"/>
    </row>
    <row r="15" spans="1:14" x14ac:dyDescent="0.25">
      <c r="A15" s="1" t="s">
        <v>61</v>
      </c>
      <c r="B15" s="131" t="s">
        <v>62</v>
      </c>
      <c r="C15" s="132">
        <v>347672</v>
      </c>
      <c r="D15" s="133">
        <v>-1.0654039656703196E-2</v>
      </c>
      <c r="E15" s="132">
        <v>88980</v>
      </c>
      <c r="F15" s="133">
        <f t="shared" si="0"/>
        <v>-0.74406912262132119</v>
      </c>
      <c r="G15" s="132">
        <v>200770</v>
      </c>
      <c r="H15" s="133">
        <f t="shared" si="1"/>
        <v>1.2563497415149474</v>
      </c>
      <c r="I15" s="132">
        <v>313891</v>
      </c>
      <c r="J15" s="133">
        <f t="shared" si="1"/>
        <v>0.56343577227673447</v>
      </c>
      <c r="K15" s="132"/>
      <c r="L15" s="133"/>
      <c r="M15" s="133"/>
    </row>
    <row r="16" spans="1:14" x14ac:dyDescent="0.25">
      <c r="A16" s="1" t="s">
        <v>63</v>
      </c>
      <c r="B16" s="131" t="s">
        <v>64</v>
      </c>
      <c r="C16" s="132">
        <v>364513</v>
      </c>
      <c r="D16" s="133">
        <v>-1.4443498127644672E-2</v>
      </c>
      <c r="E16" s="132">
        <v>138877</v>
      </c>
      <c r="F16" s="133">
        <f t="shared" si="0"/>
        <v>-0.61900672952679336</v>
      </c>
      <c r="G16" s="132">
        <v>234299</v>
      </c>
      <c r="H16" s="133">
        <f t="shared" si="1"/>
        <v>0.6870972155216486</v>
      </c>
      <c r="I16" s="132">
        <v>318255</v>
      </c>
      <c r="J16" s="133">
        <f t="shared" si="1"/>
        <v>0.35832846064217083</v>
      </c>
      <c r="K16" s="132"/>
      <c r="L16" s="133"/>
      <c r="M16" s="133"/>
    </row>
    <row r="17" spans="1:14" x14ac:dyDescent="0.25">
      <c r="A17" s="1" t="s">
        <v>65</v>
      </c>
      <c r="B17" s="131" t="s">
        <v>66</v>
      </c>
      <c r="C17" s="132">
        <v>298126</v>
      </c>
      <c r="D17" s="133">
        <v>-5.2536571568406187E-2</v>
      </c>
      <c r="E17" s="132">
        <v>69301</v>
      </c>
      <c r="F17" s="133">
        <f t="shared" si="0"/>
        <v>-0.76754459523825491</v>
      </c>
      <c r="G17" s="132">
        <v>206575</v>
      </c>
      <c r="H17" s="133">
        <f t="shared" si="1"/>
        <v>1.980837217356171</v>
      </c>
      <c r="I17" s="132">
        <v>267238</v>
      </c>
      <c r="J17" s="133">
        <f t="shared" si="1"/>
        <v>0.29366089797894235</v>
      </c>
      <c r="K17" s="132"/>
      <c r="L17" s="133"/>
      <c r="M17" s="133"/>
    </row>
    <row r="18" spans="1:14" x14ac:dyDescent="0.25">
      <c r="A18" s="1" t="s">
        <v>67</v>
      </c>
      <c r="B18" s="131" t="s">
        <v>68</v>
      </c>
      <c r="C18" s="132">
        <v>333597</v>
      </c>
      <c r="D18" s="133">
        <v>-3.3939829200415828E-2</v>
      </c>
      <c r="E18" s="132">
        <v>66690</v>
      </c>
      <c r="F18" s="133">
        <f t="shared" si="0"/>
        <v>-0.80008813028894143</v>
      </c>
      <c r="G18" s="132">
        <v>274592</v>
      </c>
      <c r="H18" s="133">
        <f t="shared" si="1"/>
        <v>3.1174388963862647</v>
      </c>
      <c r="I18" s="132">
        <v>306276</v>
      </c>
      <c r="J18" s="133">
        <f t="shared" si="1"/>
        <v>0.11538573592821355</v>
      </c>
      <c r="K18" s="132"/>
      <c r="L18" s="133"/>
      <c r="M18" s="133"/>
    </row>
    <row r="19" spans="1:14" x14ac:dyDescent="0.25">
      <c r="A19" s="1" t="s">
        <v>69</v>
      </c>
      <c r="B19" s="131" t="s">
        <v>70</v>
      </c>
      <c r="C19" s="132">
        <v>321926</v>
      </c>
      <c r="D19" s="133">
        <v>6.8031318426116316E-2</v>
      </c>
      <c r="E19" s="132">
        <v>53895</v>
      </c>
      <c r="F19" s="133">
        <f t="shared" si="0"/>
        <v>-0.83258574952007602</v>
      </c>
      <c r="G19" s="132">
        <v>241497</v>
      </c>
      <c r="H19" s="133">
        <f t="shared" si="1"/>
        <v>3.4808794878931257</v>
      </c>
      <c r="I19" s="132">
        <v>281513</v>
      </c>
      <c r="J19" s="133">
        <f t="shared" si="1"/>
        <v>0.16569978094965987</v>
      </c>
      <c r="K19" s="132"/>
      <c r="L19" s="133"/>
      <c r="M19" s="133"/>
    </row>
    <row r="20" spans="1:14" x14ac:dyDescent="0.25">
      <c r="A20" s="1" t="s">
        <v>71</v>
      </c>
      <c r="B20" s="131" t="s">
        <v>72</v>
      </c>
      <c r="C20" s="132">
        <v>311195</v>
      </c>
      <c r="D20" s="133">
        <v>-1.2295719350364553E-2</v>
      </c>
      <c r="E20" s="132">
        <v>70961</v>
      </c>
      <c r="F20" s="133">
        <f t="shared" si="0"/>
        <v>-0.77197255739970116</v>
      </c>
      <c r="G20" s="132">
        <v>244182</v>
      </c>
      <c r="H20" s="133">
        <f t="shared" si="1"/>
        <v>2.4410732655965952</v>
      </c>
      <c r="I20" s="132">
        <v>308436</v>
      </c>
      <c r="J20" s="133">
        <f t="shared" si="1"/>
        <v>0.26313978917364911</v>
      </c>
      <c r="K20" s="132"/>
      <c r="L20" s="133"/>
      <c r="M20" s="133"/>
    </row>
    <row r="21" spans="1:14" ht="15.75" x14ac:dyDescent="0.25">
      <c r="A21" s="1" t="s">
        <v>0</v>
      </c>
      <c r="B21" s="134" t="s">
        <v>33</v>
      </c>
      <c r="C21" s="135">
        <v>3784870</v>
      </c>
      <c r="D21" s="136">
        <v>-1.6217247486654096E-2</v>
      </c>
      <c r="E21" s="135">
        <v>1235446</v>
      </c>
      <c r="F21" s="136">
        <f t="shared" si="0"/>
        <v>-0.67358297642983778</v>
      </c>
      <c r="G21" s="135">
        <v>1829409</v>
      </c>
      <c r="H21" s="136">
        <f t="shared" si="1"/>
        <v>0.48076807889620432</v>
      </c>
      <c r="I21" s="135">
        <v>3316536</v>
      </c>
      <c r="J21" s="136">
        <f t="shared" si="1"/>
        <v>0.81290023171417647</v>
      </c>
      <c r="K21" s="135">
        <v>1185201</v>
      </c>
      <c r="L21" s="136">
        <v>0.19707115759874916</v>
      </c>
      <c r="M21" s="136">
        <v>-4.0901642329121302E-2</v>
      </c>
    </row>
    <row r="22" spans="1:14" ht="6" customHeight="1" x14ac:dyDescent="0.25"/>
    <row r="23" spans="1:14" x14ac:dyDescent="0.25">
      <c r="B23" s="39" t="s">
        <v>192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</row>
    <row r="24" spans="1:14" x14ac:dyDescent="0.25">
      <c r="L24" s="139"/>
    </row>
    <row r="26" spans="1:14" ht="48.75" customHeight="1" thickBot="1" x14ac:dyDescent="0.3">
      <c r="B26" s="293" t="s">
        <v>193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1" t="s">
        <v>74</v>
      </c>
    </row>
    <row r="27" spans="1:14" ht="10.5" customHeight="1" thickBot="1" x14ac:dyDescent="0.3">
      <c r="B27" s="124"/>
      <c r="C27" s="125"/>
      <c r="D27" s="124"/>
      <c r="E27" s="124"/>
      <c r="F27" s="124"/>
      <c r="G27" s="124"/>
      <c r="H27" s="124"/>
      <c r="I27" s="124"/>
      <c r="J27" s="124"/>
      <c r="K27" s="2"/>
      <c r="L27" s="2"/>
      <c r="N27" s="1" t="s">
        <v>75</v>
      </c>
    </row>
    <row r="28" spans="1:14" ht="22.5" thickTop="1" thickBot="1" x14ac:dyDescent="0.3">
      <c r="B28" s="140" t="s">
        <v>76</v>
      </c>
      <c r="C28" s="303" t="s">
        <v>77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5"/>
    </row>
    <row r="29" spans="1:14" ht="22.5" thickTop="1" thickBot="1" x14ac:dyDescent="0.3">
      <c r="B29" s="3"/>
      <c r="C29" s="306">
        <f>2019</f>
        <v>2019</v>
      </c>
      <c r="D29" s="307"/>
      <c r="E29" s="308">
        <v>2020</v>
      </c>
      <c r="F29" s="307"/>
      <c r="G29" s="308">
        <v>2021</v>
      </c>
      <c r="H29" s="307"/>
      <c r="I29" s="308">
        <v>2022</v>
      </c>
      <c r="J29" s="307"/>
      <c r="K29" s="308">
        <v>2023</v>
      </c>
      <c r="L29" s="309"/>
      <c r="M29" s="310"/>
    </row>
    <row r="30" spans="1:14" ht="16.5" thickTop="1" thickBot="1" x14ac:dyDescent="0.3">
      <c r="B30" s="6"/>
      <c r="C30" s="127" t="s">
        <v>46</v>
      </c>
      <c r="D30" s="128" t="str">
        <f>CONCATENATE("var ",RIGHT(2019,2),"/",RIGHT(2018,2))</f>
        <v>var 19/18</v>
      </c>
      <c r="E30" s="129" t="s">
        <v>46</v>
      </c>
      <c r="F30" s="128" t="str">
        <f>CONCATENATE("var ",RIGHT(E29,2),"/",RIGHT(E29-1,2))</f>
        <v>var 20/19</v>
      </c>
      <c r="G30" s="129" t="s">
        <v>46</v>
      </c>
      <c r="H30" s="128" t="str">
        <f>CONCATENATE("var ",RIGHT(G29,2),"/",RIGHT(G29-1,2))</f>
        <v>var 21/20</v>
      </c>
      <c r="I30" s="129" t="s">
        <v>46</v>
      </c>
      <c r="J30" s="128" t="str">
        <f>CONCATENATE("var ",RIGHT(I29,2),"/",RIGHT(I29-1,2))</f>
        <v>var 22/21</v>
      </c>
      <c r="K30" s="129" t="s">
        <v>46</v>
      </c>
      <c r="L30" s="128" t="str">
        <f>CONCATENATE("var ",RIGHT(K29,2),"/",RIGHT(K29-1,2))</f>
        <v>var 23/22</v>
      </c>
      <c r="M30" s="128" t="str">
        <f>CONCATENATE("var ",RIGHT(K29,2),"/",RIGHT(2019,2))</f>
        <v>var 23/19</v>
      </c>
    </row>
    <row r="31" spans="1:14" x14ac:dyDescent="0.25">
      <c r="B31" s="131" t="s">
        <v>50</v>
      </c>
      <c r="C31" s="132">
        <v>34561</v>
      </c>
      <c r="D31" s="133">
        <v>0.2140297878319517</v>
      </c>
      <c r="E31" s="132">
        <v>36835</v>
      </c>
      <c r="F31" s="133">
        <f t="shared" ref="F31:F43" si="4">IFERROR(E31/C31-1,"-")</f>
        <v>6.5796707271201571E-2</v>
      </c>
      <c r="G31" s="132">
        <v>18517</v>
      </c>
      <c r="H31" s="133">
        <f t="shared" ref="H31:J43" si="5">IFERROR(G31/E31-1,"-")</f>
        <v>-0.49729876476177548</v>
      </c>
      <c r="I31" s="132">
        <v>31260</v>
      </c>
      <c r="J31" s="133">
        <f t="shared" si="5"/>
        <v>0.68817843063131168</v>
      </c>
      <c r="K31" s="132">
        <v>37556</v>
      </c>
      <c r="L31" s="133">
        <f t="shared" ref="L31:L34" si="6">IFERROR(K31/I31-1,"-")</f>
        <v>0.20140754958413298</v>
      </c>
      <c r="M31" s="133">
        <f>K31/C31-1</f>
        <v>8.6658372153583629E-2</v>
      </c>
    </row>
    <row r="32" spans="1:14" x14ac:dyDescent="0.25">
      <c r="B32" s="131" t="s">
        <v>52</v>
      </c>
      <c r="C32" s="132">
        <v>33570</v>
      </c>
      <c r="D32" s="133">
        <v>0.1325910931174088</v>
      </c>
      <c r="E32" s="132">
        <v>43815</v>
      </c>
      <c r="F32" s="133">
        <f t="shared" si="4"/>
        <v>0.30518319928507598</v>
      </c>
      <c r="G32" s="132">
        <v>24214</v>
      </c>
      <c r="H32" s="133">
        <f t="shared" si="5"/>
        <v>-0.44735821065845027</v>
      </c>
      <c r="I32" s="132">
        <v>43995</v>
      </c>
      <c r="J32" s="133">
        <f t="shared" si="5"/>
        <v>0.81692409349962825</v>
      </c>
      <c r="K32" s="132">
        <v>36152</v>
      </c>
      <c r="L32" s="133">
        <f t="shared" si="6"/>
        <v>-0.17827025798386176</v>
      </c>
      <c r="M32" s="133">
        <f>IFERROR(K32/C32-1,"-")</f>
        <v>7.6913911230265031E-2</v>
      </c>
    </row>
    <row r="33" spans="2:14" x14ac:dyDescent="0.25">
      <c r="B33" s="131" t="s">
        <v>54</v>
      </c>
      <c r="C33" s="132">
        <v>47389</v>
      </c>
      <c r="D33" s="133">
        <v>4.429843153878732E-3</v>
      </c>
      <c r="E33" s="132">
        <v>22625</v>
      </c>
      <c r="F33" s="133">
        <f t="shared" si="4"/>
        <v>-0.52256852856148051</v>
      </c>
      <c r="G33" s="132">
        <v>32961</v>
      </c>
      <c r="H33" s="133">
        <f t="shared" si="5"/>
        <v>0.45683977900552497</v>
      </c>
      <c r="I33" s="132">
        <v>42893</v>
      </c>
      <c r="J33" s="133">
        <f t="shared" si="5"/>
        <v>0.3013258092897666</v>
      </c>
      <c r="K33" s="132">
        <v>50680</v>
      </c>
      <c r="L33" s="133">
        <f t="shared" si="6"/>
        <v>0.18154477420558135</v>
      </c>
      <c r="M33" s="133">
        <f t="shared" ref="M33:M34" si="7">IFERROR(K33/C33-1,"-")</f>
        <v>6.9446496022283588E-2</v>
      </c>
    </row>
    <row r="34" spans="2:14" x14ac:dyDescent="0.25">
      <c r="B34" s="131" t="s">
        <v>56</v>
      </c>
      <c r="C34" s="132">
        <v>75403</v>
      </c>
      <c r="D34" s="133">
        <v>0.19469222847183709</v>
      </c>
      <c r="E34" s="132">
        <v>0</v>
      </c>
      <c r="F34" s="133">
        <f t="shared" si="4"/>
        <v>-1</v>
      </c>
      <c r="G34" s="132">
        <v>39426</v>
      </c>
      <c r="H34" s="133" t="str">
        <f t="shared" si="5"/>
        <v>-</v>
      </c>
      <c r="I34" s="132">
        <v>78062</v>
      </c>
      <c r="J34" s="133">
        <f t="shared" si="5"/>
        <v>0.97996246131994114</v>
      </c>
      <c r="K34" s="132">
        <v>87211</v>
      </c>
      <c r="L34" s="133">
        <f t="shared" si="6"/>
        <v>0.11720171146012137</v>
      </c>
      <c r="M34" s="133">
        <f t="shared" si="7"/>
        <v>0.15659854382451632</v>
      </c>
    </row>
    <row r="35" spans="2:14" x14ac:dyDescent="0.25">
      <c r="B35" s="131" t="s">
        <v>58</v>
      </c>
      <c r="C35" s="132">
        <v>92343</v>
      </c>
      <c r="D35" s="133">
        <v>0.32590997200086158</v>
      </c>
      <c r="E35" s="132">
        <v>1349</v>
      </c>
      <c r="F35" s="133">
        <f t="shared" si="4"/>
        <v>-0.98539142111475697</v>
      </c>
      <c r="G35" s="132">
        <v>63019</v>
      </c>
      <c r="H35" s="133">
        <f t="shared" si="5"/>
        <v>45.71534469977761</v>
      </c>
      <c r="I35" s="132">
        <v>93041</v>
      </c>
      <c r="J35" s="133">
        <f t="shared" si="5"/>
        <v>0.4763960075532776</v>
      </c>
      <c r="K35" s="132"/>
      <c r="L35" s="133"/>
      <c r="M35" s="133"/>
    </row>
    <row r="36" spans="2:14" x14ac:dyDescent="0.25">
      <c r="B36" s="131" t="s">
        <v>60</v>
      </c>
      <c r="C36" s="132">
        <v>102586</v>
      </c>
      <c r="D36" s="133">
        <v>0.22892807513536817</v>
      </c>
      <c r="E36" s="132">
        <v>9458</v>
      </c>
      <c r="F36" s="133">
        <f t="shared" si="4"/>
        <v>-0.9078041838067572</v>
      </c>
      <c r="G36" s="132">
        <v>86691</v>
      </c>
      <c r="H36" s="133">
        <f t="shared" si="5"/>
        <v>8.1658913089448077</v>
      </c>
      <c r="I36" s="132">
        <v>101789</v>
      </c>
      <c r="J36" s="133">
        <f t="shared" si="5"/>
        <v>0.17415879387710365</v>
      </c>
      <c r="K36" s="132"/>
      <c r="L36" s="133"/>
      <c r="M36" s="133"/>
    </row>
    <row r="37" spans="2:14" x14ac:dyDescent="0.25">
      <c r="B37" s="131" t="s">
        <v>62</v>
      </c>
      <c r="C37" s="132">
        <v>119570</v>
      </c>
      <c r="D37" s="133">
        <v>0.13198080072707308</v>
      </c>
      <c r="E37" s="132">
        <v>57670</v>
      </c>
      <c r="F37" s="133">
        <f t="shared" si="4"/>
        <v>-0.517688383373756</v>
      </c>
      <c r="G37" s="132">
        <v>115969</v>
      </c>
      <c r="H37" s="133">
        <f t="shared" si="5"/>
        <v>1.0109068839951449</v>
      </c>
      <c r="I37" s="132">
        <v>112358</v>
      </c>
      <c r="J37" s="133">
        <f t="shared" si="5"/>
        <v>-3.1137631608447069E-2</v>
      </c>
      <c r="K37" s="132"/>
      <c r="L37" s="133"/>
      <c r="M37" s="133"/>
    </row>
    <row r="38" spans="2:14" x14ac:dyDescent="0.25">
      <c r="B38" s="131" t="s">
        <v>64</v>
      </c>
      <c r="C38" s="132">
        <v>142781</v>
      </c>
      <c r="D38" s="133">
        <v>0.19593094841233283</v>
      </c>
      <c r="E38" s="132">
        <v>92966</v>
      </c>
      <c r="F38" s="133">
        <f t="shared" si="4"/>
        <v>-0.34889095888108357</v>
      </c>
      <c r="G38" s="132">
        <v>125666</v>
      </c>
      <c r="H38" s="133">
        <f t="shared" si="5"/>
        <v>0.3517414968913366</v>
      </c>
      <c r="I38" s="132">
        <v>124411</v>
      </c>
      <c r="J38" s="133">
        <f t="shared" si="5"/>
        <v>-9.9867903808508185E-3</v>
      </c>
      <c r="K38" s="132"/>
      <c r="L38" s="133"/>
      <c r="M38" s="133"/>
    </row>
    <row r="39" spans="2:14" x14ac:dyDescent="0.25">
      <c r="B39" s="131" t="s">
        <v>66</v>
      </c>
      <c r="C39" s="132">
        <v>91191</v>
      </c>
      <c r="D39" s="133">
        <v>0.14114275703273593</v>
      </c>
      <c r="E39" s="132">
        <v>56354</v>
      </c>
      <c r="F39" s="133">
        <f t="shared" si="4"/>
        <v>-0.3820223486966916</v>
      </c>
      <c r="G39" s="132">
        <v>88919</v>
      </c>
      <c r="H39" s="133">
        <f t="shared" si="5"/>
        <v>0.57786492529367917</v>
      </c>
      <c r="I39" s="132">
        <v>88917</v>
      </c>
      <c r="J39" s="133">
        <f t="shared" si="5"/>
        <v>-2.2492380706062853E-5</v>
      </c>
      <c r="K39" s="132"/>
      <c r="L39" s="133"/>
      <c r="M39" s="133"/>
    </row>
    <row r="40" spans="2:14" x14ac:dyDescent="0.25">
      <c r="B40" s="131" t="s">
        <v>68</v>
      </c>
      <c r="C40" s="132">
        <v>73843</v>
      </c>
      <c r="D40" s="133">
        <v>0.30096899224806206</v>
      </c>
      <c r="E40" s="132">
        <v>48314</v>
      </c>
      <c r="F40" s="133">
        <f t="shared" si="4"/>
        <v>-0.34571997345719974</v>
      </c>
      <c r="G40" s="132">
        <v>71899</v>
      </c>
      <c r="H40" s="133">
        <f t="shared" si="5"/>
        <v>0.488160781554001</v>
      </c>
      <c r="I40" s="132">
        <v>65891</v>
      </c>
      <c r="J40" s="133">
        <f t="shared" si="5"/>
        <v>-8.3561662888218202E-2</v>
      </c>
      <c r="K40" s="132"/>
      <c r="L40" s="133"/>
      <c r="M40" s="133"/>
    </row>
    <row r="41" spans="2:14" x14ac:dyDescent="0.25">
      <c r="B41" s="131" t="s">
        <v>70</v>
      </c>
      <c r="C41" s="132">
        <v>48294</v>
      </c>
      <c r="D41" s="133">
        <v>0.44605802916429615</v>
      </c>
      <c r="E41" s="132">
        <v>25678</v>
      </c>
      <c r="F41" s="133">
        <f t="shared" si="4"/>
        <v>-0.46829833933822007</v>
      </c>
      <c r="G41" s="132">
        <v>39145</v>
      </c>
      <c r="H41" s="133">
        <f t="shared" si="5"/>
        <v>0.52445673339045107</v>
      </c>
      <c r="I41" s="132">
        <v>43989</v>
      </c>
      <c r="J41" s="133">
        <f t="shared" si="5"/>
        <v>0.12374505045344231</v>
      </c>
      <c r="K41" s="132"/>
      <c r="L41" s="133"/>
      <c r="M41" s="133"/>
    </row>
    <row r="42" spans="2:14" x14ac:dyDescent="0.25">
      <c r="B42" s="131" t="s">
        <v>72</v>
      </c>
      <c r="C42" s="132">
        <v>46887</v>
      </c>
      <c r="D42" s="133">
        <v>0.16166195926861904</v>
      </c>
      <c r="E42" s="132">
        <v>31148</v>
      </c>
      <c r="F42" s="133">
        <f t="shared" si="4"/>
        <v>-0.33567939940708513</v>
      </c>
      <c r="G42" s="132">
        <v>47373</v>
      </c>
      <c r="H42" s="133">
        <f t="shared" si="5"/>
        <v>0.52090021831257216</v>
      </c>
      <c r="I42" s="132">
        <v>50108</v>
      </c>
      <c r="J42" s="133">
        <f t="shared" si="5"/>
        <v>5.7733308002448691E-2</v>
      </c>
      <c r="K42" s="132"/>
      <c r="L42" s="133"/>
      <c r="M42" s="133"/>
    </row>
    <row r="43" spans="2:14" ht="15.75" x14ac:dyDescent="0.25">
      <c r="B43" s="134" t="s">
        <v>33</v>
      </c>
      <c r="C43" s="135">
        <v>908418</v>
      </c>
      <c r="D43" s="136">
        <v>0.2000665809744866</v>
      </c>
      <c r="E43" s="135">
        <v>426489</v>
      </c>
      <c r="F43" s="136">
        <f t="shared" si="4"/>
        <v>-0.53051458689722131</v>
      </c>
      <c r="G43" s="135">
        <v>753799</v>
      </c>
      <c r="H43" s="136">
        <f t="shared" si="5"/>
        <v>0.76745238446947051</v>
      </c>
      <c r="I43" s="135">
        <v>876714</v>
      </c>
      <c r="J43" s="136">
        <f t="shared" si="5"/>
        <v>0.16306070981786913</v>
      </c>
      <c r="K43" s="135">
        <v>211599</v>
      </c>
      <c r="L43" s="136">
        <v>7.8431272616074521E-2</v>
      </c>
      <c r="M43" s="136">
        <v>0.10829496708096986</v>
      </c>
    </row>
    <row r="44" spans="2:14" ht="6" customHeight="1" x14ac:dyDescent="0.25"/>
    <row r="45" spans="2:14" x14ac:dyDescent="0.25">
      <c r="B45" s="39" t="s">
        <v>192</v>
      </c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</row>
    <row r="48" spans="2:14" ht="48.75" customHeight="1" thickBot="1" x14ac:dyDescent="0.3">
      <c r="B48" s="293" t="s">
        <v>194</v>
      </c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1" t="s">
        <v>79</v>
      </c>
    </row>
    <row r="49" spans="1:14" ht="10.5" customHeight="1" thickBot="1" x14ac:dyDescent="0.3">
      <c r="B49" s="124"/>
      <c r="C49" s="125"/>
      <c r="D49" s="124"/>
      <c r="E49" s="124"/>
      <c r="F49" s="124"/>
      <c r="G49" s="124"/>
      <c r="H49" s="124"/>
      <c r="I49" s="124"/>
      <c r="J49" s="124"/>
      <c r="K49" s="2"/>
      <c r="L49" s="2"/>
      <c r="N49" s="1" t="s">
        <v>80</v>
      </c>
    </row>
    <row r="50" spans="1:14" ht="22.5" thickTop="1" thickBot="1" x14ac:dyDescent="0.3">
      <c r="B50" s="3"/>
      <c r="C50" s="303" t="s">
        <v>81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5"/>
    </row>
    <row r="51" spans="1:14" ht="22.5" thickTop="1" thickBot="1" x14ac:dyDescent="0.3">
      <c r="B51" s="3"/>
      <c r="C51" s="306">
        <f>2019</f>
        <v>2019</v>
      </c>
      <c r="D51" s="307"/>
      <c r="E51" s="308">
        <v>2020</v>
      </c>
      <c r="F51" s="307"/>
      <c r="G51" s="308">
        <v>2021</v>
      </c>
      <c r="H51" s="307"/>
      <c r="I51" s="308">
        <v>2022</v>
      </c>
      <c r="J51" s="307"/>
      <c r="K51" s="308">
        <v>2023</v>
      </c>
      <c r="L51" s="309"/>
      <c r="M51" s="310"/>
    </row>
    <row r="52" spans="1:14" ht="16.5" thickTop="1" thickBot="1" x14ac:dyDescent="0.3">
      <c r="B52" s="6"/>
      <c r="C52" s="127" t="s">
        <v>46</v>
      </c>
      <c r="D52" s="128" t="str">
        <f>CONCATENATE("var ",RIGHT(2019,2),"/",RIGHT(2018,2))</f>
        <v>var 19/18</v>
      </c>
      <c r="E52" s="129" t="s">
        <v>46</v>
      </c>
      <c r="F52" s="128" t="str">
        <f>CONCATENATE("var ",RIGHT(E51,2),"/",RIGHT(E51-1,2))</f>
        <v>var 20/19</v>
      </c>
      <c r="G52" s="129" t="s">
        <v>46</v>
      </c>
      <c r="H52" s="128" t="str">
        <f>CONCATENATE("var ",RIGHT(G51,2),"/",RIGHT(G51-1,2))</f>
        <v>var 21/20</v>
      </c>
      <c r="I52" s="129" t="s">
        <v>46</v>
      </c>
      <c r="J52" s="128" t="str">
        <f>CONCATENATE("var ",RIGHT(I51,2),"/",RIGHT(I51-1,2))</f>
        <v>var 22/21</v>
      </c>
      <c r="K52" s="129" t="s">
        <v>46</v>
      </c>
      <c r="L52" s="128" t="str">
        <f>CONCATENATE("var ",RIGHT(K51,2),"/",RIGHT(K51-1,2))</f>
        <v>var 23/22</v>
      </c>
      <c r="M52" s="128" t="str">
        <f>CONCATENATE("var ",RIGHT(K51,2),"/",RIGHT(2019,2))</f>
        <v>var 23/19</v>
      </c>
    </row>
    <row r="53" spans="1:14" x14ac:dyDescent="0.25">
      <c r="A53" s="1">
        <v>1</v>
      </c>
      <c r="B53" s="131" t="s">
        <v>50</v>
      </c>
      <c r="C53" s="132">
        <v>17734</v>
      </c>
      <c r="D53" s="133">
        <v>0.22930819353944276</v>
      </c>
      <c r="E53" s="132">
        <v>19396</v>
      </c>
      <c r="F53" s="133">
        <f>IFERROR(E53/C53-1,"-")</f>
        <v>9.3718281267621606E-2</v>
      </c>
      <c r="G53" s="132">
        <v>6391</v>
      </c>
      <c r="H53" s="133">
        <f>IFERROR(G53/E53-1,"-")</f>
        <v>-0.67049907197360281</v>
      </c>
      <c r="I53" s="132">
        <v>15642</v>
      </c>
      <c r="J53" s="133">
        <f>IFERROR(I53/G53-1,"-")</f>
        <v>1.4475043029259895</v>
      </c>
      <c r="K53" s="132">
        <v>19562</v>
      </c>
      <c r="L53" s="133">
        <f t="shared" ref="L53:L56" si="8">IFERROR(K53/I53-1,"-")</f>
        <v>0.25060733921493417</v>
      </c>
      <c r="M53" s="133">
        <f>IFERROR(K53/C53-1,"-")</f>
        <v>0.10307883162287124</v>
      </c>
    </row>
    <row r="54" spans="1:14" x14ac:dyDescent="0.25">
      <c r="A54" s="1">
        <v>2</v>
      </c>
      <c r="B54" s="131" t="s">
        <v>52</v>
      </c>
      <c r="C54" s="132">
        <v>16720</v>
      </c>
      <c r="D54" s="133">
        <v>4.8867699642431539E-2</v>
      </c>
      <c r="E54" s="132">
        <v>23160</v>
      </c>
      <c r="F54" s="133">
        <f t="shared" ref="F54:F65" si="9">IFERROR(E54/C54-1,"-")</f>
        <v>0.3851674641148326</v>
      </c>
      <c r="G54" s="132">
        <v>6543</v>
      </c>
      <c r="H54" s="133">
        <f t="shared" ref="H54:J65" si="10">IFERROR(G54/E54-1,"-")</f>
        <v>-0.71748704663212437</v>
      </c>
      <c r="I54" s="132">
        <v>20413</v>
      </c>
      <c r="J54" s="133">
        <f t="shared" si="10"/>
        <v>2.1198227112945132</v>
      </c>
      <c r="K54" s="132">
        <v>20181</v>
      </c>
      <c r="L54" s="133">
        <f t="shared" si="8"/>
        <v>-1.1365306422377874E-2</v>
      </c>
      <c r="M54" s="133">
        <f>IFERROR(K54/C54-1,"-")</f>
        <v>0.20699760765550246</v>
      </c>
    </row>
    <row r="55" spans="1:14" x14ac:dyDescent="0.25">
      <c r="A55" s="1">
        <v>3</v>
      </c>
      <c r="B55" s="131" t="s">
        <v>54</v>
      </c>
      <c r="C55" s="132">
        <v>19777</v>
      </c>
      <c r="D55" s="133">
        <v>-5.219016581999425E-2</v>
      </c>
      <c r="E55" s="132">
        <v>10225</v>
      </c>
      <c r="F55" s="133">
        <f t="shared" si="9"/>
        <v>-0.48298528593821111</v>
      </c>
      <c r="G55" s="132">
        <v>9152</v>
      </c>
      <c r="H55" s="133">
        <f t="shared" si="10"/>
        <v>-0.10493887530562351</v>
      </c>
      <c r="I55" s="132">
        <v>21007</v>
      </c>
      <c r="J55" s="133">
        <f t="shared" si="10"/>
        <v>1.2953452797202796</v>
      </c>
      <c r="K55" s="132">
        <v>25948</v>
      </c>
      <c r="L55" s="133">
        <f t="shared" si="8"/>
        <v>0.23520731184843147</v>
      </c>
      <c r="M55" s="133">
        <f t="shared" ref="M55:M56" si="11">IFERROR(K55/C55-1,"-")</f>
        <v>0.31202912474086064</v>
      </c>
    </row>
    <row r="56" spans="1:14" x14ac:dyDescent="0.25">
      <c r="A56" s="1">
        <v>4</v>
      </c>
      <c r="B56" s="131" t="s">
        <v>56</v>
      </c>
      <c r="C56" s="132">
        <v>26761</v>
      </c>
      <c r="D56" s="133">
        <v>3.0855161787365137E-2</v>
      </c>
      <c r="E56" s="132">
        <v>0</v>
      </c>
      <c r="F56" s="133">
        <f t="shared" si="9"/>
        <v>-1</v>
      </c>
      <c r="G56" s="132">
        <v>9923</v>
      </c>
      <c r="H56" s="133" t="str">
        <f t="shared" si="10"/>
        <v>-</v>
      </c>
      <c r="I56" s="132">
        <v>32400</v>
      </c>
      <c r="J56" s="133">
        <f t="shared" si="10"/>
        <v>2.2651415902448857</v>
      </c>
      <c r="K56" s="132">
        <v>31837</v>
      </c>
      <c r="L56" s="133">
        <f t="shared" si="8"/>
        <v>-1.7376543209876583E-2</v>
      </c>
      <c r="M56" s="133">
        <f t="shared" si="11"/>
        <v>0.18967901050035496</v>
      </c>
    </row>
    <row r="57" spans="1:14" x14ac:dyDescent="0.25">
      <c r="A57" s="1">
        <v>5</v>
      </c>
      <c r="B57" s="131" t="s">
        <v>58</v>
      </c>
      <c r="C57" s="132">
        <v>34523</v>
      </c>
      <c r="D57" s="133">
        <v>0.24384795532336523</v>
      </c>
      <c r="E57" s="132">
        <v>717</v>
      </c>
      <c r="F57" s="133">
        <f t="shared" si="9"/>
        <v>-0.97923123714625038</v>
      </c>
      <c r="G57" s="132">
        <v>14539</v>
      </c>
      <c r="H57" s="133">
        <f t="shared" si="10"/>
        <v>19.277545327754531</v>
      </c>
      <c r="I57" s="132">
        <v>33944</v>
      </c>
      <c r="J57" s="133">
        <f t="shared" si="10"/>
        <v>1.3346860169200081</v>
      </c>
      <c r="K57" s="132"/>
      <c r="L57" s="133"/>
      <c r="M57" s="133"/>
    </row>
    <row r="58" spans="1:14" x14ac:dyDescent="0.25">
      <c r="A58" s="1">
        <v>6</v>
      </c>
      <c r="B58" s="131" t="s">
        <v>60</v>
      </c>
      <c r="C58" s="132">
        <v>35914</v>
      </c>
      <c r="D58" s="133">
        <v>8.4359903381642454E-2</v>
      </c>
      <c r="E58" s="132">
        <v>2536</v>
      </c>
      <c r="F58" s="133">
        <f t="shared" si="9"/>
        <v>-0.92938686863061759</v>
      </c>
      <c r="G58" s="132">
        <v>22152</v>
      </c>
      <c r="H58" s="133">
        <f t="shared" si="10"/>
        <v>7.7350157728706623</v>
      </c>
      <c r="I58" s="132">
        <v>38151</v>
      </c>
      <c r="J58" s="133">
        <f t="shared" si="10"/>
        <v>0.72223726977248104</v>
      </c>
      <c r="K58" s="132"/>
      <c r="L58" s="133"/>
      <c r="M58" s="133"/>
    </row>
    <row r="59" spans="1:14" x14ac:dyDescent="0.25">
      <c r="A59" s="1">
        <v>7</v>
      </c>
      <c r="B59" s="131" t="s">
        <v>62</v>
      </c>
      <c r="C59" s="132">
        <v>42642</v>
      </c>
      <c r="D59" s="133">
        <v>0.36402021623696501</v>
      </c>
      <c r="E59" s="132">
        <v>12598</v>
      </c>
      <c r="F59" s="133">
        <f t="shared" si="9"/>
        <v>-0.70456357581726936</v>
      </c>
      <c r="G59" s="132">
        <v>27091</v>
      </c>
      <c r="H59" s="133">
        <f t="shared" si="10"/>
        <v>1.1504207016986823</v>
      </c>
      <c r="I59" s="132">
        <v>43150</v>
      </c>
      <c r="J59" s="133">
        <f t="shared" si="10"/>
        <v>0.59277989000036913</v>
      </c>
      <c r="K59" s="132"/>
      <c r="L59" s="133"/>
      <c r="M59" s="133"/>
    </row>
    <row r="60" spans="1:14" x14ac:dyDescent="0.25">
      <c r="A60" s="1">
        <v>8</v>
      </c>
      <c r="B60" s="131" t="s">
        <v>64</v>
      </c>
      <c r="C60" s="132">
        <v>45923</v>
      </c>
      <c r="D60" s="133">
        <v>0.27351636161952309</v>
      </c>
      <c r="E60" s="132">
        <v>22527</v>
      </c>
      <c r="F60" s="133">
        <f t="shared" si="9"/>
        <v>-0.50946148988524276</v>
      </c>
      <c r="G60" s="132">
        <v>39976</v>
      </c>
      <c r="H60" s="133">
        <f t="shared" si="10"/>
        <v>0.77458161317530072</v>
      </c>
      <c r="I60" s="132">
        <v>46199</v>
      </c>
      <c r="J60" s="133">
        <f t="shared" si="10"/>
        <v>0.1556684010406244</v>
      </c>
      <c r="K60" s="132"/>
      <c r="L60" s="133"/>
      <c r="M60" s="133"/>
    </row>
    <row r="61" spans="1:14" x14ac:dyDescent="0.25">
      <c r="A61" s="1">
        <v>9</v>
      </c>
      <c r="B61" s="131" t="s">
        <v>66</v>
      </c>
      <c r="C61" s="132">
        <v>33258</v>
      </c>
      <c r="D61" s="133">
        <v>0.19714913070083862</v>
      </c>
      <c r="E61" s="132">
        <v>14155</v>
      </c>
      <c r="F61" s="133">
        <f t="shared" si="9"/>
        <v>-0.57438811714474713</v>
      </c>
      <c r="G61" s="132">
        <v>31219</v>
      </c>
      <c r="H61" s="133">
        <f t="shared" si="10"/>
        <v>1.2055104203461675</v>
      </c>
      <c r="I61" s="132">
        <v>34694</v>
      </c>
      <c r="J61" s="133">
        <f t="shared" si="10"/>
        <v>0.11131041993657709</v>
      </c>
      <c r="K61" s="132"/>
      <c r="L61" s="133"/>
      <c r="M61" s="133"/>
    </row>
    <row r="62" spans="1:14" x14ac:dyDescent="0.25">
      <c r="A62" s="1">
        <v>10</v>
      </c>
      <c r="B62" s="131" t="s">
        <v>68</v>
      </c>
      <c r="C62" s="132">
        <v>30393</v>
      </c>
      <c r="D62" s="133">
        <v>0.41910631741140225</v>
      </c>
      <c r="E62" s="132">
        <v>12201</v>
      </c>
      <c r="F62" s="133">
        <f t="shared" si="9"/>
        <v>-0.59855887868917179</v>
      </c>
      <c r="G62" s="132">
        <v>30392</v>
      </c>
      <c r="H62" s="133">
        <f t="shared" si="10"/>
        <v>1.4909433652979263</v>
      </c>
      <c r="I62" s="132">
        <v>33471</v>
      </c>
      <c r="J62" s="133">
        <f t="shared" si="10"/>
        <v>0.10130955514609097</v>
      </c>
      <c r="K62" s="132"/>
      <c r="L62" s="133"/>
      <c r="M62" s="133"/>
    </row>
    <row r="63" spans="1:14" x14ac:dyDescent="0.25">
      <c r="A63" s="1">
        <v>11</v>
      </c>
      <c r="B63" s="131" t="s">
        <v>70</v>
      </c>
      <c r="C63" s="132">
        <v>24900</v>
      </c>
      <c r="D63" s="133">
        <v>0.50717268930452142</v>
      </c>
      <c r="E63" s="132">
        <v>8967</v>
      </c>
      <c r="F63" s="133">
        <f t="shared" si="9"/>
        <v>-0.63987951807228916</v>
      </c>
      <c r="G63" s="132">
        <v>20705</v>
      </c>
      <c r="H63" s="133">
        <f t="shared" si="10"/>
        <v>1.3090219694435152</v>
      </c>
      <c r="I63" s="132">
        <v>22821</v>
      </c>
      <c r="J63" s="133">
        <f t="shared" si="10"/>
        <v>0.10219753682685351</v>
      </c>
      <c r="K63" s="132"/>
      <c r="L63" s="133"/>
      <c r="M63" s="133"/>
    </row>
    <row r="64" spans="1:14" x14ac:dyDescent="0.25">
      <c r="A64" s="1">
        <v>12</v>
      </c>
      <c r="B64" s="131" t="s">
        <v>72</v>
      </c>
      <c r="C64" s="132">
        <v>23553</v>
      </c>
      <c r="D64" s="133">
        <v>0.32857626353790614</v>
      </c>
      <c r="E64" s="132">
        <v>8040</v>
      </c>
      <c r="F64" s="133">
        <f t="shared" si="9"/>
        <v>-0.65864221118328881</v>
      </c>
      <c r="G64" s="132">
        <v>24272</v>
      </c>
      <c r="H64" s="133">
        <f t="shared" si="10"/>
        <v>2.0189054726368161</v>
      </c>
      <c r="I64" s="132">
        <v>25070</v>
      </c>
      <c r="J64" s="133">
        <f t="shared" si="10"/>
        <v>3.2877389584706762E-2</v>
      </c>
      <c r="K64" s="132"/>
      <c r="L64" s="133"/>
      <c r="M64" s="133"/>
    </row>
    <row r="65" spans="1:14" ht="15.75" x14ac:dyDescent="0.25">
      <c r="B65" s="134" t="s">
        <v>33</v>
      </c>
      <c r="C65" s="135">
        <v>352098</v>
      </c>
      <c r="D65" s="136">
        <v>0.21901972392733615</v>
      </c>
      <c r="E65" s="135">
        <v>134797</v>
      </c>
      <c r="F65" s="136">
        <f t="shared" si="9"/>
        <v>-0.61716056325227631</v>
      </c>
      <c r="G65" s="135">
        <v>242355</v>
      </c>
      <c r="H65" s="136">
        <f t="shared" si="10"/>
        <v>0.79792576986134711</v>
      </c>
      <c r="I65" s="135">
        <v>366962</v>
      </c>
      <c r="J65" s="136">
        <f t="shared" si="10"/>
        <v>0.51415072930205685</v>
      </c>
      <c r="K65" s="135">
        <v>97528</v>
      </c>
      <c r="L65" s="136">
        <v>9.0161185754845663E-2</v>
      </c>
      <c r="M65" s="136">
        <v>0.20416831291979465</v>
      </c>
    </row>
    <row r="66" spans="1:14" ht="6" customHeight="1" x14ac:dyDescent="0.25"/>
    <row r="67" spans="1:14" x14ac:dyDescent="0.25">
      <c r="B67" s="39" t="s">
        <v>192</v>
      </c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70" spans="1:14" ht="48.75" customHeight="1" thickBot="1" x14ac:dyDescent="0.3">
      <c r="B70" s="293" t="s">
        <v>195</v>
      </c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1" t="s">
        <v>83</v>
      </c>
    </row>
    <row r="71" spans="1:14" ht="10.5" customHeight="1" thickBot="1" x14ac:dyDescent="0.3">
      <c r="B71" s="124"/>
      <c r="C71" s="125"/>
      <c r="D71" s="124"/>
      <c r="E71" s="124"/>
      <c r="F71" s="124"/>
      <c r="G71" s="124"/>
      <c r="H71" s="124"/>
      <c r="I71" s="124"/>
      <c r="J71" s="124"/>
      <c r="K71" s="2"/>
      <c r="L71" s="2"/>
      <c r="N71" s="1" t="s">
        <v>84</v>
      </c>
    </row>
    <row r="72" spans="1:14" ht="22.5" thickTop="1" thickBot="1" x14ac:dyDescent="0.3">
      <c r="B72" s="3"/>
      <c r="C72" s="303" t="s">
        <v>9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5"/>
    </row>
    <row r="73" spans="1:14" ht="22.5" thickTop="1" thickBot="1" x14ac:dyDescent="0.3">
      <c r="B73" s="3"/>
      <c r="C73" s="306">
        <f>2019</f>
        <v>2019</v>
      </c>
      <c r="D73" s="307"/>
      <c r="E73" s="308">
        <v>2020</v>
      </c>
      <c r="F73" s="307"/>
      <c r="G73" s="308">
        <v>2021</v>
      </c>
      <c r="H73" s="307"/>
      <c r="I73" s="308">
        <v>2022</v>
      </c>
      <c r="J73" s="307"/>
      <c r="K73" s="308">
        <v>2023</v>
      </c>
      <c r="L73" s="309"/>
      <c r="M73" s="310"/>
    </row>
    <row r="74" spans="1:14" ht="16.5" thickTop="1" thickBot="1" x14ac:dyDescent="0.3">
      <c r="B74" s="6"/>
      <c r="C74" s="127" t="s">
        <v>46</v>
      </c>
      <c r="D74" s="128" t="str">
        <f>CONCATENATE("var ",RIGHT(2019,2),"/",RIGHT(2018,2))</f>
        <v>var 19/18</v>
      </c>
      <c r="E74" s="129" t="s">
        <v>46</v>
      </c>
      <c r="F74" s="128" t="str">
        <f>CONCATENATE("var ",RIGHT(E73,2),"/",RIGHT(E73-1,2))</f>
        <v>var 20/19</v>
      </c>
      <c r="G74" s="129" t="s">
        <v>46</v>
      </c>
      <c r="H74" s="128" t="str">
        <f>CONCATENATE("var ",RIGHT(G73,2),"/",RIGHT(G73-1,2))</f>
        <v>var 21/20</v>
      </c>
      <c r="I74" s="129" t="s">
        <v>46</v>
      </c>
      <c r="J74" s="128" t="str">
        <f>CONCATENATE("var ",RIGHT(I73,2),"/",RIGHT(I73-1,2))</f>
        <v>var 22/21</v>
      </c>
      <c r="K74" s="129" t="s">
        <v>46</v>
      </c>
      <c r="L74" s="128" t="str">
        <f>CONCATENATE("var ",RIGHT(K73,2),"/",RIGHT(K73-1,2))</f>
        <v>var 23/22</v>
      </c>
      <c r="M74" s="128" t="str">
        <f>CONCATENATE("var ",RIGHT(K73,2),"/",RIGHT(2019,2))</f>
        <v>var 23/19</v>
      </c>
    </row>
    <row r="75" spans="1:14" x14ac:dyDescent="0.25">
      <c r="A75" s="1">
        <v>1</v>
      </c>
      <c r="B75" s="131" t="s">
        <v>50</v>
      </c>
      <c r="C75" s="132">
        <v>16827</v>
      </c>
      <c r="D75" s="133">
        <v>0.19833357071642221</v>
      </c>
      <c r="E75" s="132">
        <v>17439</v>
      </c>
      <c r="F75" s="133">
        <f>IFERROR(E75/C75-1,"-")</f>
        <v>3.6370119450882532E-2</v>
      </c>
      <c r="G75" s="132">
        <v>12126</v>
      </c>
      <c r="H75" s="133">
        <f>IFERROR(G75/E75-1,"-")</f>
        <v>-0.30466196456218819</v>
      </c>
      <c r="I75" s="132">
        <v>15618</v>
      </c>
      <c r="J75" s="133">
        <f>IFERROR(I75/G75-1,"-")</f>
        <v>0.28797624938149435</v>
      </c>
      <c r="K75" s="132">
        <v>17994</v>
      </c>
      <c r="L75" s="133">
        <f t="shared" ref="L75:L78" si="12">IFERROR(K75/I75-1,"-")</f>
        <v>0.15213215520553214</v>
      </c>
      <c r="M75" s="133">
        <f>K75/C75-1</f>
        <v>6.9352825815653496E-2</v>
      </c>
    </row>
    <row r="76" spans="1:14" x14ac:dyDescent="0.25">
      <c r="A76" s="1">
        <v>2</v>
      </c>
      <c r="B76" s="131" t="s">
        <v>52</v>
      </c>
      <c r="C76" s="132">
        <v>16850</v>
      </c>
      <c r="D76" s="133">
        <v>0.23001678954668225</v>
      </c>
      <c r="E76" s="132">
        <v>20655</v>
      </c>
      <c r="F76" s="133">
        <f t="shared" ref="F76:F87" si="13">IFERROR(E76/C76-1,"-")</f>
        <v>0.22581602373887244</v>
      </c>
      <c r="G76" s="132">
        <v>17671</v>
      </c>
      <c r="H76" s="133">
        <f t="shared" ref="H76:J87" si="14">IFERROR(G76/E76-1,"-")</f>
        <v>-0.14446865165819411</v>
      </c>
      <c r="I76" s="132">
        <v>23582</v>
      </c>
      <c r="J76" s="133">
        <f t="shared" si="14"/>
        <v>0.33450285778959876</v>
      </c>
      <c r="K76" s="132">
        <v>15971</v>
      </c>
      <c r="L76" s="133">
        <f t="shared" si="12"/>
        <v>-0.32274616232719866</v>
      </c>
      <c r="M76" s="133">
        <f>IFERROR(K76/C76-1,"-")</f>
        <v>-5.2166172106824948E-2</v>
      </c>
    </row>
    <row r="77" spans="1:14" x14ac:dyDescent="0.25">
      <c r="A77" s="1">
        <v>3</v>
      </c>
      <c r="B77" s="131" t="s">
        <v>54</v>
      </c>
      <c r="C77" s="132">
        <v>27612</v>
      </c>
      <c r="D77" s="133">
        <v>4.9327354260089606E-2</v>
      </c>
      <c r="E77" s="132">
        <v>12400</v>
      </c>
      <c r="F77" s="133">
        <f t="shared" si="13"/>
        <v>-0.55091988990294083</v>
      </c>
      <c r="G77" s="132">
        <v>23809</v>
      </c>
      <c r="H77" s="133">
        <f t="shared" si="14"/>
        <v>0.9200806451612904</v>
      </c>
      <c r="I77" s="132">
        <v>21886</v>
      </c>
      <c r="J77" s="133">
        <f t="shared" si="14"/>
        <v>-8.0767776891091603E-2</v>
      </c>
      <c r="K77" s="132">
        <v>24732</v>
      </c>
      <c r="L77" s="133">
        <f t="shared" si="12"/>
        <v>0.13003746687380069</v>
      </c>
      <c r="M77" s="133">
        <f t="shared" ref="M77:M78" si="15">IFERROR(K77/C77-1,"-")</f>
        <v>-0.10430247718383312</v>
      </c>
    </row>
    <row r="78" spans="1:14" x14ac:dyDescent="0.25">
      <c r="A78" s="1">
        <v>4</v>
      </c>
      <c r="B78" s="131" t="s">
        <v>56</v>
      </c>
      <c r="C78" s="132">
        <v>48642</v>
      </c>
      <c r="D78" s="133">
        <v>0.30916431166733949</v>
      </c>
      <c r="E78" s="132">
        <v>0</v>
      </c>
      <c r="F78" s="133">
        <f t="shared" si="13"/>
        <v>-1</v>
      </c>
      <c r="G78" s="132">
        <v>29503</v>
      </c>
      <c r="H78" s="133" t="str">
        <f t="shared" si="14"/>
        <v>-</v>
      </c>
      <c r="I78" s="132">
        <v>45662</v>
      </c>
      <c r="J78" s="133">
        <f t="shared" si="14"/>
        <v>0.5477070128461512</v>
      </c>
      <c r="K78" s="132">
        <v>55374</v>
      </c>
      <c r="L78" s="133">
        <f t="shared" si="12"/>
        <v>0.21269326792518939</v>
      </c>
      <c r="M78" s="133">
        <f t="shared" si="15"/>
        <v>0.13839891451831754</v>
      </c>
    </row>
    <row r="79" spans="1:14" x14ac:dyDescent="0.25">
      <c r="A79" s="1">
        <v>5</v>
      </c>
      <c r="B79" s="131" t="s">
        <v>58</v>
      </c>
      <c r="C79" s="132">
        <v>57820</v>
      </c>
      <c r="D79" s="133">
        <v>0.38028169014084501</v>
      </c>
      <c r="E79" s="132">
        <v>632</v>
      </c>
      <c r="F79" s="133">
        <f t="shared" si="13"/>
        <v>-0.98906952611553101</v>
      </c>
      <c r="G79" s="132">
        <v>48480</v>
      </c>
      <c r="H79" s="133">
        <f t="shared" si="14"/>
        <v>75.708860759493675</v>
      </c>
      <c r="I79" s="132">
        <v>59097</v>
      </c>
      <c r="J79" s="133">
        <f t="shared" si="14"/>
        <v>0.21899752475247514</v>
      </c>
      <c r="K79" s="132"/>
      <c r="L79" s="133"/>
      <c r="M79" s="133"/>
    </row>
    <row r="80" spans="1:14" x14ac:dyDescent="0.25">
      <c r="A80" s="1">
        <v>6</v>
      </c>
      <c r="B80" s="131" t="s">
        <v>60</v>
      </c>
      <c r="C80" s="132">
        <v>66672</v>
      </c>
      <c r="D80" s="133">
        <v>0.32401302724600844</v>
      </c>
      <c r="E80" s="132">
        <v>6922</v>
      </c>
      <c r="F80" s="133">
        <f t="shared" si="13"/>
        <v>-0.89617830573554114</v>
      </c>
      <c r="G80" s="132">
        <v>64539</v>
      </c>
      <c r="H80" s="133">
        <f t="shared" si="14"/>
        <v>8.3237503611672921</v>
      </c>
      <c r="I80" s="132">
        <v>63638</v>
      </c>
      <c r="J80" s="133">
        <f t="shared" si="14"/>
        <v>-1.3960550984675968E-2</v>
      </c>
      <c r="K80" s="132"/>
      <c r="L80" s="133"/>
      <c r="M80" s="133"/>
    </row>
    <row r="81" spans="1:14" x14ac:dyDescent="0.25">
      <c r="A81" s="1">
        <v>7</v>
      </c>
      <c r="B81" s="131" t="s">
        <v>62</v>
      </c>
      <c r="C81" s="132">
        <v>76928</v>
      </c>
      <c r="D81" s="133">
        <v>3.4437317627442177E-2</v>
      </c>
      <c r="E81" s="132">
        <v>45072</v>
      </c>
      <c r="F81" s="133">
        <f t="shared" si="13"/>
        <v>-0.4141014975041597</v>
      </c>
      <c r="G81" s="132">
        <v>88878</v>
      </c>
      <c r="H81" s="133">
        <f t="shared" si="14"/>
        <v>0.97191160809371668</v>
      </c>
      <c r="I81" s="132">
        <v>69208</v>
      </c>
      <c r="J81" s="133">
        <f t="shared" si="14"/>
        <v>-0.22131461103985239</v>
      </c>
      <c r="K81" s="132"/>
      <c r="L81" s="133"/>
      <c r="M81" s="133"/>
    </row>
    <row r="82" spans="1:14" x14ac:dyDescent="0.25">
      <c r="A82" s="1">
        <v>8</v>
      </c>
      <c r="B82" s="131" t="s">
        <v>64</v>
      </c>
      <c r="C82" s="132">
        <v>96858</v>
      </c>
      <c r="D82" s="133">
        <v>0.16235644253501191</v>
      </c>
      <c r="E82" s="132">
        <v>70439</v>
      </c>
      <c r="F82" s="133">
        <f t="shared" si="13"/>
        <v>-0.27276012306675756</v>
      </c>
      <c r="G82" s="132">
        <v>85690</v>
      </c>
      <c r="H82" s="133">
        <f t="shared" si="14"/>
        <v>0.21651357912520042</v>
      </c>
      <c r="I82" s="132">
        <v>78212</v>
      </c>
      <c r="J82" s="133">
        <f t="shared" si="14"/>
        <v>-8.7268059283463595E-2</v>
      </c>
      <c r="K82" s="132"/>
      <c r="L82" s="133"/>
      <c r="M82" s="133"/>
    </row>
    <row r="83" spans="1:14" x14ac:dyDescent="0.25">
      <c r="A83" s="1">
        <v>9</v>
      </c>
      <c r="B83" s="131" t="s">
        <v>66</v>
      </c>
      <c r="C83" s="132">
        <v>57933</v>
      </c>
      <c r="D83" s="133">
        <v>0.11129654140530576</v>
      </c>
      <c r="E83" s="132">
        <v>42199</v>
      </c>
      <c r="F83" s="133">
        <f t="shared" si="13"/>
        <v>-0.27158959487684053</v>
      </c>
      <c r="G83" s="132">
        <v>57700</v>
      </c>
      <c r="H83" s="133">
        <f t="shared" si="14"/>
        <v>0.36733097940709492</v>
      </c>
      <c r="I83" s="132">
        <v>54223</v>
      </c>
      <c r="J83" s="133">
        <f t="shared" si="14"/>
        <v>-6.0259965337954968E-2</v>
      </c>
      <c r="K83" s="132"/>
      <c r="L83" s="133"/>
      <c r="M83" s="133"/>
    </row>
    <row r="84" spans="1:14" x14ac:dyDescent="0.25">
      <c r="A84" s="1">
        <v>10</v>
      </c>
      <c r="B84" s="131" t="s">
        <v>68</v>
      </c>
      <c r="C84" s="132">
        <v>43450</v>
      </c>
      <c r="D84" s="133">
        <v>0.22938064114534695</v>
      </c>
      <c r="E84" s="132">
        <v>36113</v>
      </c>
      <c r="F84" s="133">
        <f t="shared" si="13"/>
        <v>-0.16886075949367085</v>
      </c>
      <c r="G84" s="132">
        <v>41507</v>
      </c>
      <c r="H84" s="133">
        <f t="shared" si="14"/>
        <v>0.14936449478027303</v>
      </c>
      <c r="I84" s="132">
        <v>32420</v>
      </c>
      <c r="J84" s="133">
        <f t="shared" si="14"/>
        <v>-0.21892692798805025</v>
      </c>
      <c r="K84" s="132"/>
      <c r="L84" s="133"/>
      <c r="M84" s="133"/>
    </row>
    <row r="85" spans="1:14" x14ac:dyDescent="0.25">
      <c r="A85" s="1">
        <v>11</v>
      </c>
      <c r="B85" s="131" t="s">
        <v>70</v>
      </c>
      <c r="C85" s="132">
        <v>23394</v>
      </c>
      <c r="D85" s="133">
        <v>0.38622896420952824</v>
      </c>
      <c r="E85" s="132">
        <v>16711</v>
      </c>
      <c r="F85" s="133">
        <f t="shared" si="13"/>
        <v>-0.28567153971103698</v>
      </c>
      <c r="G85" s="132">
        <v>18440</v>
      </c>
      <c r="H85" s="133">
        <f t="shared" si="14"/>
        <v>0.10346478367542344</v>
      </c>
      <c r="I85" s="132">
        <v>21168</v>
      </c>
      <c r="J85" s="133">
        <f t="shared" si="14"/>
        <v>0.14793926247288502</v>
      </c>
      <c r="K85" s="132"/>
      <c r="L85" s="133"/>
      <c r="M85" s="133"/>
    </row>
    <row r="86" spans="1:14" x14ac:dyDescent="0.25">
      <c r="A86" s="1">
        <v>12</v>
      </c>
      <c r="B86" s="131" t="s">
        <v>72</v>
      </c>
      <c r="C86" s="132">
        <v>23334</v>
      </c>
      <c r="D86" s="133">
        <v>3.0926924096492003E-2</v>
      </c>
      <c r="E86" s="132">
        <v>23108</v>
      </c>
      <c r="F86" s="133">
        <f t="shared" si="13"/>
        <v>-9.6854375589269237E-3</v>
      </c>
      <c r="G86" s="132">
        <v>23101</v>
      </c>
      <c r="H86" s="133">
        <f t="shared" si="14"/>
        <v>-3.0292539380305517E-4</v>
      </c>
      <c r="I86" s="132">
        <v>25038</v>
      </c>
      <c r="J86" s="133">
        <f t="shared" si="14"/>
        <v>8.3849184018007783E-2</v>
      </c>
      <c r="K86" s="132"/>
      <c r="L86" s="133"/>
      <c r="M86" s="133"/>
    </row>
    <row r="87" spans="1:14" ht="15.75" x14ac:dyDescent="0.25">
      <c r="B87" s="134" t="s">
        <v>33</v>
      </c>
      <c r="C87" s="135">
        <v>556320</v>
      </c>
      <c r="D87" s="136">
        <v>0.18837260966898506</v>
      </c>
      <c r="E87" s="135">
        <v>291692</v>
      </c>
      <c r="F87" s="136">
        <f t="shared" si="13"/>
        <v>-0.47567587000287603</v>
      </c>
      <c r="G87" s="135">
        <v>511444</v>
      </c>
      <c r="H87" s="136">
        <f t="shared" si="14"/>
        <v>0.75336999300632179</v>
      </c>
      <c r="I87" s="135">
        <v>509752</v>
      </c>
      <c r="J87" s="136">
        <f t="shared" si="14"/>
        <v>-3.3082800854052907E-3</v>
      </c>
      <c r="K87" s="135">
        <v>114071</v>
      </c>
      <c r="L87" s="136">
        <v>6.8600816877131265E-2</v>
      </c>
      <c r="M87" s="136">
        <v>3.7659986718941774E-2</v>
      </c>
    </row>
    <row r="88" spans="1:14" ht="6" customHeight="1" x14ac:dyDescent="0.25"/>
    <row r="89" spans="1:14" x14ac:dyDescent="0.25">
      <c r="B89" s="39" t="s">
        <v>192</v>
      </c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</row>
    <row r="92" spans="1:14" ht="48.75" customHeight="1" thickBot="1" x14ac:dyDescent="0.3">
      <c r="B92" s="293" t="s">
        <v>196</v>
      </c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1" t="s">
        <v>86</v>
      </c>
    </row>
    <row r="93" spans="1:14" ht="10.5" customHeight="1" thickBot="1" x14ac:dyDescent="0.3">
      <c r="B93" s="124"/>
      <c r="C93" s="125"/>
      <c r="D93" s="124"/>
      <c r="E93" s="124"/>
      <c r="F93" s="124"/>
      <c r="G93" s="124"/>
      <c r="H93" s="124"/>
      <c r="I93" s="124"/>
      <c r="J93" s="124"/>
      <c r="K93" s="2"/>
      <c r="L93" s="2"/>
      <c r="N93" s="1" t="s">
        <v>87</v>
      </c>
    </row>
    <row r="94" spans="1:14" ht="22.5" thickTop="1" thickBot="1" x14ac:dyDescent="0.3">
      <c r="B94" s="140" t="s">
        <v>88</v>
      </c>
      <c r="C94" s="303" t="s">
        <v>89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5"/>
    </row>
    <row r="95" spans="1:14" ht="22.5" thickTop="1" thickBot="1" x14ac:dyDescent="0.3">
      <c r="B95" s="3"/>
      <c r="C95" s="306">
        <f>2019</f>
        <v>2019</v>
      </c>
      <c r="D95" s="307"/>
      <c r="E95" s="308">
        <v>2020</v>
      </c>
      <c r="F95" s="307"/>
      <c r="G95" s="308">
        <v>2021</v>
      </c>
      <c r="H95" s="307"/>
      <c r="I95" s="308">
        <v>2022</v>
      </c>
      <c r="J95" s="307"/>
      <c r="K95" s="308">
        <v>2023</v>
      </c>
      <c r="L95" s="309"/>
      <c r="M95" s="310"/>
    </row>
    <row r="96" spans="1:14" ht="16.5" thickTop="1" thickBot="1" x14ac:dyDescent="0.3">
      <c r="B96" s="6"/>
      <c r="C96" s="127" t="s">
        <v>46</v>
      </c>
      <c r="D96" s="128" t="str">
        <f>CONCATENATE("var ",RIGHT(2019,2),"/",RIGHT(2018,2))</f>
        <v>var 19/18</v>
      </c>
      <c r="E96" s="129" t="s">
        <v>46</v>
      </c>
      <c r="F96" s="128" t="str">
        <f>CONCATENATE("var ",RIGHT(E95,2),"/",RIGHT(E95-1,2))</f>
        <v>var 20/19</v>
      </c>
      <c r="G96" s="129" t="s">
        <v>46</v>
      </c>
      <c r="H96" s="128" t="str">
        <f>CONCATENATE("var ",RIGHT(G95,2),"/",RIGHT(G95-1,2))</f>
        <v>var 21/20</v>
      </c>
      <c r="I96" s="129" t="s">
        <v>46</v>
      </c>
      <c r="J96" s="128" t="str">
        <f>CONCATENATE("var ",RIGHT(I95,2),"/",RIGHT(I95-1,2))</f>
        <v>var 22/21</v>
      </c>
      <c r="K96" s="129" t="s">
        <v>46</v>
      </c>
      <c r="L96" s="128" t="str">
        <f>CONCATENATE("var ",RIGHT(K95,2),"/",RIGHT(K95-1,2))</f>
        <v>var 23/22</v>
      </c>
      <c r="M96" s="128" t="str">
        <f>CONCATENATE("var ",RIGHT(K95,2),"/",RIGHT(2019,2))</f>
        <v>var 23/19</v>
      </c>
    </row>
    <row r="97" spans="2:13" x14ac:dyDescent="0.25">
      <c r="B97" s="131" t="s">
        <v>50</v>
      </c>
      <c r="C97" s="132">
        <v>271578</v>
      </c>
      <c r="D97" s="133">
        <v>-3.3420175963098986E-2</v>
      </c>
      <c r="E97" s="132">
        <v>255610</v>
      </c>
      <c r="F97" s="133">
        <f t="shared" ref="F97:F109" si="16">IFERROR(E97/C97-1,"-")</f>
        <v>-5.8797104330984062E-2</v>
      </c>
      <c r="G97" s="132">
        <v>21789</v>
      </c>
      <c r="H97" s="133">
        <f t="shared" ref="H97:J109" si="17">IFERROR(G97/E97-1,"-")</f>
        <v>-0.91475685614803803</v>
      </c>
      <c r="I97" s="132">
        <v>174249</v>
      </c>
      <c r="J97" s="133">
        <f t="shared" si="17"/>
        <v>6.9971086327963654</v>
      </c>
      <c r="K97" s="132">
        <v>252274</v>
      </c>
      <c r="L97" s="133">
        <f t="shared" ref="L97:L100" si="18">IFERROR(K97/I97-1,"-")</f>
        <v>0.44777875339313278</v>
      </c>
      <c r="M97" s="133">
        <f>K97/C97-1</f>
        <v>-7.1080868111555451E-2</v>
      </c>
    </row>
    <row r="98" spans="2:13" x14ac:dyDescent="0.25">
      <c r="B98" s="131" t="s">
        <v>52</v>
      </c>
      <c r="C98" s="132">
        <v>259774</v>
      </c>
      <c r="D98" s="133">
        <v>-3.9769639933021073E-2</v>
      </c>
      <c r="E98" s="132">
        <v>271488</v>
      </c>
      <c r="F98" s="133">
        <f t="shared" si="16"/>
        <v>4.5093042413790529E-2</v>
      </c>
      <c r="G98" s="132">
        <v>15523</v>
      </c>
      <c r="H98" s="133">
        <f t="shared" si="17"/>
        <v>-0.94282251885902879</v>
      </c>
      <c r="I98" s="132">
        <v>194966</v>
      </c>
      <c r="J98" s="133">
        <f t="shared" si="17"/>
        <v>11.55981446885267</v>
      </c>
      <c r="K98" s="132">
        <v>245323</v>
      </c>
      <c r="L98" s="133">
        <f t="shared" si="18"/>
        <v>0.2582860601335617</v>
      </c>
      <c r="M98" s="133">
        <f>IFERROR(K98/C98-1,"-")</f>
        <v>-5.5629123776821388E-2</v>
      </c>
    </row>
    <row r="99" spans="2:13" x14ac:dyDescent="0.25">
      <c r="B99" s="131" t="s">
        <v>54</v>
      </c>
      <c r="C99" s="132">
        <v>287179</v>
      </c>
      <c r="D99" s="133">
        <v>-6.543719714794316E-2</v>
      </c>
      <c r="E99" s="132">
        <v>102897</v>
      </c>
      <c r="F99" s="133">
        <f t="shared" si="16"/>
        <v>-0.64169733859369937</v>
      </c>
      <c r="G99" s="132">
        <v>21459</v>
      </c>
      <c r="H99" s="133">
        <f t="shared" si="17"/>
        <v>-0.79145164582057781</v>
      </c>
      <c r="I99" s="132">
        <v>216778</v>
      </c>
      <c r="J99" s="133">
        <f t="shared" si="17"/>
        <v>9.1019618807959368</v>
      </c>
      <c r="K99" s="132">
        <v>252517</v>
      </c>
      <c r="L99" s="133">
        <f t="shared" si="18"/>
        <v>0.16486451577189576</v>
      </c>
      <c r="M99" s="133">
        <f t="shared" ref="M99:M100" si="19">IFERROR(K99/C99-1,"-")</f>
        <v>-0.12069824047022937</v>
      </c>
    </row>
    <row r="100" spans="2:13" x14ac:dyDescent="0.25">
      <c r="B100" s="131" t="s">
        <v>56</v>
      </c>
      <c r="C100" s="132">
        <v>226291</v>
      </c>
      <c r="D100" s="133">
        <v>-5.2358936991716676E-2</v>
      </c>
      <c r="E100" s="132">
        <v>0</v>
      </c>
      <c r="F100" s="133">
        <f t="shared" si="16"/>
        <v>-1</v>
      </c>
      <c r="G100" s="132">
        <v>22811</v>
      </c>
      <c r="H100" s="133" t="str">
        <f t="shared" si="17"/>
        <v>-</v>
      </c>
      <c r="I100" s="132">
        <v>207881</v>
      </c>
      <c r="J100" s="133">
        <f t="shared" si="17"/>
        <v>8.1131910043400115</v>
      </c>
      <c r="K100" s="132">
        <v>223488</v>
      </c>
      <c r="L100" s="133">
        <f t="shared" si="18"/>
        <v>7.5076606327658668E-2</v>
      </c>
      <c r="M100" s="133">
        <f t="shared" si="19"/>
        <v>-1.2386705613568361E-2</v>
      </c>
    </row>
    <row r="101" spans="2:13" x14ac:dyDescent="0.25">
      <c r="B101" s="131" t="s">
        <v>58</v>
      </c>
      <c r="C101" s="132">
        <v>185240</v>
      </c>
      <c r="D101" s="133">
        <v>-0.15720700841246082</v>
      </c>
      <c r="E101" s="132">
        <v>354</v>
      </c>
      <c r="F101" s="133">
        <f t="shared" si="16"/>
        <v>-0.99808896566616279</v>
      </c>
      <c r="G101" s="132">
        <v>32342</v>
      </c>
      <c r="H101" s="133">
        <f t="shared" si="17"/>
        <v>90.361581920903959</v>
      </c>
      <c r="I101" s="132">
        <v>169419</v>
      </c>
      <c r="J101" s="133">
        <f t="shared" si="17"/>
        <v>4.2383587904273083</v>
      </c>
      <c r="K101" s="132"/>
      <c r="L101" s="133"/>
      <c r="M101" s="133"/>
    </row>
    <row r="102" spans="2:13" x14ac:dyDescent="0.25">
      <c r="B102" s="131" t="s">
        <v>60</v>
      </c>
      <c r="C102" s="132">
        <v>191927</v>
      </c>
      <c r="D102" s="133">
        <v>-8.8791192096055127E-2</v>
      </c>
      <c r="E102" s="132">
        <v>1784</v>
      </c>
      <c r="F102" s="133">
        <f t="shared" si="16"/>
        <v>-0.990704799220537</v>
      </c>
      <c r="G102" s="132">
        <v>48742</v>
      </c>
      <c r="H102" s="133">
        <f t="shared" si="17"/>
        <v>26.321748878923767</v>
      </c>
      <c r="I102" s="132">
        <v>166594</v>
      </c>
      <c r="J102" s="133">
        <f t="shared" si="17"/>
        <v>2.4178737023511552</v>
      </c>
      <c r="K102" s="132"/>
      <c r="L102" s="133"/>
      <c r="M102" s="133"/>
    </row>
    <row r="103" spans="2:13" x14ac:dyDescent="0.25">
      <c r="B103" s="131" t="s">
        <v>62</v>
      </c>
      <c r="C103" s="132">
        <v>228102</v>
      </c>
      <c r="D103" s="133">
        <v>-7.1952544276141506E-2</v>
      </c>
      <c r="E103" s="132">
        <v>31310</v>
      </c>
      <c r="F103" s="133">
        <f t="shared" si="16"/>
        <v>-0.86273684579705567</v>
      </c>
      <c r="G103" s="132">
        <v>84801</v>
      </c>
      <c r="H103" s="133">
        <f t="shared" si="17"/>
        <v>1.7084318109230279</v>
      </c>
      <c r="I103" s="132">
        <v>201533</v>
      </c>
      <c r="J103" s="133">
        <f t="shared" si="17"/>
        <v>1.3765403709861914</v>
      </c>
      <c r="K103" s="132"/>
      <c r="L103" s="133"/>
      <c r="M103" s="133"/>
    </row>
    <row r="104" spans="2:13" x14ac:dyDescent="0.25">
      <c r="B104" s="131" t="s">
        <v>64</v>
      </c>
      <c r="C104" s="132">
        <v>221732</v>
      </c>
      <c r="D104" s="133">
        <v>-0.1147221578976787</v>
      </c>
      <c r="E104" s="132">
        <v>45911</v>
      </c>
      <c r="F104" s="133">
        <f t="shared" si="16"/>
        <v>-0.79294373387693251</v>
      </c>
      <c r="G104" s="132">
        <v>108633</v>
      </c>
      <c r="H104" s="133">
        <f t="shared" si="17"/>
        <v>1.3661649713576267</v>
      </c>
      <c r="I104" s="132">
        <v>193844</v>
      </c>
      <c r="J104" s="133">
        <f t="shared" si="17"/>
        <v>0.78439332431213349</v>
      </c>
      <c r="K104" s="132"/>
      <c r="L104" s="133"/>
      <c r="M104" s="133"/>
    </row>
    <row r="105" spans="2:13" x14ac:dyDescent="0.25">
      <c r="B105" s="131" t="s">
        <v>66</v>
      </c>
      <c r="C105" s="132">
        <v>206935</v>
      </c>
      <c r="D105" s="133">
        <v>-0.11846897697501546</v>
      </c>
      <c r="E105" s="132">
        <v>12947</v>
      </c>
      <c r="F105" s="133">
        <f t="shared" si="16"/>
        <v>-0.93743446009616549</v>
      </c>
      <c r="G105" s="132">
        <v>117656</v>
      </c>
      <c r="H105" s="133">
        <f t="shared" si="17"/>
        <v>8.0875106202209004</v>
      </c>
      <c r="I105" s="132">
        <v>178321</v>
      </c>
      <c r="J105" s="133">
        <f t="shared" si="17"/>
        <v>0.51561331338818239</v>
      </c>
      <c r="K105" s="132"/>
      <c r="L105" s="133"/>
      <c r="M105" s="133"/>
    </row>
    <row r="106" spans="2:13" x14ac:dyDescent="0.25">
      <c r="B106" s="131" t="s">
        <v>68</v>
      </c>
      <c r="C106" s="132">
        <v>259754</v>
      </c>
      <c r="D106" s="133">
        <v>-9.9817367105979105E-2</v>
      </c>
      <c r="E106" s="132">
        <v>18376</v>
      </c>
      <c r="F106" s="133">
        <f t="shared" si="16"/>
        <v>-0.9292561423500697</v>
      </c>
      <c r="G106" s="132">
        <v>202693</v>
      </c>
      <c r="H106" s="133">
        <f t="shared" si="17"/>
        <v>10.030311275576839</v>
      </c>
      <c r="I106" s="132">
        <v>240385</v>
      </c>
      <c r="J106" s="133">
        <f t="shared" si="17"/>
        <v>0.18595610109870586</v>
      </c>
      <c r="K106" s="132"/>
      <c r="L106" s="133"/>
      <c r="M106" s="133"/>
    </row>
    <row r="107" spans="2:13" x14ac:dyDescent="0.25">
      <c r="B107" s="131" t="s">
        <v>70</v>
      </c>
      <c r="C107" s="132">
        <v>273632</v>
      </c>
      <c r="D107" s="133">
        <v>2.0927308477257656E-2</v>
      </c>
      <c r="E107" s="132">
        <v>28217</v>
      </c>
      <c r="F107" s="133">
        <f t="shared" si="16"/>
        <v>-0.89687975090632677</v>
      </c>
      <c r="G107" s="132">
        <v>202352</v>
      </c>
      <c r="H107" s="133">
        <f t="shared" si="17"/>
        <v>6.1712797249884819</v>
      </c>
      <c r="I107" s="132">
        <v>237524</v>
      </c>
      <c r="J107" s="133">
        <f t="shared" si="17"/>
        <v>0.17381592472523133</v>
      </c>
      <c r="K107" s="132"/>
      <c r="L107" s="133"/>
      <c r="M107" s="133"/>
    </row>
    <row r="108" spans="2:13" x14ac:dyDescent="0.25">
      <c r="B108" s="131" t="s">
        <v>72</v>
      </c>
      <c r="C108" s="132">
        <v>264308</v>
      </c>
      <c r="D108" s="133">
        <v>-3.7854878106491685E-2</v>
      </c>
      <c r="E108" s="132">
        <v>39813</v>
      </c>
      <c r="F108" s="133">
        <f t="shared" si="16"/>
        <v>-0.84936891808042136</v>
      </c>
      <c r="G108" s="132">
        <v>196809</v>
      </c>
      <c r="H108" s="133">
        <f t="shared" si="17"/>
        <v>3.9433350915530108</v>
      </c>
      <c r="I108" s="132">
        <v>258328</v>
      </c>
      <c r="J108" s="133">
        <f t="shared" si="17"/>
        <v>0.3125822497954871</v>
      </c>
      <c r="K108" s="132"/>
      <c r="L108" s="133"/>
      <c r="M108" s="133"/>
    </row>
    <row r="109" spans="2:13" ht="15.75" x14ac:dyDescent="0.25">
      <c r="B109" s="134" t="s">
        <v>33</v>
      </c>
      <c r="C109" s="135">
        <v>2876452</v>
      </c>
      <c r="D109" s="136">
        <v>-6.9196440850677665E-2</v>
      </c>
      <c r="E109" s="135">
        <v>808957</v>
      </c>
      <c r="F109" s="136">
        <f t="shared" si="16"/>
        <v>-0.71876568772918858</v>
      </c>
      <c r="G109" s="135">
        <v>1075610</v>
      </c>
      <c r="H109" s="136">
        <f t="shared" si="17"/>
        <v>0.32962567849712654</v>
      </c>
      <c r="I109" s="135">
        <v>2439822</v>
      </c>
      <c r="J109" s="136">
        <f t="shared" si="17"/>
        <v>1.268314723738158</v>
      </c>
      <c r="K109" s="135">
        <v>973602</v>
      </c>
      <c r="L109" s="136">
        <v>0.22639360906138761</v>
      </c>
      <c r="M109" s="136">
        <v>-6.8164720880685925E-2</v>
      </c>
    </row>
    <row r="110" spans="2:13" ht="6" customHeight="1" x14ac:dyDescent="0.25"/>
    <row r="111" spans="2:13" x14ac:dyDescent="0.25">
      <c r="B111" s="39" t="s">
        <v>192</v>
      </c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</row>
    <row r="114" spans="1:14" ht="48.75" customHeight="1" thickBot="1" x14ac:dyDescent="0.3">
      <c r="B114" s="293" t="s">
        <v>197</v>
      </c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1" t="s">
        <v>91</v>
      </c>
    </row>
    <row r="115" spans="1:14" ht="10.5" customHeight="1" thickBot="1" x14ac:dyDescent="0.3">
      <c r="B115" s="124"/>
      <c r="C115" s="125"/>
      <c r="D115" s="124"/>
      <c r="E115" s="124"/>
      <c r="F115" s="124"/>
      <c r="G115" s="124"/>
      <c r="H115" s="124"/>
      <c r="I115" s="124"/>
      <c r="J115" s="124"/>
      <c r="K115" s="2"/>
      <c r="L115" s="2"/>
      <c r="N115" s="1" t="s">
        <v>92</v>
      </c>
    </row>
    <row r="116" spans="1:14" ht="22.5" thickTop="1" thickBot="1" x14ac:dyDescent="0.3">
      <c r="B116" s="140" t="str">
        <f>C116</f>
        <v>Reino Unido</v>
      </c>
      <c r="C116" s="303" t="s">
        <v>93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5"/>
    </row>
    <row r="117" spans="1:14" ht="22.5" thickTop="1" thickBot="1" x14ac:dyDescent="0.3">
      <c r="B117" s="3"/>
      <c r="C117" s="306">
        <f>2019</f>
        <v>2019</v>
      </c>
      <c r="D117" s="307"/>
      <c r="E117" s="308">
        <v>2020</v>
      </c>
      <c r="F117" s="307"/>
      <c r="G117" s="308">
        <v>2021</v>
      </c>
      <c r="H117" s="307"/>
      <c r="I117" s="308">
        <v>2022</v>
      </c>
      <c r="J117" s="307"/>
      <c r="K117" s="308">
        <v>2023</v>
      </c>
      <c r="L117" s="309"/>
      <c r="M117" s="310"/>
    </row>
    <row r="118" spans="1:14" ht="16.5" thickTop="1" thickBot="1" x14ac:dyDescent="0.3">
      <c r="B118" s="6"/>
      <c r="C118" s="127" t="s">
        <v>46</v>
      </c>
      <c r="D118" s="128" t="str">
        <f>CONCATENATE("var ",RIGHT(2019,2),"/",RIGHT(2018,2))</f>
        <v>var 19/18</v>
      </c>
      <c r="E118" s="129" t="s">
        <v>46</v>
      </c>
      <c r="F118" s="128" t="str">
        <f>CONCATENATE("var ",RIGHT(E117,2),"/",RIGHT(E117-1,2))</f>
        <v>var 20/19</v>
      </c>
      <c r="G118" s="129" t="s">
        <v>46</v>
      </c>
      <c r="H118" s="128" t="str">
        <f>CONCATENATE("var ",RIGHT(G117,2),"/",RIGHT(G117-1,2))</f>
        <v>var 21/20</v>
      </c>
      <c r="I118" s="129" t="s">
        <v>46</v>
      </c>
      <c r="J118" s="128" t="str">
        <f>CONCATENATE("var ",RIGHT(I117,2),"/",RIGHT(I117-1,2))</f>
        <v>var 22/21</v>
      </c>
      <c r="K118" s="129" t="s">
        <v>46</v>
      </c>
      <c r="L118" s="128" t="str">
        <f>CONCATENATE("var ",RIGHT(K117,2),"/",RIGHT(K117-1,2))</f>
        <v>var 23/22</v>
      </c>
      <c r="M118" s="128" t="str">
        <f>CONCATENATE("var ",RIGHT(K117,2),"/",RIGHT(2019,2))</f>
        <v>var 23/19</v>
      </c>
    </row>
    <row r="119" spans="1:14" x14ac:dyDescent="0.25">
      <c r="B119" s="131" t="s">
        <v>50</v>
      </c>
      <c r="C119" s="132">
        <v>37749</v>
      </c>
      <c r="D119" s="133">
        <v>-7.3803273057388874E-2</v>
      </c>
      <c r="E119" s="132">
        <v>41043</v>
      </c>
      <c r="F119" s="133">
        <f t="shared" ref="F119:F131" si="20">IFERROR(E119/C119-1,"-")</f>
        <v>8.7260589684494905E-2</v>
      </c>
      <c r="G119" s="132">
        <v>1045</v>
      </c>
      <c r="H119" s="133">
        <f t="shared" ref="H119:J131" si="21">IFERROR(G119/E119-1,"-")</f>
        <v>-0.974538898228687</v>
      </c>
      <c r="I119" s="132">
        <v>22837</v>
      </c>
      <c r="J119" s="133">
        <f t="shared" si="21"/>
        <v>20.853588516746413</v>
      </c>
      <c r="K119" s="132">
        <v>42592</v>
      </c>
      <c r="L119" s="133">
        <f t="shared" ref="L119:L122" si="22">IFERROR(K119/I119-1,"-")</f>
        <v>0.86504356964575035</v>
      </c>
      <c r="M119" s="133">
        <f>K119/C119-1</f>
        <v>0.12829478926594073</v>
      </c>
    </row>
    <row r="120" spans="1:14" x14ac:dyDescent="0.25">
      <c r="B120" s="131" t="s">
        <v>52</v>
      </c>
      <c r="C120" s="132">
        <v>40517</v>
      </c>
      <c r="D120" s="133">
        <v>-1.7769696969696991E-2</v>
      </c>
      <c r="E120" s="132">
        <v>45771</v>
      </c>
      <c r="F120" s="133">
        <f t="shared" si="20"/>
        <v>0.12967396401510478</v>
      </c>
      <c r="G120" s="132">
        <v>628</v>
      </c>
      <c r="H120" s="133">
        <f t="shared" si="21"/>
        <v>-0.98627952196805835</v>
      </c>
      <c r="I120" s="132">
        <v>36016</v>
      </c>
      <c r="J120" s="133">
        <f t="shared" si="21"/>
        <v>56.35031847133758</v>
      </c>
      <c r="K120" s="132">
        <v>47739</v>
      </c>
      <c r="L120" s="133">
        <f t="shared" si="22"/>
        <v>0.32549422478898271</v>
      </c>
      <c r="M120" s="133">
        <f>IFERROR(K120/C120-1,"-")</f>
        <v>0.17824616827504514</v>
      </c>
    </row>
    <row r="121" spans="1:14" x14ac:dyDescent="0.25">
      <c r="B121" s="131" t="s">
        <v>54</v>
      </c>
      <c r="C121" s="132">
        <v>49187</v>
      </c>
      <c r="D121" s="133">
        <v>-7.920551125088926E-2</v>
      </c>
      <c r="E121" s="132">
        <v>21963</v>
      </c>
      <c r="F121" s="133">
        <f t="shared" si="20"/>
        <v>-0.55347957793725988</v>
      </c>
      <c r="G121" s="132">
        <v>736</v>
      </c>
      <c r="H121" s="133">
        <f t="shared" si="21"/>
        <v>-0.96648909529663529</v>
      </c>
      <c r="I121" s="132">
        <v>45971</v>
      </c>
      <c r="J121" s="133">
        <f t="shared" si="21"/>
        <v>61.460597826086953</v>
      </c>
      <c r="K121" s="132">
        <v>53360</v>
      </c>
      <c r="L121" s="133">
        <f t="shared" si="22"/>
        <v>0.16073176567836245</v>
      </c>
      <c r="M121" s="133">
        <f t="shared" ref="M121:M122" si="23">IFERROR(K121/C121-1,"-")</f>
        <v>8.4839490109175131E-2</v>
      </c>
    </row>
    <row r="122" spans="1:14" x14ac:dyDescent="0.25">
      <c r="B122" s="131" t="s">
        <v>56</v>
      </c>
      <c r="C122" s="132">
        <v>55621</v>
      </c>
      <c r="D122" s="133">
        <v>-6.5067572110535821E-2</v>
      </c>
      <c r="E122" s="132">
        <v>0</v>
      </c>
      <c r="F122" s="133">
        <f t="shared" si="20"/>
        <v>-1</v>
      </c>
      <c r="G122" s="132">
        <v>758</v>
      </c>
      <c r="H122" s="133" t="str">
        <f t="shared" si="21"/>
        <v>-</v>
      </c>
      <c r="I122" s="132">
        <v>49608</v>
      </c>
      <c r="J122" s="133">
        <f t="shared" si="21"/>
        <v>64.445910290237464</v>
      </c>
      <c r="K122" s="132">
        <v>54205</v>
      </c>
      <c r="L122" s="133">
        <f t="shared" si="22"/>
        <v>9.2666505402354549E-2</v>
      </c>
      <c r="M122" s="133">
        <f t="shared" si="23"/>
        <v>-2.5458010463673797E-2</v>
      </c>
    </row>
    <row r="123" spans="1:14" x14ac:dyDescent="0.25">
      <c r="B123" s="131" t="s">
        <v>58</v>
      </c>
      <c r="C123" s="132">
        <v>58464</v>
      </c>
      <c r="D123" s="133">
        <v>-0.17162815081400451</v>
      </c>
      <c r="E123" s="132">
        <v>33</v>
      </c>
      <c r="F123" s="133">
        <f t="shared" si="20"/>
        <v>-0.99943555008210183</v>
      </c>
      <c r="G123" s="132">
        <v>786</v>
      </c>
      <c r="H123" s="133">
        <f t="shared" si="21"/>
        <v>22.818181818181817</v>
      </c>
      <c r="I123" s="132">
        <v>55439</v>
      </c>
      <c r="J123" s="133">
        <f t="shared" si="21"/>
        <v>69.533078880407118</v>
      </c>
      <c r="K123" s="132"/>
      <c r="L123" s="133"/>
      <c r="M123" s="133"/>
    </row>
    <row r="124" spans="1:14" x14ac:dyDescent="0.25">
      <c r="B124" s="131" t="s">
        <v>60</v>
      </c>
      <c r="C124" s="132">
        <v>64694</v>
      </c>
      <c r="D124" s="133">
        <v>-0.10749662003697269</v>
      </c>
      <c r="E124" s="132">
        <v>61</v>
      </c>
      <c r="F124" s="133">
        <f t="shared" si="20"/>
        <v>-0.99905709957646771</v>
      </c>
      <c r="G124" s="132">
        <v>1645</v>
      </c>
      <c r="H124" s="133">
        <f t="shared" si="21"/>
        <v>25.967213114754099</v>
      </c>
      <c r="I124" s="132">
        <v>55531</v>
      </c>
      <c r="J124" s="133">
        <f t="shared" si="21"/>
        <v>32.757446808510636</v>
      </c>
      <c r="K124" s="132"/>
      <c r="L124" s="133"/>
      <c r="M124" s="133"/>
    </row>
    <row r="125" spans="1:14" x14ac:dyDescent="0.25">
      <c r="B125" s="131" t="s">
        <v>62</v>
      </c>
      <c r="C125" s="132">
        <v>69158</v>
      </c>
      <c r="D125" s="133">
        <v>-6.8692010396046221E-2</v>
      </c>
      <c r="E125" s="132">
        <v>6204</v>
      </c>
      <c r="F125" s="133">
        <f t="shared" si="20"/>
        <v>-0.91029237398421003</v>
      </c>
      <c r="G125" s="132">
        <v>7462</v>
      </c>
      <c r="H125" s="133">
        <f t="shared" si="21"/>
        <v>0.20277240490006454</v>
      </c>
      <c r="I125" s="132">
        <v>60049</v>
      </c>
      <c r="J125" s="133">
        <f t="shared" si="21"/>
        <v>7.0473063521844015</v>
      </c>
      <c r="K125" s="132"/>
      <c r="L125" s="133"/>
      <c r="M125" s="133"/>
    </row>
    <row r="126" spans="1:14" x14ac:dyDescent="0.25">
      <c r="B126" s="131" t="s">
        <v>64</v>
      </c>
      <c r="C126" s="132">
        <v>72033</v>
      </c>
      <c r="D126" s="133">
        <v>-0.10480202818581763</v>
      </c>
      <c r="E126" s="132">
        <v>7077</v>
      </c>
      <c r="F126" s="133">
        <f t="shared" si="20"/>
        <v>-0.90175336304193909</v>
      </c>
      <c r="G126" s="132">
        <v>18094</v>
      </c>
      <c r="H126" s="133">
        <f t="shared" si="21"/>
        <v>1.5567330789882718</v>
      </c>
      <c r="I126" s="132">
        <v>57493</v>
      </c>
      <c r="J126" s="133">
        <f t="shared" si="21"/>
        <v>2.1774621421465681</v>
      </c>
      <c r="K126" s="132"/>
      <c r="L126" s="133"/>
      <c r="M126" s="133"/>
    </row>
    <row r="127" spans="1:14" x14ac:dyDescent="0.25">
      <c r="B127" s="131" t="s">
        <v>66</v>
      </c>
      <c r="C127" s="132">
        <v>68443</v>
      </c>
      <c r="D127" s="133">
        <v>-7.8977823231779487E-2</v>
      </c>
      <c r="E127" s="132">
        <v>2353</v>
      </c>
      <c r="F127" s="133">
        <f t="shared" si="20"/>
        <v>-0.96562102771649405</v>
      </c>
      <c r="G127" s="132">
        <v>22841</v>
      </c>
      <c r="H127" s="133">
        <f t="shared" si="21"/>
        <v>8.7071823204419889</v>
      </c>
      <c r="I127" s="132">
        <v>57284</v>
      </c>
      <c r="J127" s="133">
        <f t="shared" si="21"/>
        <v>1.5079462370299024</v>
      </c>
      <c r="K127" s="132"/>
      <c r="L127" s="133"/>
      <c r="M127" s="133"/>
    </row>
    <row r="128" spans="1:14" x14ac:dyDescent="0.25">
      <c r="A128" s="130"/>
      <c r="B128" s="131" t="s">
        <v>68</v>
      </c>
      <c r="C128" s="132">
        <v>58143</v>
      </c>
      <c r="D128" s="133">
        <v>-9.6344533896987938E-2</v>
      </c>
      <c r="E128" s="132">
        <v>3026</v>
      </c>
      <c r="F128" s="133">
        <f t="shared" si="20"/>
        <v>-0.94795590182825107</v>
      </c>
      <c r="G128" s="132">
        <v>39205</v>
      </c>
      <c r="H128" s="133">
        <f t="shared" si="21"/>
        <v>11.956047587574355</v>
      </c>
      <c r="I128" s="132">
        <v>58355</v>
      </c>
      <c r="J128" s="133">
        <f t="shared" si="21"/>
        <v>0.48845810483356722</v>
      </c>
      <c r="K128" s="132"/>
      <c r="L128" s="133"/>
      <c r="M128" s="133"/>
    </row>
    <row r="129" spans="2:14" x14ac:dyDescent="0.25">
      <c r="B129" s="131" t="s">
        <v>70</v>
      </c>
      <c r="C129" s="132">
        <v>43687</v>
      </c>
      <c r="D129" s="133">
        <v>0.10521655535316743</v>
      </c>
      <c r="E129" s="132">
        <v>4096</v>
      </c>
      <c r="F129" s="133">
        <f t="shared" si="20"/>
        <v>-0.90624213152654109</v>
      </c>
      <c r="G129" s="132">
        <v>32230</v>
      </c>
      <c r="H129" s="133">
        <f t="shared" si="21"/>
        <v>6.86865234375</v>
      </c>
      <c r="I129" s="132">
        <v>40827</v>
      </c>
      <c r="J129" s="133">
        <f t="shared" si="21"/>
        <v>0.26673906298479677</v>
      </c>
      <c r="K129" s="132"/>
      <c r="L129" s="133"/>
      <c r="M129" s="133"/>
    </row>
    <row r="130" spans="2:14" x14ac:dyDescent="0.25">
      <c r="B130" s="131" t="s">
        <v>72</v>
      </c>
      <c r="C130" s="132">
        <v>44406</v>
      </c>
      <c r="D130" s="133">
        <v>6.8530728138986419E-2</v>
      </c>
      <c r="E130" s="132">
        <v>7076</v>
      </c>
      <c r="F130" s="133">
        <f t="shared" si="20"/>
        <v>-0.84065216412196553</v>
      </c>
      <c r="G130" s="132">
        <v>23948</v>
      </c>
      <c r="H130" s="133">
        <f t="shared" si="21"/>
        <v>2.3843979649519502</v>
      </c>
      <c r="I130" s="132">
        <v>47976</v>
      </c>
      <c r="J130" s="133">
        <f t="shared" si="21"/>
        <v>1.0033405712376817</v>
      </c>
      <c r="K130" s="132"/>
      <c r="L130" s="133"/>
      <c r="M130" s="133"/>
    </row>
    <row r="131" spans="2:14" ht="15.75" x14ac:dyDescent="0.25">
      <c r="B131" s="134" t="s">
        <v>33</v>
      </c>
      <c r="C131" s="135">
        <v>662102</v>
      </c>
      <c r="D131" s="136">
        <v>-7.0662296738695618E-2</v>
      </c>
      <c r="E131" s="135">
        <v>138718</v>
      </c>
      <c r="F131" s="136">
        <f t="shared" si="20"/>
        <v>-0.79048847458548677</v>
      </c>
      <c r="G131" s="135">
        <v>149378</v>
      </c>
      <c r="H131" s="136">
        <f t="shared" si="21"/>
        <v>7.6846551997577839E-2</v>
      </c>
      <c r="I131" s="135">
        <v>587386</v>
      </c>
      <c r="J131" s="136">
        <f t="shared" si="21"/>
        <v>2.9322122400889019</v>
      </c>
      <c r="K131" s="135">
        <v>197896</v>
      </c>
      <c r="L131" s="136">
        <v>0.28144426025694158</v>
      </c>
      <c r="M131" s="136">
        <v>8.0961796869025715E-2</v>
      </c>
    </row>
    <row r="132" spans="2:14" ht="6" customHeight="1" x14ac:dyDescent="0.25"/>
    <row r="133" spans="2:14" x14ac:dyDescent="0.25">
      <c r="B133" s="39" t="s">
        <v>192</v>
      </c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</row>
    <row r="134" spans="2:14" x14ac:dyDescent="0.25">
      <c r="I134" s="130"/>
      <c r="K134" s="130"/>
      <c r="L134" s="141"/>
    </row>
    <row r="136" spans="2:14" ht="48.75" customHeight="1" thickBot="1" x14ac:dyDescent="0.3">
      <c r="B136" s="293" t="s">
        <v>198</v>
      </c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1" t="s">
        <v>95</v>
      </c>
    </row>
    <row r="137" spans="2:14" ht="10.5" customHeight="1" thickBot="1" x14ac:dyDescent="0.3">
      <c r="B137" s="124"/>
      <c r="C137" s="125"/>
      <c r="D137" s="124"/>
      <c r="E137" s="124"/>
      <c r="F137" s="124"/>
      <c r="G137" s="124"/>
      <c r="H137" s="124"/>
      <c r="I137" s="124"/>
      <c r="J137" s="124"/>
      <c r="K137" s="2"/>
      <c r="L137" s="2"/>
      <c r="N137" s="1" t="s">
        <v>96</v>
      </c>
    </row>
    <row r="138" spans="2:14" ht="22.5" thickTop="1" thickBot="1" x14ac:dyDescent="0.3">
      <c r="B138" s="140" t="str">
        <f>C138</f>
        <v>Alemania</v>
      </c>
      <c r="C138" s="303" t="s">
        <v>97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5"/>
    </row>
    <row r="139" spans="2:14" ht="22.5" thickTop="1" thickBot="1" x14ac:dyDescent="0.3">
      <c r="B139" s="3"/>
      <c r="C139" s="306">
        <f>2019</f>
        <v>2019</v>
      </c>
      <c r="D139" s="307"/>
      <c r="E139" s="308">
        <v>2020</v>
      </c>
      <c r="F139" s="307"/>
      <c r="G139" s="308">
        <v>2021</v>
      </c>
      <c r="H139" s="307"/>
      <c r="I139" s="308">
        <v>2022</v>
      </c>
      <c r="J139" s="307"/>
      <c r="K139" s="308">
        <v>2023</v>
      </c>
      <c r="L139" s="309"/>
      <c r="M139" s="310"/>
    </row>
    <row r="140" spans="2:14" ht="16.5" thickTop="1" thickBot="1" x14ac:dyDescent="0.3">
      <c r="B140" s="6"/>
      <c r="C140" s="127" t="s">
        <v>46</v>
      </c>
      <c r="D140" s="128" t="str">
        <f>CONCATENATE("var ",RIGHT(2019,2),"/",RIGHT(2018,2))</f>
        <v>var 19/18</v>
      </c>
      <c r="E140" s="129" t="s">
        <v>46</v>
      </c>
      <c r="F140" s="128" t="str">
        <f>CONCATENATE("var ",RIGHT(E139,2),"/",RIGHT(E139-1,2))</f>
        <v>var 20/19</v>
      </c>
      <c r="G140" s="129" t="s">
        <v>46</v>
      </c>
      <c r="H140" s="128" t="str">
        <f>CONCATENATE("var ",RIGHT(G139,2),"/",RIGHT(G139-1,2))</f>
        <v>var 21/20</v>
      </c>
      <c r="I140" s="129" t="s">
        <v>46</v>
      </c>
      <c r="J140" s="128" t="str">
        <f>CONCATENATE("var ",RIGHT(I139,2),"/",RIGHT(I139-1,2))</f>
        <v>var 22/21</v>
      </c>
      <c r="K140" s="129" t="s">
        <v>46</v>
      </c>
      <c r="L140" s="128" t="str">
        <f>CONCATENATE("var ",RIGHT(K139,2),"/",RIGHT(K139-1,2))</f>
        <v>var 23/22</v>
      </c>
      <c r="M140" s="128" t="str">
        <f>CONCATENATE("var ",RIGHT(K139,2),"/",RIGHT(2019,2))</f>
        <v>var 23/19</v>
      </c>
    </row>
    <row r="141" spans="2:14" x14ac:dyDescent="0.25">
      <c r="B141" s="131" t="s">
        <v>50</v>
      </c>
      <c r="C141" s="132">
        <v>51082</v>
      </c>
      <c r="D141" s="133">
        <v>-7.4869603013619224E-2</v>
      </c>
      <c r="E141" s="132">
        <v>45875</v>
      </c>
      <c r="F141" s="133">
        <f t="shared" ref="F141:F153" si="24">IFERROR(E141/C141-1,"-")</f>
        <v>-0.10193414510003529</v>
      </c>
      <c r="G141" s="132">
        <v>5765</v>
      </c>
      <c r="H141" s="133">
        <f t="shared" ref="H141:J153" si="25">IFERROR(G141/E141-1,"-")</f>
        <v>-0.87433242506811992</v>
      </c>
      <c r="I141" s="132">
        <v>30290</v>
      </c>
      <c r="J141" s="133">
        <f t="shared" si="25"/>
        <v>4.2541196877710323</v>
      </c>
      <c r="K141" s="132">
        <v>44520</v>
      </c>
      <c r="L141" s="133">
        <f>IFERROR(K141/I141-1,"-")</f>
        <v>0.46979201056454278</v>
      </c>
      <c r="M141" s="133">
        <f>K141/C141-1</f>
        <v>-0.12846012293958731</v>
      </c>
    </row>
    <row r="142" spans="2:14" x14ac:dyDescent="0.25">
      <c r="B142" s="131" t="s">
        <v>52</v>
      </c>
      <c r="C142" s="132">
        <v>44654</v>
      </c>
      <c r="D142" s="133">
        <v>-0.12100155508749832</v>
      </c>
      <c r="E142" s="132">
        <v>45664</v>
      </c>
      <c r="F142" s="133">
        <f t="shared" si="24"/>
        <v>2.2618354458727064E-2</v>
      </c>
      <c r="G142" s="132">
        <v>2898</v>
      </c>
      <c r="H142" s="133">
        <f t="shared" si="25"/>
        <v>-0.93653644008409254</v>
      </c>
      <c r="I142" s="132">
        <v>30808</v>
      </c>
      <c r="J142" s="133">
        <f t="shared" si="25"/>
        <v>9.6307798481711533</v>
      </c>
      <c r="K142" s="132">
        <v>40842</v>
      </c>
      <c r="L142" s="133">
        <f t="shared" ref="L142:L144" si="26">IFERROR(K142/I142-1,"-")</f>
        <v>0.32569462477278632</v>
      </c>
      <c r="M142" s="133">
        <f>IFERROR(K142/C142-1,"-")</f>
        <v>-8.536749227392848E-2</v>
      </c>
    </row>
    <row r="143" spans="2:14" x14ac:dyDescent="0.25">
      <c r="B143" s="131" t="s">
        <v>54</v>
      </c>
      <c r="C143" s="132">
        <v>53182</v>
      </c>
      <c r="D143" s="133">
        <v>-0.10983529726834496</v>
      </c>
      <c r="E143" s="132">
        <v>18858</v>
      </c>
      <c r="F143" s="133">
        <f t="shared" si="24"/>
        <v>-0.64540634049114365</v>
      </c>
      <c r="G143" s="132">
        <v>5583</v>
      </c>
      <c r="H143" s="133">
        <f t="shared" si="25"/>
        <v>-0.70394527521476302</v>
      </c>
      <c r="I143" s="132">
        <v>41330</v>
      </c>
      <c r="J143" s="133">
        <f t="shared" si="25"/>
        <v>6.4028300197026686</v>
      </c>
      <c r="K143" s="132">
        <v>48374</v>
      </c>
      <c r="L143" s="133">
        <f t="shared" si="26"/>
        <v>0.17043309944350349</v>
      </c>
      <c r="M143" s="133">
        <f t="shared" ref="M143:M144" si="27">IFERROR(K143/C143-1,"-")</f>
        <v>-9.0406528524688778E-2</v>
      </c>
    </row>
    <row r="144" spans="2:14" x14ac:dyDescent="0.25">
      <c r="B144" s="131" t="s">
        <v>56</v>
      </c>
      <c r="C144" s="132">
        <v>47296</v>
      </c>
      <c r="D144" s="133">
        <v>-0.12521732697073951</v>
      </c>
      <c r="E144" s="132">
        <v>0</v>
      </c>
      <c r="F144" s="133">
        <f t="shared" si="24"/>
        <v>-1</v>
      </c>
      <c r="G144" s="132">
        <v>4679</v>
      </c>
      <c r="H144" s="133" t="str">
        <f t="shared" si="25"/>
        <v>-</v>
      </c>
      <c r="I144" s="132">
        <v>47019</v>
      </c>
      <c r="J144" s="133">
        <f t="shared" si="25"/>
        <v>9.0489420816413766</v>
      </c>
      <c r="K144" s="132">
        <v>47096</v>
      </c>
      <c r="L144" s="133">
        <f t="shared" si="26"/>
        <v>1.6376358493375154E-3</v>
      </c>
      <c r="M144" s="133">
        <f t="shared" si="27"/>
        <v>-4.2286874154262577E-3</v>
      </c>
    </row>
    <row r="145" spans="1:14" x14ac:dyDescent="0.25">
      <c r="B145" s="131" t="s">
        <v>58</v>
      </c>
      <c r="C145" s="132">
        <v>44068</v>
      </c>
      <c r="D145" s="133">
        <v>-0.2098119026699421</v>
      </c>
      <c r="E145" s="132">
        <v>96</v>
      </c>
      <c r="F145" s="133">
        <f t="shared" si="24"/>
        <v>-0.99782154851592997</v>
      </c>
      <c r="G145" s="132">
        <v>8882</v>
      </c>
      <c r="H145" s="133">
        <f t="shared" si="25"/>
        <v>91.520833333333329</v>
      </c>
      <c r="I145" s="132">
        <v>35452</v>
      </c>
      <c r="J145" s="133">
        <f t="shared" si="25"/>
        <v>2.9914433686106734</v>
      </c>
      <c r="K145" s="132"/>
      <c r="L145" s="133"/>
      <c r="M145" s="133"/>
    </row>
    <row r="146" spans="1:14" x14ac:dyDescent="0.25">
      <c r="B146" s="131" t="s">
        <v>60</v>
      </c>
      <c r="C146" s="132">
        <v>46964</v>
      </c>
      <c r="D146" s="133">
        <v>-0.12334801762114533</v>
      </c>
      <c r="E146" s="132">
        <v>122</v>
      </c>
      <c r="F146" s="133">
        <f t="shared" si="24"/>
        <v>-0.99740226556511369</v>
      </c>
      <c r="G146" s="132">
        <v>14556</v>
      </c>
      <c r="H146" s="133">
        <f t="shared" si="25"/>
        <v>118.31147540983606</v>
      </c>
      <c r="I146" s="132">
        <v>39234</v>
      </c>
      <c r="J146" s="133">
        <f t="shared" si="25"/>
        <v>1.6953833470733719</v>
      </c>
      <c r="K146" s="132"/>
      <c r="L146" s="133"/>
      <c r="M146" s="133"/>
    </row>
    <row r="147" spans="1:14" x14ac:dyDescent="0.25">
      <c r="B147" s="131" t="s">
        <v>62</v>
      </c>
      <c r="C147" s="132">
        <v>45367</v>
      </c>
      <c r="D147" s="133">
        <v>-0.23576975557165236</v>
      </c>
      <c r="E147" s="132">
        <v>11012</v>
      </c>
      <c r="F147" s="133">
        <f t="shared" si="24"/>
        <v>-0.75726849912932304</v>
      </c>
      <c r="G147" s="132">
        <v>23181</v>
      </c>
      <c r="H147" s="133">
        <f t="shared" si="25"/>
        <v>1.1050671994188157</v>
      </c>
      <c r="I147" s="132">
        <v>39349</v>
      </c>
      <c r="J147" s="133">
        <f t="shared" si="25"/>
        <v>0.69746775376385828</v>
      </c>
      <c r="K147" s="132"/>
      <c r="L147" s="133"/>
      <c r="M147" s="133"/>
    </row>
    <row r="148" spans="1:14" x14ac:dyDescent="0.25">
      <c r="B148" s="131" t="s">
        <v>64</v>
      </c>
      <c r="C148" s="132">
        <v>43828</v>
      </c>
      <c r="D148" s="133">
        <v>-0.24447509050163763</v>
      </c>
      <c r="E148" s="132">
        <v>15534</v>
      </c>
      <c r="F148" s="133">
        <f t="shared" si="24"/>
        <v>-0.64556904262115544</v>
      </c>
      <c r="G148" s="132">
        <v>25131</v>
      </c>
      <c r="H148" s="133">
        <f t="shared" si="25"/>
        <v>0.61780610274237158</v>
      </c>
      <c r="I148" s="132">
        <v>39614</v>
      </c>
      <c r="J148" s="133">
        <f t="shared" si="25"/>
        <v>0.57630018702001506</v>
      </c>
      <c r="K148" s="132"/>
      <c r="L148" s="133"/>
      <c r="M148" s="133"/>
    </row>
    <row r="149" spans="1:14" x14ac:dyDescent="0.25">
      <c r="B149" s="131" t="s">
        <v>66</v>
      </c>
      <c r="C149" s="132">
        <v>49458</v>
      </c>
      <c r="D149" s="133">
        <v>-0.23269776750391735</v>
      </c>
      <c r="E149" s="132">
        <v>1682</v>
      </c>
      <c r="F149" s="133">
        <f t="shared" si="24"/>
        <v>-0.96599134619272919</v>
      </c>
      <c r="G149" s="132">
        <v>34781</v>
      </c>
      <c r="H149" s="133">
        <f t="shared" si="25"/>
        <v>19.678359096313912</v>
      </c>
      <c r="I149" s="132">
        <v>41553</v>
      </c>
      <c r="J149" s="133">
        <f t="shared" si="25"/>
        <v>0.194704005060234</v>
      </c>
      <c r="K149" s="132"/>
      <c r="L149" s="133"/>
      <c r="M149" s="133"/>
    </row>
    <row r="150" spans="1:14" x14ac:dyDescent="0.25">
      <c r="A150" s="130"/>
      <c r="B150" s="131" t="s">
        <v>68</v>
      </c>
      <c r="C150" s="132">
        <v>49391</v>
      </c>
      <c r="D150" s="133">
        <v>-0.23272540856272916</v>
      </c>
      <c r="E150" s="132">
        <v>2986</v>
      </c>
      <c r="F150" s="133">
        <f t="shared" si="24"/>
        <v>-0.93954364155412928</v>
      </c>
      <c r="G150" s="132">
        <v>50667</v>
      </c>
      <c r="H150" s="133">
        <f t="shared" si="25"/>
        <v>15.968184862692564</v>
      </c>
      <c r="I150" s="132">
        <v>46982</v>
      </c>
      <c r="J150" s="133">
        <f t="shared" si="25"/>
        <v>-7.2729784672469266E-2</v>
      </c>
      <c r="K150" s="132"/>
      <c r="L150" s="133"/>
      <c r="M150" s="133"/>
    </row>
    <row r="151" spans="1:14" x14ac:dyDescent="0.25">
      <c r="B151" s="131" t="s">
        <v>70</v>
      </c>
      <c r="C151" s="132">
        <v>51371</v>
      </c>
      <c r="D151" s="133">
        <v>-0.11668414808191618</v>
      </c>
      <c r="E151" s="132">
        <v>10641</v>
      </c>
      <c r="F151" s="133">
        <f t="shared" si="24"/>
        <v>-0.79285978470343188</v>
      </c>
      <c r="G151" s="132">
        <v>51798</v>
      </c>
      <c r="H151" s="133">
        <f t="shared" si="25"/>
        <v>3.8677755850014099</v>
      </c>
      <c r="I151" s="132">
        <v>46672</v>
      </c>
      <c r="J151" s="133">
        <f t="shared" si="25"/>
        <v>-9.8961349859067904E-2</v>
      </c>
      <c r="K151" s="132"/>
      <c r="L151" s="133"/>
      <c r="M151" s="133"/>
    </row>
    <row r="152" spans="1:14" x14ac:dyDescent="0.25">
      <c r="B152" s="131" t="s">
        <v>72</v>
      </c>
      <c r="C152" s="132">
        <v>47609</v>
      </c>
      <c r="D152" s="133">
        <v>-0.11962350678649358</v>
      </c>
      <c r="E152" s="132">
        <v>12158</v>
      </c>
      <c r="F152" s="133">
        <f t="shared" si="24"/>
        <v>-0.74462811653258831</v>
      </c>
      <c r="G152" s="132">
        <v>41842</v>
      </c>
      <c r="H152" s="133">
        <f t="shared" si="25"/>
        <v>2.4415199868399409</v>
      </c>
      <c r="I152" s="132">
        <v>44254</v>
      </c>
      <c r="J152" s="133">
        <f t="shared" si="25"/>
        <v>5.7645428038812785E-2</v>
      </c>
      <c r="K152" s="132"/>
      <c r="L152" s="133"/>
      <c r="M152" s="133"/>
    </row>
    <row r="153" spans="1:14" ht="15.75" x14ac:dyDescent="0.25">
      <c r="B153" s="134" t="s">
        <v>33</v>
      </c>
      <c r="C153" s="135">
        <v>574270</v>
      </c>
      <c r="D153" s="136">
        <v>-0.16482573570581949</v>
      </c>
      <c r="E153" s="135">
        <v>164634</v>
      </c>
      <c r="F153" s="136">
        <f t="shared" si="24"/>
        <v>-0.71331603601093563</v>
      </c>
      <c r="G153" s="135">
        <v>269763</v>
      </c>
      <c r="H153" s="136">
        <f t="shared" si="25"/>
        <v>0.63856190094391185</v>
      </c>
      <c r="I153" s="135">
        <v>482557</v>
      </c>
      <c r="J153" s="136">
        <f t="shared" si="25"/>
        <v>0.78881833312945071</v>
      </c>
      <c r="K153" s="135">
        <v>180832</v>
      </c>
      <c r="L153" s="136">
        <v>0.21000756120899045</v>
      </c>
      <c r="M153" s="136">
        <v>-7.8393998389513442E-2</v>
      </c>
    </row>
    <row r="154" spans="1:14" ht="6" customHeight="1" x14ac:dyDescent="0.25"/>
    <row r="155" spans="1:14" x14ac:dyDescent="0.25">
      <c r="B155" s="39" t="s">
        <v>192</v>
      </c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</row>
    <row r="156" spans="1:14" x14ac:dyDescent="0.25">
      <c r="I156" s="130"/>
      <c r="L156" s="142"/>
    </row>
    <row r="157" spans="1:14" x14ac:dyDescent="0.25">
      <c r="M157" s="141"/>
    </row>
    <row r="158" spans="1:14" ht="48.75" customHeight="1" thickBot="1" x14ac:dyDescent="0.3">
      <c r="B158" s="293" t="s">
        <v>199</v>
      </c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1" t="s">
        <v>99</v>
      </c>
    </row>
    <row r="159" spans="1:14" ht="10.5" customHeight="1" thickBot="1" x14ac:dyDescent="0.3">
      <c r="B159" s="124"/>
      <c r="C159" s="125"/>
      <c r="D159" s="124"/>
      <c r="E159" s="124"/>
      <c r="F159" s="124"/>
      <c r="G159" s="124"/>
      <c r="H159" s="124"/>
      <c r="I159" s="124"/>
      <c r="J159" s="124"/>
      <c r="K159" s="2"/>
      <c r="L159" s="2"/>
      <c r="N159" s="1" t="s">
        <v>100</v>
      </c>
    </row>
    <row r="160" spans="1:14" ht="22.5" thickTop="1" thickBot="1" x14ac:dyDescent="0.3">
      <c r="B160" s="140" t="str">
        <f>C160</f>
        <v>Francia</v>
      </c>
      <c r="C160" s="303" t="s">
        <v>101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5"/>
    </row>
    <row r="161" spans="2:13" ht="22.5" thickTop="1" thickBot="1" x14ac:dyDescent="0.3">
      <c r="B161" s="3"/>
      <c r="C161" s="306">
        <f>2019</f>
        <v>2019</v>
      </c>
      <c r="D161" s="307"/>
      <c r="E161" s="308">
        <v>2020</v>
      </c>
      <c r="F161" s="307"/>
      <c r="G161" s="308">
        <v>2021</v>
      </c>
      <c r="H161" s="307"/>
      <c r="I161" s="308">
        <v>2022</v>
      </c>
      <c r="J161" s="307"/>
      <c r="K161" s="308">
        <v>2023</v>
      </c>
      <c r="L161" s="309"/>
      <c r="M161" s="310"/>
    </row>
    <row r="162" spans="2:13" ht="16.5" thickTop="1" thickBot="1" x14ac:dyDescent="0.3">
      <c r="B162" s="6"/>
      <c r="C162" s="127" t="s">
        <v>46</v>
      </c>
      <c r="D162" s="128" t="str">
        <f>CONCATENATE("var ",RIGHT(2019,2),"/",RIGHT(2018,2))</f>
        <v>var 19/18</v>
      </c>
      <c r="E162" s="129" t="s">
        <v>46</v>
      </c>
      <c r="F162" s="128" t="str">
        <f>CONCATENATE("var ",RIGHT(E161,2),"/",RIGHT(E161-1,2))</f>
        <v>var 20/19</v>
      </c>
      <c r="G162" s="129" t="s">
        <v>46</v>
      </c>
      <c r="H162" s="128" t="str">
        <f>CONCATENATE("var ",RIGHT(G161,2),"/",RIGHT(G161-1,2))</f>
        <v>var 21/20</v>
      </c>
      <c r="I162" s="129" t="s">
        <v>46</v>
      </c>
      <c r="J162" s="128" t="str">
        <f>CONCATENATE("var ",RIGHT(I161,2),"/",RIGHT(I161-1,2))</f>
        <v>var 22/21</v>
      </c>
      <c r="K162" s="129" t="s">
        <v>46</v>
      </c>
      <c r="L162" s="128" t="str">
        <f>CONCATENATE("var ",RIGHT(K161,2),"/",RIGHT(K161-1,2))</f>
        <v>var 23/22</v>
      </c>
      <c r="M162" s="128" t="str">
        <f>CONCATENATE("var ",RIGHT(K161,2),"/",RIGHT(2019,2))</f>
        <v>var 23/19</v>
      </c>
    </row>
    <row r="163" spans="2:13" x14ac:dyDescent="0.25">
      <c r="B163" s="131" t="s">
        <v>50</v>
      </c>
      <c r="C163" s="132">
        <v>4777</v>
      </c>
      <c r="D163" s="133">
        <v>-5.0864295648718416E-2</v>
      </c>
      <c r="E163" s="132">
        <v>5299</v>
      </c>
      <c r="F163" s="133">
        <f t="shared" ref="F163:F175" si="28">IFERROR(E163/C163-1,"-")</f>
        <v>0.10927360267950603</v>
      </c>
      <c r="G163" s="132">
        <v>1987</v>
      </c>
      <c r="H163" s="133">
        <f t="shared" ref="H163:J175" si="29">IFERROR(G163/E163-1,"-")</f>
        <v>-0.62502358935648239</v>
      </c>
      <c r="I163" s="132">
        <v>4202</v>
      </c>
      <c r="J163" s="133">
        <f t="shared" si="29"/>
        <v>1.1147458480120784</v>
      </c>
      <c r="K163" s="132">
        <v>7223</v>
      </c>
      <c r="L163" s="133">
        <f t="shared" ref="L163:L166" si="30">IFERROR(K163/I163-1,"-")</f>
        <v>0.71894336030461692</v>
      </c>
      <c r="M163" s="133">
        <f>K163/C163-1</f>
        <v>0.51203684320703369</v>
      </c>
    </row>
    <row r="164" spans="2:13" x14ac:dyDescent="0.25">
      <c r="B164" s="131" t="s">
        <v>52</v>
      </c>
      <c r="C164" s="132">
        <v>5938</v>
      </c>
      <c r="D164" s="133">
        <v>-4.7481552775104241E-2</v>
      </c>
      <c r="E164" s="132">
        <v>7150</v>
      </c>
      <c r="F164" s="133">
        <f t="shared" si="28"/>
        <v>0.2041091276524083</v>
      </c>
      <c r="G164" s="132">
        <v>1941</v>
      </c>
      <c r="H164" s="133">
        <f t="shared" si="29"/>
        <v>-0.72853146853146855</v>
      </c>
      <c r="I164" s="132">
        <v>6655</v>
      </c>
      <c r="J164" s="133">
        <f t="shared" si="29"/>
        <v>2.4286450283359091</v>
      </c>
      <c r="K164" s="132">
        <v>9366</v>
      </c>
      <c r="L164" s="133">
        <f t="shared" si="30"/>
        <v>0.40736288504883555</v>
      </c>
      <c r="M164" s="133">
        <f>IFERROR(K164/C164-1,"-")</f>
        <v>0.57729875378915452</v>
      </c>
    </row>
    <row r="165" spans="2:13" x14ac:dyDescent="0.25">
      <c r="B165" s="131" t="s">
        <v>54</v>
      </c>
      <c r="C165" s="132">
        <v>6248</v>
      </c>
      <c r="D165" s="133">
        <v>-0.12247191011235958</v>
      </c>
      <c r="E165" s="132">
        <v>3513</v>
      </c>
      <c r="F165" s="133">
        <f t="shared" si="28"/>
        <v>-0.43774007682458382</v>
      </c>
      <c r="G165" s="132">
        <v>2165</v>
      </c>
      <c r="H165" s="133">
        <f t="shared" si="29"/>
        <v>-0.38371762026757761</v>
      </c>
      <c r="I165" s="132">
        <v>6549</v>
      </c>
      <c r="J165" s="133">
        <f t="shared" si="29"/>
        <v>2.0249422632794456</v>
      </c>
      <c r="K165" s="132">
        <v>7437</v>
      </c>
      <c r="L165" s="133">
        <f t="shared" si="30"/>
        <v>0.13559322033898313</v>
      </c>
      <c r="M165" s="133">
        <f t="shared" ref="M165:M166" si="31">IFERROR(K165/C165-1,"-")</f>
        <v>0.19030089628681179</v>
      </c>
    </row>
    <row r="166" spans="2:13" x14ac:dyDescent="0.25">
      <c r="B166" s="131" t="s">
        <v>56</v>
      </c>
      <c r="C166" s="132">
        <v>8320</v>
      </c>
      <c r="D166" s="133">
        <v>-0.2668311596757138</v>
      </c>
      <c r="E166" s="132">
        <v>0</v>
      </c>
      <c r="F166" s="133">
        <f t="shared" si="28"/>
        <v>-1</v>
      </c>
      <c r="G166" s="132">
        <v>2166</v>
      </c>
      <c r="H166" s="133" t="str">
        <f t="shared" si="29"/>
        <v>-</v>
      </c>
      <c r="I166" s="132">
        <v>9621</v>
      </c>
      <c r="J166" s="133">
        <f t="shared" si="29"/>
        <v>3.4418282548476453</v>
      </c>
      <c r="K166" s="132">
        <v>10688</v>
      </c>
      <c r="L166" s="133">
        <f t="shared" si="30"/>
        <v>0.11090323251221279</v>
      </c>
      <c r="M166" s="133">
        <f t="shared" si="31"/>
        <v>0.28461538461538471</v>
      </c>
    </row>
    <row r="167" spans="2:13" x14ac:dyDescent="0.25">
      <c r="B167" s="131" t="s">
        <v>58</v>
      </c>
      <c r="C167" s="132">
        <v>8140</v>
      </c>
      <c r="D167" s="133">
        <v>-0.18240257131378068</v>
      </c>
      <c r="E167" s="132">
        <v>7</v>
      </c>
      <c r="F167" s="133">
        <f t="shared" si="28"/>
        <v>-0.99914004914004917</v>
      </c>
      <c r="G167" s="132">
        <v>3942</v>
      </c>
      <c r="H167" s="133">
        <f t="shared" si="29"/>
        <v>562.14285714285711</v>
      </c>
      <c r="I167" s="132">
        <v>8766</v>
      </c>
      <c r="J167" s="133">
        <f t="shared" si="29"/>
        <v>1.2237442922374431</v>
      </c>
      <c r="K167" s="132"/>
      <c r="L167" s="133"/>
      <c r="M167" s="133"/>
    </row>
    <row r="168" spans="2:13" x14ac:dyDescent="0.25">
      <c r="B168" s="131" t="s">
        <v>60</v>
      </c>
      <c r="C168" s="132">
        <v>5791</v>
      </c>
      <c r="D168" s="133">
        <v>-0.13282419886193475</v>
      </c>
      <c r="E168" s="132">
        <v>33</v>
      </c>
      <c r="F168" s="133">
        <f t="shared" si="28"/>
        <v>-0.99430150233120362</v>
      </c>
      <c r="G168" s="132">
        <v>2713</v>
      </c>
      <c r="H168" s="133">
        <f t="shared" si="29"/>
        <v>81.212121212121218</v>
      </c>
      <c r="I168" s="132">
        <v>5386</v>
      </c>
      <c r="J168" s="133">
        <f t="shared" si="29"/>
        <v>0.98525617397714704</v>
      </c>
      <c r="K168" s="132"/>
      <c r="L168" s="133"/>
      <c r="M168" s="133"/>
    </row>
    <row r="169" spans="2:13" x14ac:dyDescent="0.25">
      <c r="B169" s="131" t="s">
        <v>62</v>
      </c>
      <c r="C169" s="132">
        <v>8342</v>
      </c>
      <c r="D169" s="133">
        <v>-9.0591954649514861E-2</v>
      </c>
      <c r="E169" s="132">
        <v>1013</v>
      </c>
      <c r="F169" s="133">
        <f t="shared" si="28"/>
        <v>-0.87856629105730044</v>
      </c>
      <c r="G169" s="132">
        <v>7311</v>
      </c>
      <c r="H169" s="133">
        <f t="shared" si="29"/>
        <v>6.2171767028627842</v>
      </c>
      <c r="I169" s="132">
        <v>9482</v>
      </c>
      <c r="J169" s="133">
        <f t="shared" si="29"/>
        <v>0.29694980166871843</v>
      </c>
      <c r="K169" s="132"/>
      <c r="L169" s="133"/>
      <c r="M169" s="133"/>
    </row>
    <row r="170" spans="2:13" x14ac:dyDescent="0.25">
      <c r="B170" s="131" t="s">
        <v>64</v>
      </c>
      <c r="C170" s="132">
        <v>11827</v>
      </c>
      <c r="D170" s="133">
        <v>-5.5049536593160808E-2</v>
      </c>
      <c r="E170" s="132">
        <v>2243</v>
      </c>
      <c r="F170" s="133">
        <f t="shared" si="28"/>
        <v>-0.81034920098080665</v>
      </c>
      <c r="G170" s="132">
        <v>11004</v>
      </c>
      <c r="H170" s="133">
        <f t="shared" si="29"/>
        <v>3.9059295586268394</v>
      </c>
      <c r="I170" s="132">
        <v>11262</v>
      </c>
      <c r="J170" s="133">
        <f t="shared" si="29"/>
        <v>2.3446019629225656E-2</v>
      </c>
      <c r="K170" s="132"/>
      <c r="L170" s="133"/>
      <c r="M170" s="133"/>
    </row>
    <row r="171" spans="2:13" x14ac:dyDescent="0.25">
      <c r="B171" s="131" t="s">
        <v>66</v>
      </c>
      <c r="C171" s="132">
        <v>6010</v>
      </c>
      <c r="D171" s="133">
        <v>-0.1152657147063153</v>
      </c>
      <c r="E171" s="132">
        <v>801</v>
      </c>
      <c r="F171" s="133">
        <f t="shared" si="28"/>
        <v>-0.86672212978369378</v>
      </c>
      <c r="G171" s="132">
        <v>5432</v>
      </c>
      <c r="H171" s="133">
        <f t="shared" si="29"/>
        <v>5.7815230961298374</v>
      </c>
      <c r="I171" s="132">
        <v>6277</v>
      </c>
      <c r="J171" s="133">
        <f t="shared" si="29"/>
        <v>0.15555964653902787</v>
      </c>
      <c r="K171" s="132"/>
      <c r="L171" s="133"/>
      <c r="M171" s="133"/>
    </row>
    <row r="172" spans="2:13" x14ac:dyDescent="0.25">
      <c r="B172" s="131" t="s">
        <v>68</v>
      </c>
      <c r="C172" s="132">
        <v>7726</v>
      </c>
      <c r="D172" s="133">
        <v>-4.3456728983533477E-2</v>
      </c>
      <c r="E172" s="132">
        <v>2400</v>
      </c>
      <c r="F172" s="133">
        <f t="shared" si="28"/>
        <v>-0.68936060056950554</v>
      </c>
      <c r="G172" s="132">
        <v>8135</v>
      </c>
      <c r="H172" s="133">
        <f t="shared" si="29"/>
        <v>2.3895833333333334</v>
      </c>
      <c r="I172" s="132">
        <v>8808</v>
      </c>
      <c r="J172" s="133">
        <f t="shared" si="29"/>
        <v>8.2728948985863582E-2</v>
      </c>
      <c r="K172" s="132"/>
      <c r="L172" s="133"/>
      <c r="M172" s="133"/>
    </row>
    <row r="173" spans="2:13" x14ac:dyDescent="0.25">
      <c r="B173" s="131" t="s">
        <v>70</v>
      </c>
      <c r="C173" s="132">
        <v>4782</v>
      </c>
      <c r="D173" s="133">
        <v>0.12517647058823522</v>
      </c>
      <c r="E173" s="132">
        <v>759</v>
      </c>
      <c r="F173" s="133">
        <f t="shared" si="28"/>
        <v>-0.84127979924717688</v>
      </c>
      <c r="G173" s="132">
        <v>4800</v>
      </c>
      <c r="H173" s="133">
        <f t="shared" si="29"/>
        <v>5.3241106719367588</v>
      </c>
      <c r="I173" s="132">
        <v>5727</v>
      </c>
      <c r="J173" s="133">
        <f t="shared" si="29"/>
        <v>0.19312499999999999</v>
      </c>
      <c r="K173" s="132"/>
      <c r="L173" s="133"/>
      <c r="M173" s="133"/>
    </row>
    <row r="174" spans="2:13" x14ac:dyDescent="0.25">
      <c r="B174" s="131" t="s">
        <v>72</v>
      </c>
      <c r="C174" s="132">
        <v>4466</v>
      </c>
      <c r="D174" s="133">
        <v>1.0635890472957765E-2</v>
      </c>
      <c r="E174" s="132">
        <v>1763</v>
      </c>
      <c r="F174" s="133">
        <f t="shared" si="28"/>
        <v>-0.60523958799820865</v>
      </c>
      <c r="G174" s="132">
        <v>5309</v>
      </c>
      <c r="H174" s="133">
        <f t="shared" si="29"/>
        <v>2.0113442994895063</v>
      </c>
      <c r="I174" s="132">
        <v>6705</v>
      </c>
      <c r="J174" s="133">
        <f t="shared" si="29"/>
        <v>0.26294970804294593</v>
      </c>
      <c r="K174" s="132"/>
      <c r="L174" s="133"/>
      <c r="M174" s="133"/>
    </row>
    <row r="175" spans="2:13" ht="15.75" x14ac:dyDescent="0.25">
      <c r="B175" s="134" t="s">
        <v>33</v>
      </c>
      <c r="C175" s="135">
        <v>82367</v>
      </c>
      <c r="D175" s="136">
        <v>-0.10076749238512184</v>
      </c>
      <c r="E175" s="135">
        <v>24981</v>
      </c>
      <c r="F175" s="136">
        <f t="shared" si="28"/>
        <v>-0.69671106146879214</v>
      </c>
      <c r="G175" s="135">
        <v>56905</v>
      </c>
      <c r="H175" s="136">
        <f t="shared" si="29"/>
        <v>1.277931227733077</v>
      </c>
      <c r="I175" s="135">
        <v>89440</v>
      </c>
      <c r="J175" s="136">
        <f t="shared" si="29"/>
        <v>0.57174237764695546</v>
      </c>
      <c r="K175" s="135">
        <v>34714</v>
      </c>
      <c r="L175" s="136">
        <v>0.28441928441928432</v>
      </c>
      <c r="M175" s="136">
        <v>0.37301744255033031</v>
      </c>
    </row>
    <row r="176" spans="2:13" ht="6" customHeight="1" x14ac:dyDescent="0.25"/>
    <row r="177" spans="1:14" x14ac:dyDescent="0.25">
      <c r="B177" s="39" t="s">
        <v>192</v>
      </c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</row>
    <row r="180" spans="1:14" ht="48.75" customHeight="1" thickBot="1" x14ac:dyDescent="0.3">
      <c r="B180" s="293" t="s">
        <v>200</v>
      </c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1" t="s">
        <v>103</v>
      </c>
    </row>
    <row r="181" spans="1:14" ht="10.5" customHeight="1" thickBot="1" x14ac:dyDescent="0.3">
      <c r="B181" s="124"/>
      <c r="C181" s="125"/>
      <c r="D181" s="124"/>
      <c r="E181" s="124"/>
      <c r="F181" s="124"/>
      <c r="G181" s="124"/>
      <c r="H181" s="124"/>
      <c r="I181" s="124"/>
      <c r="J181" s="124"/>
      <c r="K181" s="2"/>
      <c r="L181" s="2"/>
      <c r="N181" s="1" t="s">
        <v>104</v>
      </c>
    </row>
    <row r="182" spans="1:14" ht="22.5" thickTop="1" thickBot="1" x14ac:dyDescent="0.3">
      <c r="B182" s="140" t="str">
        <f>C182</f>
        <v>Bélgica</v>
      </c>
      <c r="C182" s="303" t="s">
        <v>105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5"/>
    </row>
    <row r="183" spans="1:14" ht="22.5" thickTop="1" thickBot="1" x14ac:dyDescent="0.3">
      <c r="B183" s="3"/>
      <c r="C183" s="306">
        <f>2019</f>
        <v>2019</v>
      </c>
      <c r="D183" s="307"/>
      <c r="E183" s="308">
        <v>2020</v>
      </c>
      <c r="F183" s="307"/>
      <c r="G183" s="308">
        <v>2021</v>
      </c>
      <c r="H183" s="307"/>
      <c r="I183" s="308">
        <v>2022</v>
      </c>
      <c r="J183" s="307"/>
      <c r="K183" s="308">
        <v>2023</v>
      </c>
      <c r="L183" s="309"/>
      <c r="M183" s="310"/>
    </row>
    <row r="184" spans="1:14" ht="16.5" thickTop="1" thickBot="1" x14ac:dyDescent="0.3">
      <c r="B184" s="6"/>
      <c r="C184" s="127" t="s">
        <v>46</v>
      </c>
      <c r="D184" s="128" t="str">
        <f>CONCATENATE("var ",RIGHT(2019,2),"/",RIGHT(2018,2))</f>
        <v>var 19/18</v>
      </c>
      <c r="E184" s="129" t="s">
        <v>46</v>
      </c>
      <c r="F184" s="128" t="str">
        <f>CONCATENATE("var ",RIGHT(E183,2),"/",RIGHT(E183-1,2))</f>
        <v>var 20/19</v>
      </c>
      <c r="G184" s="129" t="s">
        <v>46</v>
      </c>
      <c r="H184" s="128" t="str">
        <f>CONCATENATE("var ",RIGHT(G183,2),"/",RIGHT(G183-1,2))</f>
        <v>var 21/20</v>
      </c>
      <c r="I184" s="129" t="s">
        <v>46</v>
      </c>
      <c r="J184" s="128" t="str">
        <f>CONCATENATE("var ",RIGHT(I183,2),"/",RIGHT(I183-1,2))</f>
        <v>var 22/21</v>
      </c>
      <c r="K184" s="129" t="s">
        <v>46</v>
      </c>
      <c r="L184" s="128" t="str">
        <f>CONCATENATE("var ",RIGHT(K183,2),"/",RIGHT(K183-1,2))</f>
        <v>var 23/22</v>
      </c>
      <c r="M184" s="128" t="str">
        <f>CONCATENATE("var ",RIGHT(K183,2),"/",RIGHT(2019,2))</f>
        <v>var 23/19</v>
      </c>
    </row>
    <row r="185" spans="1:14" x14ac:dyDescent="0.25">
      <c r="A185" s="130"/>
      <c r="B185" s="131" t="s">
        <v>50</v>
      </c>
      <c r="C185" s="132">
        <v>5281</v>
      </c>
      <c r="D185" s="133">
        <v>-9.9420190995907265E-2</v>
      </c>
      <c r="E185" s="132">
        <v>4770</v>
      </c>
      <c r="F185" s="133">
        <f t="shared" ref="F185:F197" si="32">IFERROR(E185/C185-1,"-")</f>
        <v>-9.6761976898314672E-2</v>
      </c>
      <c r="G185" s="132">
        <v>1396</v>
      </c>
      <c r="H185" s="133">
        <f t="shared" ref="H185:J197" si="33">IFERROR(G185/E185-1,"-")</f>
        <v>-0.70733752620545065</v>
      </c>
      <c r="I185" s="132">
        <v>5781</v>
      </c>
      <c r="J185" s="133">
        <f t="shared" si="33"/>
        <v>3.1411174785100284</v>
      </c>
      <c r="K185" s="132">
        <v>5547</v>
      </c>
      <c r="L185" s="133">
        <f t="shared" ref="L185:L188" si="34">IFERROR(K185/I185-1,"-")</f>
        <v>-4.0477426050856247E-2</v>
      </c>
      <c r="M185" s="133">
        <f>K185/C185-1</f>
        <v>5.0369248248437692E-2</v>
      </c>
    </row>
    <row r="186" spans="1:14" x14ac:dyDescent="0.25">
      <c r="B186" s="131" t="s">
        <v>52</v>
      </c>
      <c r="C186" s="132">
        <v>4551</v>
      </c>
      <c r="D186" s="133">
        <v>-0.20879694019471484</v>
      </c>
      <c r="E186" s="132">
        <v>5110</v>
      </c>
      <c r="F186" s="133">
        <f t="shared" si="32"/>
        <v>0.12283014722039121</v>
      </c>
      <c r="G186" s="132">
        <v>170</v>
      </c>
      <c r="H186" s="133">
        <f t="shared" si="33"/>
        <v>-0.96673189823874761</v>
      </c>
      <c r="I186" s="132">
        <v>5925</v>
      </c>
      <c r="J186" s="133">
        <f t="shared" si="33"/>
        <v>33.852941176470587</v>
      </c>
      <c r="K186" s="132">
        <v>5633</v>
      </c>
      <c r="L186" s="133">
        <f t="shared" si="34"/>
        <v>-4.9282700421940939E-2</v>
      </c>
      <c r="M186" s="133">
        <f>IFERROR(K186/C186-1,"-")</f>
        <v>0.23774994506701819</v>
      </c>
    </row>
    <row r="187" spans="1:14" x14ac:dyDescent="0.25">
      <c r="B187" s="131" t="s">
        <v>54</v>
      </c>
      <c r="C187" s="132">
        <v>6364</v>
      </c>
      <c r="D187" s="133">
        <v>1.0479517307081521E-2</v>
      </c>
      <c r="E187" s="132">
        <v>1894</v>
      </c>
      <c r="F187" s="133">
        <f t="shared" si="32"/>
        <v>-0.70238843494657455</v>
      </c>
      <c r="G187" s="132">
        <v>248</v>
      </c>
      <c r="H187" s="133">
        <f t="shared" si="33"/>
        <v>-0.86906019007391766</v>
      </c>
      <c r="I187" s="132">
        <v>6016</v>
      </c>
      <c r="J187" s="133">
        <f t="shared" si="33"/>
        <v>23.258064516129032</v>
      </c>
      <c r="K187" s="132">
        <v>6275</v>
      </c>
      <c r="L187" s="133">
        <f t="shared" si="34"/>
        <v>4.3051861702127603E-2</v>
      </c>
      <c r="M187" s="133">
        <f t="shared" ref="M187:M188" si="35">IFERROR(K187/C187-1,"-")</f>
        <v>-1.3984915147705834E-2</v>
      </c>
    </row>
    <row r="188" spans="1:14" x14ac:dyDescent="0.25">
      <c r="B188" s="131" t="s">
        <v>56</v>
      </c>
      <c r="C188" s="132">
        <v>7773</v>
      </c>
      <c r="D188" s="133">
        <v>-8.423656927426959E-2</v>
      </c>
      <c r="E188" s="132">
        <v>0</v>
      </c>
      <c r="F188" s="133">
        <f t="shared" si="32"/>
        <v>-1</v>
      </c>
      <c r="G188" s="132">
        <v>416</v>
      </c>
      <c r="H188" s="133" t="str">
        <f t="shared" si="33"/>
        <v>-</v>
      </c>
      <c r="I188" s="132">
        <v>8779</v>
      </c>
      <c r="J188" s="133">
        <f t="shared" si="33"/>
        <v>20.103365384615383</v>
      </c>
      <c r="K188" s="132">
        <v>8770</v>
      </c>
      <c r="L188" s="133">
        <f t="shared" si="34"/>
        <v>-1.0251737099897795E-3</v>
      </c>
      <c r="M188" s="133">
        <f t="shared" si="35"/>
        <v>0.12826450533899392</v>
      </c>
    </row>
    <row r="189" spans="1:14" x14ac:dyDescent="0.25">
      <c r="B189" s="131" t="s">
        <v>58</v>
      </c>
      <c r="C189" s="132">
        <v>6408</v>
      </c>
      <c r="D189" s="133">
        <v>-7.8913324708926313E-2</v>
      </c>
      <c r="E189" s="132">
        <v>6</v>
      </c>
      <c r="F189" s="133">
        <f t="shared" si="32"/>
        <v>-0.99906367041198507</v>
      </c>
      <c r="G189" s="132">
        <v>1933</v>
      </c>
      <c r="H189" s="133">
        <f t="shared" si="33"/>
        <v>321.16666666666669</v>
      </c>
      <c r="I189" s="132">
        <v>5511</v>
      </c>
      <c r="J189" s="133">
        <f t="shared" si="33"/>
        <v>1.8510087946197622</v>
      </c>
      <c r="K189" s="132"/>
      <c r="L189" s="133"/>
      <c r="M189" s="133"/>
    </row>
    <row r="190" spans="1:14" x14ac:dyDescent="0.25">
      <c r="B190" s="131" t="s">
        <v>106</v>
      </c>
      <c r="C190" s="132">
        <v>7816</v>
      </c>
      <c r="D190" s="133">
        <v>8.7216580887466977E-2</v>
      </c>
      <c r="E190" s="132">
        <v>7</v>
      </c>
      <c r="F190" s="133">
        <f t="shared" si="32"/>
        <v>-0.99910440122824973</v>
      </c>
      <c r="G190" s="132">
        <v>4559</v>
      </c>
      <c r="H190" s="133">
        <f t="shared" si="33"/>
        <v>650.28571428571433</v>
      </c>
      <c r="I190" s="132">
        <v>5402</v>
      </c>
      <c r="J190" s="133">
        <f t="shared" si="33"/>
        <v>0.18490897126562844</v>
      </c>
      <c r="K190" s="132"/>
      <c r="L190" s="133"/>
      <c r="M190" s="133"/>
    </row>
    <row r="191" spans="1:14" x14ac:dyDescent="0.25">
      <c r="B191" s="131" t="s">
        <v>62</v>
      </c>
      <c r="C191" s="132">
        <v>9059</v>
      </c>
      <c r="D191" s="133">
        <v>-0.12380307573266269</v>
      </c>
      <c r="E191" s="132">
        <v>2633</v>
      </c>
      <c r="F191" s="133">
        <f t="shared" si="32"/>
        <v>-0.70934981786069096</v>
      </c>
      <c r="G191" s="132">
        <v>5596</v>
      </c>
      <c r="H191" s="133">
        <f t="shared" si="33"/>
        <v>1.1253323205469048</v>
      </c>
      <c r="I191" s="132">
        <v>10797</v>
      </c>
      <c r="J191" s="133">
        <f t="shared" si="33"/>
        <v>0.92941386704789131</v>
      </c>
      <c r="K191" s="132"/>
      <c r="L191" s="133"/>
      <c r="M191" s="133"/>
    </row>
    <row r="192" spans="1:14" x14ac:dyDescent="0.25">
      <c r="B192" s="131" t="s">
        <v>64</v>
      </c>
      <c r="C192" s="132">
        <v>7458</v>
      </c>
      <c r="D192" s="133">
        <v>-5.3913484713941418E-2</v>
      </c>
      <c r="E192" s="132">
        <v>3403</v>
      </c>
      <c r="F192" s="133">
        <f t="shared" si="32"/>
        <v>-0.54371145079109673</v>
      </c>
      <c r="G192" s="132">
        <v>6893</v>
      </c>
      <c r="H192" s="133">
        <f t="shared" si="33"/>
        <v>1.0255656773435202</v>
      </c>
      <c r="I192" s="132">
        <v>7333</v>
      </c>
      <c r="J192" s="133">
        <f t="shared" si="33"/>
        <v>6.3832873930073974E-2</v>
      </c>
      <c r="K192" s="132"/>
      <c r="L192" s="133"/>
      <c r="M192" s="133"/>
    </row>
    <row r="193" spans="2:14" x14ac:dyDescent="0.25">
      <c r="B193" s="131" t="s">
        <v>66</v>
      </c>
      <c r="C193" s="132">
        <v>6956</v>
      </c>
      <c r="D193" s="133">
        <v>-3.5496394897393202E-2</v>
      </c>
      <c r="E193" s="132">
        <v>340</v>
      </c>
      <c r="F193" s="133">
        <f t="shared" si="32"/>
        <v>-0.9511213341000575</v>
      </c>
      <c r="G193" s="132">
        <v>7151</v>
      </c>
      <c r="H193" s="133">
        <f t="shared" si="33"/>
        <v>20.03235294117647</v>
      </c>
      <c r="I193" s="132">
        <v>6861</v>
      </c>
      <c r="J193" s="133">
        <f t="shared" si="33"/>
        <v>-4.0553768703677773E-2</v>
      </c>
      <c r="K193" s="132"/>
      <c r="L193" s="133"/>
      <c r="M193" s="133"/>
    </row>
    <row r="194" spans="2:14" x14ac:dyDescent="0.25">
      <c r="B194" s="131" t="s">
        <v>68</v>
      </c>
      <c r="C194" s="132">
        <v>6361</v>
      </c>
      <c r="D194" s="133">
        <v>-0.10922839938383977</v>
      </c>
      <c r="E194" s="132">
        <v>633</v>
      </c>
      <c r="F194" s="133">
        <f t="shared" si="32"/>
        <v>-0.90048734475711367</v>
      </c>
      <c r="G194" s="132">
        <v>8262</v>
      </c>
      <c r="H194" s="133">
        <f t="shared" si="33"/>
        <v>12.052132701421801</v>
      </c>
      <c r="I194" s="132">
        <v>7780</v>
      </c>
      <c r="J194" s="133">
        <f t="shared" si="33"/>
        <v>-5.8339385136770727E-2</v>
      </c>
      <c r="K194" s="132"/>
      <c r="L194" s="133"/>
      <c r="M194" s="133"/>
    </row>
    <row r="195" spans="2:14" x14ac:dyDescent="0.25">
      <c r="B195" s="131" t="s">
        <v>70</v>
      </c>
      <c r="C195" s="132">
        <v>5193</v>
      </c>
      <c r="D195" s="133">
        <v>-3.8498556304134013E-4</v>
      </c>
      <c r="E195" s="132">
        <v>1952</v>
      </c>
      <c r="F195" s="133">
        <f t="shared" si="32"/>
        <v>-0.62410937800885802</v>
      </c>
      <c r="G195" s="132">
        <v>6651</v>
      </c>
      <c r="H195" s="133">
        <f t="shared" si="33"/>
        <v>2.4072745901639343</v>
      </c>
      <c r="I195" s="132">
        <v>5379</v>
      </c>
      <c r="J195" s="133">
        <f t="shared" si="33"/>
        <v>-0.19124943617501122</v>
      </c>
      <c r="K195" s="132"/>
      <c r="L195" s="133"/>
      <c r="M195" s="133"/>
    </row>
    <row r="196" spans="2:14" x14ac:dyDescent="0.25">
      <c r="B196" s="131" t="s">
        <v>72</v>
      </c>
      <c r="C196" s="132">
        <v>5794</v>
      </c>
      <c r="D196" s="133">
        <v>-5.5890500244419106E-2</v>
      </c>
      <c r="E196" s="132">
        <v>3682</v>
      </c>
      <c r="F196" s="133">
        <f t="shared" si="32"/>
        <v>-0.36451501553331034</v>
      </c>
      <c r="G196" s="132">
        <v>6124</v>
      </c>
      <c r="H196" s="133">
        <f t="shared" si="33"/>
        <v>0.66322650733297128</v>
      </c>
      <c r="I196" s="132">
        <v>5928</v>
      </c>
      <c r="J196" s="133">
        <f t="shared" si="33"/>
        <v>-3.2005225342913168E-2</v>
      </c>
      <c r="K196" s="132"/>
      <c r="L196" s="133"/>
      <c r="M196" s="133"/>
    </row>
    <row r="197" spans="2:14" ht="15.75" x14ac:dyDescent="0.25">
      <c r="B197" s="134" t="s">
        <v>33</v>
      </c>
      <c r="C197" s="135">
        <v>79014</v>
      </c>
      <c r="D197" s="136">
        <v>-6.4424841631638197E-2</v>
      </c>
      <c r="E197" s="135">
        <v>24430</v>
      </c>
      <c r="F197" s="136">
        <f t="shared" si="32"/>
        <v>-0.69081428607588524</v>
      </c>
      <c r="G197" s="135">
        <v>49399</v>
      </c>
      <c r="H197" s="136">
        <f t="shared" si="33"/>
        <v>1.0220630372492838</v>
      </c>
      <c r="I197" s="135">
        <v>81492</v>
      </c>
      <c r="J197" s="136">
        <f t="shared" si="33"/>
        <v>0.6496690216401142</v>
      </c>
      <c r="K197" s="135">
        <v>26225</v>
      </c>
      <c r="L197" s="136">
        <v>-1.0414701332025156E-2</v>
      </c>
      <c r="M197" s="136">
        <v>9.4121573699361694E-2</v>
      </c>
    </row>
    <row r="198" spans="2:14" ht="6" customHeight="1" x14ac:dyDescent="0.25"/>
    <row r="199" spans="2:14" x14ac:dyDescent="0.25">
      <c r="B199" s="39" t="s">
        <v>192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</row>
    <row r="200" spans="2:14" x14ac:dyDescent="0.25">
      <c r="I200" s="130"/>
    </row>
    <row r="202" spans="2:14" ht="48.75" customHeight="1" thickBot="1" x14ac:dyDescent="0.3">
      <c r="B202" s="293" t="s">
        <v>201</v>
      </c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1" t="s">
        <v>108</v>
      </c>
    </row>
    <row r="203" spans="2:14" ht="10.5" customHeight="1" thickBot="1" x14ac:dyDescent="0.3">
      <c r="B203" s="124"/>
      <c r="C203" s="125"/>
      <c r="D203" s="124"/>
      <c r="E203" s="124"/>
      <c r="F203" s="124"/>
      <c r="G203" s="124"/>
      <c r="H203" s="124"/>
      <c r="I203" s="124"/>
      <c r="J203" s="124"/>
      <c r="K203" s="2"/>
      <c r="L203" s="2"/>
      <c r="N203" s="1" t="s">
        <v>109</v>
      </c>
    </row>
    <row r="204" spans="2:14" ht="22.5" thickTop="1" thickBot="1" x14ac:dyDescent="0.3">
      <c r="B204" s="140" t="str">
        <f>C204</f>
        <v>Países Bajos</v>
      </c>
      <c r="C204" s="303" t="s">
        <v>110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5"/>
    </row>
    <row r="205" spans="2:14" ht="22.5" thickTop="1" thickBot="1" x14ac:dyDescent="0.3">
      <c r="B205" s="3"/>
      <c r="C205" s="306">
        <f>2019</f>
        <v>2019</v>
      </c>
      <c r="D205" s="307"/>
      <c r="E205" s="308">
        <v>2020</v>
      </c>
      <c r="F205" s="307"/>
      <c r="G205" s="308">
        <v>2021</v>
      </c>
      <c r="H205" s="307"/>
      <c r="I205" s="308">
        <v>2022</v>
      </c>
      <c r="J205" s="307"/>
      <c r="K205" s="308">
        <v>2023</v>
      </c>
      <c r="L205" s="309"/>
      <c r="M205" s="310"/>
    </row>
    <row r="206" spans="2:14" ht="16.5" thickTop="1" thickBot="1" x14ac:dyDescent="0.3">
      <c r="B206" s="6"/>
      <c r="C206" s="127" t="s">
        <v>46</v>
      </c>
      <c r="D206" s="128" t="str">
        <f>CONCATENATE("var ",RIGHT(2019,2),"/",RIGHT(2018,2))</f>
        <v>var 19/18</v>
      </c>
      <c r="E206" s="129" t="s">
        <v>46</v>
      </c>
      <c r="F206" s="128" t="str">
        <f>CONCATENATE("var ",RIGHT(E205,2),"/",RIGHT(E205-1,2))</f>
        <v>var 20/19</v>
      </c>
      <c r="G206" s="129" t="s">
        <v>46</v>
      </c>
      <c r="H206" s="128" t="str">
        <f>CONCATENATE("var ",RIGHT(G205,2),"/",RIGHT(G205-1,2))</f>
        <v>var 21/20</v>
      </c>
      <c r="I206" s="129" t="s">
        <v>46</v>
      </c>
      <c r="J206" s="128" t="str">
        <f>CONCATENATE("var ",RIGHT(I205,2),"/",RIGHT(I205-1,2))</f>
        <v>var 22/21</v>
      </c>
      <c r="K206" s="129" t="s">
        <v>46</v>
      </c>
      <c r="L206" s="128" t="str">
        <f>CONCATENATE("var ",RIGHT(K205,2),"/",RIGHT(K205-1,2))</f>
        <v>var 23/22</v>
      </c>
      <c r="M206" s="128" t="str">
        <f>CONCATENATE("var ",RIGHT(K205,2),"/",RIGHT(2019,2))</f>
        <v>var 23/19</v>
      </c>
    </row>
    <row r="207" spans="2:14" x14ac:dyDescent="0.25">
      <c r="B207" s="131" t="s">
        <v>50</v>
      </c>
      <c r="C207" s="132">
        <v>15002</v>
      </c>
      <c r="D207" s="133">
        <v>-2.5970653161927038E-2</v>
      </c>
      <c r="E207" s="132">
        <v>14546</v>
      </c>
      <c r="F207" s="133">
        <f t="shared" ref="F207:F219" si="36">IFERROR(E207/C207-1,"-")</f>
        <v>-3.0395947207039087E-2</v>
      </c>
      <c r="G207" s="132">
        <v>509</v>
      </c>
      <c r="H207" s="133">
        <f t="shared" ref="H207:J219" si="37">IFERROR(G207/E207-1,"-")</f>
        <v>-0.96500756221641693</v>
      </c>
      <c r="I207" s="132">
        <v>16833</v>
      </c>
      <c r="J207" s="133">
        <f t="shared" si="37"/>
        <v>32.07072691552063</v>
      </c>
      <c r="K207" s="132">
        <v>17690</v>
      </c>
      <c r="L207" s="133">
        <f t="shared" ref="L207:L210" si="38">IFERROR(K207/I207-1,"-")</f>
        <v>5.0911899245529524E-2</v>
      </c>
      <c r="M207" s="133">
        <f>K207/C207-1</f>
        <v>0.1791761098520197</v>
      </c>
    </row>
    <row r="208" spans="2:14" x14ac:dyDescent="0.25">
      <c r="B208" s="131" t="s">
        <v>52</v>
      </c>
      <c r="C208" s="132">
        <v>13422</v>
      </c>
      <c r="D208" s="133">
        <v>-0.1016064257028112</v>
      </c>
      <c r="E208" s="132">
        <v>15949</v>
      </c>
      <c r="F208" s="133">
        <f t="shared" si="36"/>
        <v>0.18827298465206388</v>
      </c>
      <c r="G208" s="132">
        <v>339</v>
      </c>
      <c r="H208" s="133">
        <f t="shared" si="37"/>
        <v>-0.97874474888707752</v>
      </c>
      <c r="I208" s="132">
        <v>17692</v>
      </c>
      <c r="J208" s="133">
        <f t="shared" si="37"/>
        <v>51.188790560471979</v>
      </c>
      <c r="K208" s="132">
        <v>16379</v>
      </c>
      <c r="L208" s="133">
        <f t="shared" si="38"/>
        <v>-7.4214334162333251E-2</v>
      </c>
      <c r="M208" s="133">
        <f>IFERROR(K208/C208-1,"-")</f>
        <v>0.22030993890627326</v>
      </c>
    </row>
    <row r="209" spans="2:14" x14ac:dyDescent="0.25">
      <c r="B209" s="131" t="s">
        <v>54</v>
      </c>
      <c r="C209" s="132">
        <v>16460</v>
      </c>
      <c r="D209" s="133">
        <v>0.1858789625360231</v>
      </c>
      <c r="E209" s="132">
        <v>6273</v>
      </c>
      <c r="F209" s="133">
        <f t="shared" si="36"/>
        <v>-0.61889428918590528</v>
      </c>
      <c r="G209" s="132">
        <v>508</v>
      </c>
      <c r="H209" s="133">
        <f t="shared" si="37"/>
        <v>-0.91901801370954883</v>
      </c>
      <c r="I209" s="132">
        <v>17450</v>
      </c>
      <c r="J209" s="133">
        <f t="shared" si="37"/>
        <v>33.3503937007874</v>
      </c>
      <c r="K209" s="132">
        <v>16203</v>
      </c>
      <c r="L209" s="133">
        <f t="shared" si="38"/>
        <v>-7.1461318051575962E-2</v>
      </c>
      <c r="M209" s="133">
        <f t="shared" ref="M209:M210" si="39">IFERROR(K209/C209-1,"-")</f>
        <v>-1.5613608748481167E-2</v>
      </c>
    </row>
    <row r="210" spans="2:14" x14ac:dyDescent="0.25">
      <c r="B210" s="131" t="s">
        <v>56</v>
      </c>
      <c r="C210" s="132">
        <v>18733</v>
      </c>
      <c r="D210" s="133">
        <v>-2.6604312808521713E-2</v>
      </c>
      <c r="E210" s="132">
        <v>0</v>
      </c>
      <c r="F210" s="133">
        <f t="shared" si="36"/>
        <v>-1</v>
      </c>
      <c r="G210" s="132">
        <v>903</v>
      </c>
      <c r="H210" s="133" t="str">
        <f t="shared" si="37"/>
        <v>-</v>
      </c>
      <c r="I210" s="132">
        <v>21942</v>
      </c>
      <c r="J210" s="133">
        <f t="shared" si="37"/>
        <v>23.299003322259136</v>
      </c>
      <c r="K210" s="132">
        <v>20891</v>
      </c>
      <c r="L210" s="133">
        <f t="shared" si="38"/>
        <v>-4.7899006471606942E-2</v>
      </c>
      <c r="M210" s="133">
        <f t="shared" si="39"/>
        <v>0.11519777931991682</v>
      </c>
    </row>
    <row r="211" spans="2:14" x14ac:dyDescent="0.25">
      <c r="B211" s="131" t="s">
        <v>58</v>
      </c>
      <c r="C211" s="132">
        <v>15483</v>
      </c>
      <c r="D211" s="133">
        <v>-0.13676404995539693</v>
      </c>
      <c r="E211" s="132">
        <v>22</v>
      </c>
      <c r="F211" s="133">
        <f t="shared" si="36"/>
        <v>-0.99857908674029583</v>
      </c>
      <c r="G211" s="132">
        <v>2487</v>
      </c>
      <c r="H211" s="133">
        <f t="shared" si="37"/>
        <v>112.04545454545455</v>
      </c>
      <c r="I211" s="132">
        <v>19285</v>
      </c>
      <c r="J211" s="133">
        <f t="shared" si="37"/>
        <v>6.7543224768797749</v>
      </c>
      <c r="K211" s="132"/>
      <c r="L211" s="133"/>
      <c r="M211" s="133"/>
    </row>
    <row r="212" spans="2:14" x14ac:dyDescent="0.25">
      <c r="B212" s="131" t="s">
        <v>60</v>
      </c>
      <c r="C212" s="132">
        <v>14277</v>
      </c>
      <c r="D212" s="133">
        <v>-1.3290430889759675E-3</v>
      </c>
      <c r="E212" s="132">
        <v>38</v>
      </c>
      <c r="F212" s="133">
        <f t="shared" si="36"/>
        <v>-0.99733837640960987</v>
      </c>
      <c r="G212" s="132">
        <v>8608</v>
      </c>
      <c r="H212" s="133">
        <f t="shared" si="37"/>
        <v>225.52631578947367</v>
      </c>
      <c r="I212" s="132">
        <v>15453</v>
      </c>
      <c r="J212" s="133">
        <f t="shared" si="37"/>
        <v>0.79519052044609673</v>
      </c>
      <c r="K212" s="132"/>
      <c r="L212" s="133"/>
      <c r="M212" s="133"/>
    </row>
    <row r="213" spans="2:14" x14ac:dyDescent="0.25">
      <c r="B213" s="131" t="s">
        <v>62</v>
      </c>
      <c r="C213" s="132">
        <v>22375</v>
      </c>
      <c r="D213" s="133">
        <v>5.7519614330276969E-2</v>
      </c>
      <c r="E213" s="132">
        <v>3852</v>
      </c>
      <c r="F213" s="133">
        <f t="shared" si="36"/>
        <v>-0.82784357541899445</v>
      </c>
      <c r="G213" s="132">
        <v>9649</v>
      </c>
      <c r="H213" s="133">
        <f t="shared" si="37"/>
        <v>1.5049325025960538</v>
      </c>
      <c r="I213" s="132">
        <v>22147</v>
      </c>
      <c r="J213" s="133">
        <f t="shared" si="37"/>
        <v>1.2952637579023731</v>
      </c>
      <c r="K213" s="132"/>
      <c r="L213" s="133"/>
      <c r="M213" s="133"/>
    </row>
    <row r="214" spans="2:14" x14ac:dyDescent="0.25">
      <c r="B214" s="131" t="s">
        <v>64</v>
      </c>
      <c r="C214" s="132">
        <v>21594</v>
      </c>
      <c r="D214" s="133">
        <v>-0.10628259250062078</v>
      </c>
      <c r="E214" s="132">
        <v>7335</v>
      </c>
      <c r="F214" s="133">
        <f t="shared" si="36"/>
        <v>-0.66032231175326483</v>
      </c>
      <c r="G214" s="132">
        <v>15835</v>
      </c>
      <c r="H214" s="133">
        <f t="shared" si="37"/>
        <v>1.1588275391956375</v>
      </c>
      <c r="I214" s="132">
        <v>24458</v>
      </c>
      <c r="J214" s="133">
        <f t="shared" si="37"/>
        <v>0.54455320492579729</v>
      </c>
      <c r="K214" s="132"/>
      <c r="L214" s="133"/>
      <c r="M214" s="133"/>
    </row>
    <row r="215" spans="2:14" x14ac:dyDescent="0.25">
      <c r="B215" s="131" t="s">
        <v>66</v>
      </c>
      <c r="C215" s="132">
        <v>16369</v>
      </c>
      <c r="D215" s="133">
        <v>-6.3183196932410035E-2</v>
      </c>
      <c r="E215" s="132">
        <v>451</v>
      </c>
      <c r="F215" s="133">
        <f t="shared" si="36"/>
        <v>-0.9724479198484941</v>
      </c>
      <c r="G215" s="132">
        <v>17158</v>
      </c>
      <c r="H215" s="133">
        <f t="shared" si="37"/>
        <v>37.044345898004437</v>
      </c>
      <c r="I215" s="132">
        <v>19164</v>
      </c>
      <c r="J215" s="133">
        <f t="shared" si="37"/>
        <v>0.11691339316936711</v>
      </c>
      <c r="K215" s="132"/>
      <c r="L215" s="133"/>
      <c r="M215" s="133"/>
    </row>
    <row r="216" spans="2:14" x14ac:dyDescent="0.25">
      <c r="B216" s="131" t="s">
        <v>68</v>
      </c>
      <c r="C216" s="132">
        <v>19663</v>
      </c>
      <c r="D216" s="133">
        <v>2.8076963296036705E-2</v>
      </c>
      <c r="E216" s="132">
        <v>573</v>
      </c>
      <c r="F216" s="133">
        <f t="shared" si="36"/>
        <v>-0.97085897370696228</v>
      </c>
      <c r="G216" s="132">
        <v>24946</v>
      </c>
      <c r="H216" s="133">
        <f t="shared" si="37"/>
        <v>42.535776614310649</v>
      </c>
      <c r="I216" s="132">
        <v>22464</v>
      </c>
      <c r="J216" s="133">
        <f t="shared" si="37"/>
        <v>-9.9494909003447485E-2</v>
      </c>
      <c r="K216" s="132"/>
      <c r="L216" s="133"/>
      <c r="M216" s="133"/>
    </row>
    <row r="217" spans="2:14" x14ac:dyDescent="0.25">
      <c r="B217" s="131" t="s">
        <v>70</v>
      </c>
      <c r="C217" s="132">
        <v>15150</v>
      </c>
      <c r="D217" s="133">
        <v>0.17624223602484479</v>
      </c>
      <c r="E217" s="132">
        <v>1293</v>
      </c>
      <c r="F217" s="133">
        <f t="shared" si="36"/>
        <v>-0.91465346534653469</v>
      </c>
      <c r="G217" s="132">
        <v>15526</v>
      </c>
      <c r="H217" s="133">
        <f t="shared" si="37"/>
        <v>11.007733952049497</v>
      </c>
      <c r="I217" s="132">
        <v>15137</v>
      </c>
      <c r="J217" s="133">
        <f t="shared" si="37"/>
        <v>-2.5054746876207679E-2</v>
      </c>
      <c r="K217" s="132"/>
      <c r="L217" s="133"/>
      <c r="M217" s="133"/>
    </row>
    <row r="218" spans="2:14" x14ac:dyDescent="0.25">
      <c r="B218" s="131" t="s">
        <v>72</v>
      </c>
      <c r="C218" s="132">
        <v>16558</v>
      </c>
      <c r="D218" s="133">
        <v>9.1640295358649704E-2</v>
      </c>
      <c r="E218" s="132">
        <v>1642</v>
      </c>
      <c r="F218" s="133">
        <f t="shared" si="36"/>
        <v>-0.90083343398961224</v>
      </c>
      <c r="G218" s="132">
        <v>15745</v>
      </c>
      <c r="H218" s="133">
        <f t="shared" si="37"/>
        <v>8.5889159561510358</v>
      </c>
      <c r="I218" s="132">
        <v>17267</v>
      </c>
      <c r="J218" s="133">
        <f t="shared" si="37"/>
        <v>9.6665608129564928E-2</v>
      </c>
      <c r="K218" s="132"/>
      <c r="L218" s="133"/>
      <c r="M218" s="133"/>
    </row>
    <row r="219" spans="2:14" ht="15.75" x14ac:dyDescent="0.25">
      <c r="B219" s="134" t="s">
        <v>33</v>
      </c>
      <c r="C219" s="135">
        <v>205086</v>
      </c>
      <c r="D219" s="136">
        <v>-2.8201063860823217E-3</v>
      </c>
      <c r="E219" s="135">
        <v>51977</v>
      </c>
      <c r="F219" s="136">
        <f t="shared" si="36"/>
        <v>-0.74655997971582655</v>
      </c>
      <c r="G219" s="135">
        <v>112213</v>
      </c>
      <c r="H219" s="136">
        <f t="shared" si="37"/>
        <v>1.1588972045327739</v>
      </c>
      <c r="I219" s="135">
        <v>229292</v>
      </c>
      <c r="J219" s="136">
        <f t="shared" si="37"/>
        <v>1.0433639596125226</v>
      </c>
      <c r="K219" s="135">
        <v>71163</v>
      </c>
      <c r="L219" s="136">
        <v>-3.7258005600876665E-2</v>
      </c>
      <c r="M219" s="136">
        <v>0.11861609318263988</v>
      </c>
    </row>
    <row r="220" spans="2:14" ht="6" customHeight="1" x14ac:dyDescent="0.25"/>
    <row r="221" spans="2:14" x14ac:dyDescent="0.25">
      <c r="B221" s="39" t="s">
        <v>192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</row>
    <row r="222" spans="2:14" x14ac:dyDescent="0.25">
      <c r="I222" s="130"/>
      <c r="K222" s="141"/>
      <c r="M222" s="141"/>
    </row>
    <row r="224" spans="2:14" ht="48.75" customHeight="1" thickBot="1" x14ac:dyDescent="0.3">
      <c r="B224" s="293" t="s">
        <v>202</v>
      </c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1" t="s">
        <v>112</v>
      </c>
    </row>
    <row r="225" spans="2:14" ht="10.5" customHeight="1" thickBot="1" x14ac:dyDescent="0.3">
      <c r="B225" s="124"/>
      <c r="C225" s="125"/>
      <c r="D225" s="124"/>
      <c r="E225" s="124"/>
      <c r="F225" s="124"/>
      <c r="G225" s="124"/>
      <c r="H225" s="124"/>
      <c r="I225" s="124"/>
      <c r="J225" s="124"/>
      <c r="K225" s="2"/>
      <c r="L225" s="2"/>
      <c r="N225" s="1" t="s">
        <v>113</v>
      </c>
    </row>
    <row r="226" spans="2:14" ht="22.5" thickTop="1" thickBot="1" x14ac:dyDescent="0.3">
      <c r="B226" s="140" t="str">
        <f>C226</f>
        <v>Italia</v>
      </c>
      <c r="C226" s="303" t="s">
        <v>114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5"/>
    </row>
    <row r="227" spans="2:14" ht="22.5" thickTop="1" thickBot="1" x14ac:dyDescent="0.3">
      <c r="B227" s="3"/>
      <c r="C227" s="306">
        <f>2019</f>
        <v>2019</v>
      </c>
      <c r="D227" s="307"/>
      <c r="E227" s="308">
        <v>2020</v>
      </c>
      <c r="F227" s="307"/>
      <c r="G227" s="308">
        <v>2021</v>
      </c>
      <c r="H227" s="307"/>
      <c r="I227" s="308">
        <v>2022</v>
      </c>
      <c r="J227" s="307"/>
      <c r="K227" s="308">
        <v>2023</v>
      </c>
      <c r="L227" s="309"/>
      <c r="M227" s="310"/>
    </row>
    <row r="228" spans="2:14" ht="16.5" thickTop="1" thickBot="1" x14ac:dyDescent="0.3">
      <c r="B228" s="6"/>
      <c r="C228" s="127" t="s">
        <v>46</v>
      </c>
      <c r="D228" s="128" t="str">
        <f>CONCATENATE("var ",RIGHT(2019,2),"/",RIGHT(2018,2))</f>
        <v>var 19/18</v>
      </c>
      <c r="E228" s="129" t="s">
        <v>46</v>
      </c>
      <c r="F228" s="128" t="str">
        <f>CONCATENATE("var ",RIGHT(E227,2),"/",RIGHT(E227-1,2))</f>
        <v>var 20/19</v>
      </c>
      <c r="G228" s="129" t="s">
        <v>46</v>
      </c>
      <c r="H228" s="128" t="str">
        <f>CONCATENATE("var ",RIGHT(G227,2),"/",RIGHT(G227-1,2))</f>
        <v>var 21/20</v>
      </c>
      <c r="I228" s="129" t="s">
        <v>46</v>
      </c>
      <c r="J228" s="128" t="str">
        <f>CONCATENATE("var ",RIGHT(I227,2),"/",RIGHT(I227-1,2))</f>
        <v>var 22/21</v>
      </c>
      <c r="K228" s="129" t="s">
        <v>46</v>
      </c>
      <c r="L228" s="128" t="str">
        <f>CONCATENATE("var ",RIGHT(K227,2),"/",RIGHT(K227-1,2))</f>
        <v>var 23/22</v>
      </c>
      <c r="M228" s="128" t="str">
        <f>CONCATENATE("var ",RIGHT(K227,2),"/",RIGHT(2019,2))</f>
        <v>var 23/19</v>
      </c>
    </row>
    <row r="229" spans="2:14" x14ac:dyDescent="0.25">
      <c r="B229" s="131" t="s">
        <v>50</v>
      </c>
      <c r="C229" s="132">
        <v>6509</v>
      </c>
      <c r="D229" s="133">
        <v>-6.7144819166793379E-3</v>
      </c>
      <c r="E229" s="132">
        <v>5496</v>
      </c>
      <c r="F229" s="133">
        <f t="shared" ref="F229:F241" si="40">IFERROR(E229/C229-1,"-")</f>
        <v>-0.15563066523275459</v>
      </c>
      <c r="G229" s="132">
        <v>865</v>
      </c>
      <c r="H229" s="133">
        <f t="shared" ref="H229:J241" si="41">IFERROR(G229/E229-1,"-")</f>
        <v>-0.84261280931586602</v>
      </c>
      <c r="I229" s="132">
        <v>4824</v>
      </c>
      <c r="J229" s="133">
        <f t="shared" si="41"/>
        <v>4.5768786127167633</v>
      </c>
      <c r="K229" s="132">
        <v>7821</v>
      </c>
      <c r="L229" s="133">
        <f t="shared" ref="L229:L232" si="42">IFERROR(K229/I229-1,"-")</f>
        <v>0.62126865671641784</v>
      </c>
      <c r="M229" s="133">
        <f>K229/C229-1</f>
        <v>0.20156706099247201</v>
      </c>
    </row>
    <row r="230" spans="2:14" x14ac:dyDescent="0.25">
      <c r="B230" s="131" t="s">
        <v>52</v>
      </c>
      <c r="C230" s="132">
        <v>5910</v>
      </c>
      <c r="D230" s="133">
        <v>0.12958715596330284</v>
      </c>
      <c r="E230" s="132">
        <v>4839</v>
      </c>
      <c r="F230" s="133">
        <f t="shared" si="40"/>
        <v>-0.18121827411167513</v>
      </c>
      <c r="G230" s="132">
        <v>802</v>
      </c>
      <c r="H230" s="133">
        <f t="shared" si="41"/>
        <v>-0.83426327753668117</v>
      </c>
      <c r="I230" s="132">
        <v>5262</v>
      </c>
      <c r="J230" s="133">
        <f t="shared" si="41"/>
        <v>5.5610972568578552</v>
      </c>
      <c r="K230" s="132">
        <v>6474</v>
      </c>
      <c r="L230" s="133">
        <f t="shared" si="42"/>
        <v>0.23033067274800456</v>
      </c>
      <c r="M230" s="133">
        <f>IFERROR(K230/C230-1,"-")</f>
        <v>9.5431472081218383E-2</v>
      </c>
    </row>
    <row r="231" spans="2:14" x14ac:dyDescent="0.25">
      <c r="B231" s="131" t="s">
        <v>54</v>
      </c>
      <c r="C231" s="132">
        <v>6183</v>
      </c>
      <c r="D231" s="133">
        <v>0.16638370118845502</v>
      </c>
      <c r="E231" s="132">
        <v>1790</v>
      </c>
      <c r="F231" s="133">
        <f t="shared" si="40"/>
        <v>-0.71049652272359698</v>
      </c>
      <c r="G231" s="132">
        <v>1185</v>
      </c>
      <c r="H231" s="133">
        <f t="shared" si="41"/>
        <v>-0.33798882681564246</v>
      </c>
      <c r="I231" s="132">
        <v>5545</v>
      </c>
      <c r="J231" s="133">
        <f t="shared" si="41"/>
        <v>3.6793248945147683</v>
      </c>
      <c r="K231" s="132">
        <v>5259</v>
      </c>
      <c r="L231" s="133">
        <f t="shared" si="42"/>
        <v>-5.1577998196573493E-2</v>
      </c>
      <c r="M231" s="133">
        <f t="shared" ref="M231:M232" si="43">IFERROR(K231/C231-1,"-")</f>
        <v>-0.14944201843765159</v>
      </c>
    </row>
    <row r="232" spans="2:14" x14ac:dyDescent="0.25">
      <c r="B232" s="131" t="s">
        <v>56</v>
      </c>
      <c r="C232" s="132">
        <v>6261</v>
      </c>
      <c r="D232" s="133">
        <v>-0.11467760180995479</v>
      </c>
      <c r="E232" s="132">
        <v>0</v>
      </c>
      <c r="F232" s="133">
        <f t="shared" si="40"/>
        <v>-1</v>
      </c>
      <c r="G232" s="132">
        <v>1377</v>
      </c>
      <c r="H232" s="133" t="str">
        <f t="shared" si="41"/>
        <v>-</v>
      </c>
      <c r="I232" s="132">
        <v>5475</v>
      </c>
      <c r="J232" s="133">
        <f t="shared" si="41"/>
        <v>2.9760348583877994</v>
      </c>
      <c r="K232" s="132">
        <v>5813</v>
      </c>
      <c r="L232" s="133">
        <f t="shared" si="42"/>
        <v>6.173515981735167E-2</v>
      </c>
      <c r="M232" s="133">
        <f t="shared" si="43"/>
        <v>-7.1554064845871235E-2</v>
      </c>
    </row>
    <row r="233" spans="2:14" x14ac:dyDescent="0.25">
      <c r="B233" s="131" t="s">
        <v>58</v>
      </c>
      <c r="C233" s="132">
        <v>5482</v>
      </c>
      <c r="D233" s="133">
        <v>-0.12873490146217414</v>
      </c>
      <c r="E233" s="132">
        <v>4</v>
      </c>
      <c r="F233" s="133">
        <f t="shared" si="40"/>
        <v>-0.99927033929222908</v>
      </c>
      <c r="G233" s="132">
        <v>1656</v>
      </c>
      <c r="H233" s="133">
        <f t="shared" si="41"/>
        <v>413</v>
      </c>
      <c r="I233" s="132">
        <v>5988</v>
      </c>
      <c r="J233" s="133">
        <f t="shared" si="41"/>
        <v>2.6159420289855073</v>
      </c>
      <c r="K233" s="132"/>
      <c r="L233" s="133"/>
      <c r="M233" s="133"/>
    </row>
    <row r="234" spans="2:14" x14ac:dyDescent="0.25">
      <c r="B234" s="131" t="s">
        <v>60</v>
      </c>
      <c r="C234" s="132">
        <v>4839</v>
      </c>
      <c r="D234" s="133">
        <v>-9.3650496347630674E-2</v>
      </c>
      <c r="E234" s="132">
        <v>119</v>
      </c>
      <c r="F234" s="133">
        <f t="shared" si="40"/>
        <v>-0.97540814217813598</v>
      </c>
      <c r="G234" s="132">
        <v>1813</v>
      </c>
      <c r="H234" s="133">
        <f t="shared" si="41"/>
        <v>14.235294117647058</v>
      </c>
      <c r="I234" s="132">
        <v>4474</v>
      </c>
      <c r="J234" s="133">
        <f t="shared" si="41"/>
        <v>1.4677330391616108</v>
      </c>
      <c r="K234" s="132"/>
      <c r="L234" s="133"/>
      <c r="M234" s="133"/>
    </row>
    <row r="235" spans="2:14" x14ac:dyDescent="0.25">
      <c r="B235" s="131" t="s">
        <v>62</v>
      </c>
      <c r="C235" s="132">
        <v>5610</v>
      </c>
      <c r="D235" s="133">
        <v>-0.12425850764907898</v>
      </c>
      <c r="E235" s="132">
        <v>950</v>
      </c>
      <c r="F235" s="133">
        <f t="shared" si="40"/>
        <v>-0.83065953654188951</v>
      </c>
      <c r="G235" s="132">
        <v>2679</v>
      </c>
      <c r="H235" s="133">
        <f t="shared" si="41"/>
        <v>1.8199999999999998</v>
      </c>
      <c r="I235" s="132">
        <v>4669</v>
      </c>
      <c r="J235" s="133">
        <f t="shared" si="41"/>
        <v>0.7428144830160508</v>
      </c>
      <c r="K235" s="132"/>
      <c r="L235" s="133"/>
      <c r="M235" s="133"/>
    </row>
    <row r="236" spans="2:14" x14ac:dyDescent="0.25">
      <c r="B236" s="131" t="s">
        <v>64</v>
      </c>
      <c r="C236" s="132">
        <v>8166</v>
      </c>
      <c r="D236" s="133">
        <v>-0.10470343164126739</v>
      </c>
      <c r="E236" s="132">
        <v>2054</v>
      </c>
      <c r="F236" s="133">
        <f t="shared" si="40"/>
        <v>-0.74846926279696302</v>
      </c>
      <c r="G236" s="132">
        <v>4490</v>
      </c>
      <c r="H236" s="133">
        <f t="shared" si="41"/>
        <v>1.1859785783836418</v>
      </c>
      <c r="I236" s="132">
        <v>7253</v>
      </c>
      <c r="J236" s="133">
        <f t="shared" si="41"/>
        <v>0.61536748329621371</v>
      </c>
      <c r="K236" s="132"/>
      <c r="L236" s="133"/>
      <c r="M236" s="133"/>
    </row>
    <row r="237" spans="2:14" x14ac:dyDescent="0.25">
      <c r="B237" s="131" t="s">
        <v>66</v>
      </c>
      <c r="C237" s="132">
        <v>5106</v>
      </c>
      <c r="D237" s="133">
        <v>2.7157513578756731E-2</v>
      </c>
      <c r="E237" s="132">
        <v>769</v>
      </c>
      <c r="F237" s="133">
        <f t="shared" si="40"/>
        <v>-0.84939287113200157</v>
      </c>
      <c r="G237" s="132">
        <v>2665</v>
      </c>
      <c r="H237" s="133">
        <f t="shared" si="41"/>
        <v>2.4655396618985694</v>
      </c>
      <c r="I237" s="132">
        <v>4356</v>
      </c>
      <c r="J237" s="133">
        <f t="shared" si="41"/>
        <v>0.6345215759849907</v>
      </c>
      <c r="K237" s="132"/>
      <c r="L237" s="133"/>
      <c r="M237" s="133"/>
    </row>
    <row r="238" spans="2:14" x14ac:dyDescent="0.25">
      <c r="B238" s="131" t="s">
        <v>68</v>
      </c>
      <c r="C238" s="132">
        <v>5698</v>
      </c>
      <c r="D238" s="133">
        <v>5.7535263548626592E-2</v>
      </c>
      <c r="E238" s="132">
        <v>800</v>
      </c>
      <c r="F238" s="133">
        <f t="shared" si="40"/>
        <v>-0.85959985959985963</v>
      </c>
      <c r="G238" s="132">
        <v>3851</v>
      </c>
      <c r="H238" s="133">
        <f t="shared" si="41"/>
        <v>3.8137499999999998</v>
      </c>
      <c r="I238" s="132">
        <v>5375</v>
      </c>
      <c r="J238" s="133">
        <f t="shared" si="41"/>
        <v>0.39574136587899256</v>
      </c>
      <c r="K238" s="132"/>
      <c r="L238" s="133"/>
      <c r="M238" s="133"/>
    </row>
    <row r="239" spans="2:14" x14ac:dyDescent="0.25">
      <c r="B239" s="131" t="s">
        <v>70</v>
      </c>
      <c r="C239" s="132">
        <v>5471</v>
      </c>
      <c r="D239" s="133">
        <v>0.11904274902843115</v>
      </c>
      <c r="E239" s="132">
        <v>728</v>
      </c>
      <c r="F239" s="133">
        <f t="shared" si="40"/>
        <v>-0.86693474684701155</v>
      </c>
      <c r="G239" s="132">
        <v>4200</v>
      </c>
      <c r="H239" s="133">
        <f t="shared" si="41"/>
        <v>4.7692307692307692</v>
      </c>
      <c r="I239" s="132">
        <v>5456</v>
      </c>
      <c r="J239" s="133">
        <f t="shared" si="41"/>
        <v>0.29904761904761901</v>
      </c>
      <c r="K239" s="132"/>
      <c r="L239" s="133"/>
      <c r="M239" s="133"/>
    </row>
    <row r="240" spans="2:14" x14ac:dyDescent="0.25">
      <c r="B240" s="131" t="s">
        <v>72</v>
      </c>
      <c r="C240" s="132">
        <v>6702</v>
      </c>
      <c r="D240" s="133">
        <v>-4.8416867812011932E-2</v>
      </c>
      <c r="E240" s="132">
        <v>1240</v>
      </c>
      <c r="F240" s="133">
        <f t="shared" si="40"/>
        <v>-0.81498060280513274</v>
      </c>
      <c r="G240" s="132">
        <v>5277</v>
      </c>
      <c r="H240" s="133">
        <f t="shared" si="41"/>
        <v>3.2556451612903228</v>
      </c>
      <c r="I240" s="132">
        <v>6769</v>
      </c>
      <c r="J240" s="133">
        <f t="shared" si="41"/>
        <v>0.28273640325942773</v>
      </c>
      <c r="K240" s="132"/>
      <c r="L240" s="133"/>
      <c r="M240" s="133"/>
    </row>
    <row r="241" spans="2:14" ht="15.75" x14ac:dyDescent="0.25">
      <c r="B241" s="134" t="s">
        <v>33</v>
      </c>
      <c r="C241" s="135">
        <v>71937</v>
      </c>
      <c r="D241" s="136">
        <v>-2.2688059559552776E-2</v>
      </c>
      <c r="E241" s="135">
        <v>18789</v>
      </c>
      <c r="F241" s="136">
        <f t="shared" si="40"/>
        <v>-0.73881312815380129</v>
      </c>
      <c r="G241" s="135">
        <v>30860</v>
      </c>
      <c r="H241" s="136">
        <f t="shared" si="41"/>
        <v>0.64245036989728033</v>
      </c>
      <c r="I241" s="135">
        <v>65446</v>
      </c>
      <c r="J241" s="136">
        <f t="shared" si="41"/>
        <v>1.1207388204795854</v>
      </c>
      <c r="K241" s="135">
        <v>25367</v>
      </c>
      <c r="L241" s="136">
        <v>0.20188571970055902</v>
      </c>
      <c r="M241" s="136">
        <v>2.0271085548807521E-2</v>
      </c>
    </row>
    <row r="242" spans="2:14" ht="6" customHeight="1" x14ac:dyDescent="0.25"/>
    <row r="243" spans="2:14" x14ac:dyDescent="0.25">
      <c r="B243" s="39" t="s">
        <v>192</v>
      </c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</row>
    <row r="244" spans="2:14" x14ac:dyDescent="0.25">
      <c r="I244" s="130"/>
      <c r="K244" s="39"/>
      <c r="M244" s="141"/>
    </row>
    <row r="246" spans="2:14" ht="48.75" customHeight="1" thickBot="1" x14ac:dyDescent="0.3">
      <c r="B246" s="293" t="s">
        <v>203</v>
      </c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1" t="s">
        <v>116</v>
      </c>
    </row>
    <row r="247" spans="2:14" ht="10.5" customHeight="1" thickBot="1" x14ac:dyDescent="0.3">
      <c r="B247" s="124"/>
      <c r="C247" s="125"/>
      <c r="D247" s="124"/>
      <c r="E247" s="124"/>
      <c r="F247" s="124"/>
      <c r="G247" s="124"/>
      <c r="H247" s="124"/>
      <c r="I247" s="124"/>
      <c r="J247" s="124"/>
      <c r="K247" s="2"/>
      <c r="L247" s="2"/>
      <c r="N247" s="1" t="s">
        <v>117</v>
      </c>
    </row>
    <row r="248" spans="2:14" ht="22.5" thickTop="1" thickBot="1" x14ac:dyDescent="0.3">
      <c r="B248" s="140" t="str">
        <f>C248</f>
        <v>Irlanda</v>
      </c>
      <c r="C248" s="303" t="s">
        <v>118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5"/>
    </row>
    <row r="249" spans="2:14" ht="22.5" thickTop="1" thickBot="1" x14ac:dyDescent="0.3">
      <c r="B249" s="3"/>
      <c r="C249" s="306">
        <f>2019</f>
        <v>2019</v>
      </c>
      <c r="D249" s="307"/>
      <c r="E249" s="308">
        <v>2020</v>
      </c>
      <c r="F249" s="307"/>
      <c r="G249" s="308">
        <v>2021</v>
      </c>
      <c r="H249" s="307"/>
      <c r="I249" s="308">
        <v>2022</v>
      </c>
      <c r="J249" s="307"/>
      <c r="K249" s="308">
        <v>2023</v>
      </c>
      <c r="L249" s="309"/>
      <c r="M249" s="310"/>
    </row>
    <row r="250" spans="2:14" ht="16.5" thickTop="1" thickBot="1" x14ac:dyDescent="0.3">
      <c r="B250" s="6"/>
      <c r="C250" s="127" t="s">
        <v>46</v>
      </c>
      <c r="D250" s="128" t="str">
        <f>CONCATENATE("var ",RIGHT(2019,2),"/",RIGHT(2018,2))</f>
        <v>var 19/18</v>
      </c>
      <c r="E250" s="129" t="s">
        <v>46</v>
      </c>
      <c r="F250" s="128" t="str">
        <f>CONCATENATE("var ",RIGHT(E249,2),"/",RIGHT(E249-1,2))</f>
        <v>var 20/19</v>
      </c>
      <c r="G250" s="129" t="s">
        <v>46</v>
      </c>
      <c r="H250" s="128" t="str">
        <f>CONCATENATE("var ",RIGHT(G249,2),"/",RIGHT(G249-1,2))</f>
        <v>var 21/20</v>
      </c>
      <c r="I250" s="129" t="s">
        <v>46</v>
      </c>
      <c r="J250" s="128" t="str">
        <f>CONCATENATE("var ",RIGHT(I249,2),"/",RIGHT(I249-1,2))</f>
        <v>var 22/21</v>
      </c>
      <c r="K250" s="129" t="s">
        <v>46</v>
      </c>
      <c r="L250" s="128" t="str">
        <f>CONCATENATE("var ",RIGHT(K249,2),"/",RIGHT(K249-1,2))</f>
        <v>var 23/22</v>
      </c>
      <c r="M250" s="128" t="str">
        <f>CONCATENATE("var ",RIGHT(K249,2),"/",RIGHT(2019,2))</f>
        <v>var 23/19</v>
      </c>
    </row>
    <row r="251" spans="2:14" x14ac:dyDescent="0.25">
      <c r="B251" s="131" t="s">
        <v>50</v>
      </c>
      <c r="C251" s="132">
        <v>4322</v>
      </c>
      <c r="D251" s="133">
        <v>1.5984955336154183E-2</v>
      </c>
      <c r="E251" s="132">
        <v>4374</v>
      </c>
      <c r="F251" s="133">
        <f t="shared" ref="F251:F263" si="44">IFERROR(E251/C251-1,"-")</f>
        <v>1.2031466913466016E-2</v>
      </c>
      <c r="G251" s="132">
        <v>446</v>
      </c>
      <c r="H251" s="133">
        <f t="shared" ref="H251:J263" si="45">IFERROR(G251/E251-1,"-")</f>
        <v>-0.8980338363054412</v>
      </c>
      <c r="I251" s="132">
        <v>3905</v>
      </c>
      <c r="J251" s="133">
        <f t="shared" si="45"/>
        <v>7.7556053811659194</v>
      </c>
      <c r="K251" s="132">
        <v>7480</v>
      </c>
      <c r="L251" s="133">
        <f t="shared" ref="L251:L254" si="46">IFERROR(K251/I251-1,"-")</f>
        <v>0.91549295774647876</v>
      </c>
      <c r="M251" s="133">
        <f>K251/C251-1</f>
        <v>0.73068024062933823</v>
      </c>
    </row>
    <row r="252" spans="2:14" x14ac:dyDescent="0.25">
      <c r="B252" s="131" t="s">
        <v>52</v>
      </c>
      <c r="C252" s="132">
        <v>3583</v>
      </c>
      <c r="D252" s="133">
        <v>-0.12737457379444717</v>
      </c>
      <c r="E252" s="132">
        <v>4557</v>
      </c>
      <c r="F252" s="133">
        <f t="shared" si="44"/>
        <v>0.27183924085961486</v>
      </c>
      <c r="G252" s="132">
        <v>186</v>
      </c>
      <c r="H252" s="133">
        <f t="shared" si="45"/>
        <v>-0.95918367346938771</v>
      </c>
      <c r="I252" s="132">
        <v>4690</v>
      </c>
      <c r="J252" s="133">
        <f t="shared" si="45"/>
        <v>24.21505376344086</v>
      </c>
      <c r="K252" s="132">
        <v>6503</v>
      </c>
      <c r="L252" s="133">
        <f t="shared" si="46"/>
        <v>0.38656716417910442</v>
      </c>
      <c r="M252" s="133">
        <f>IFERROR(K252/C252-1,"-")</f>
        <v>0.81495953111917396</v>
      </c>
    </row>
    <row r="253" spans="2:14" x14ac:dyDescent="0.25">
      <c r="B253" s="131" t="s">
        <v>54</v>
      </c>
      <c r="C253" s="132">
        <v>4596</v>
      </c>
      <c r="D253" s="133">
        <v>-0.18365896980461816</v>
      </c>
      <c r="E253" s="132">
        <v>1770</v>
      </c>
      <c r="F253" s="133">
        <f t="shared" si="44"/>
        <v>-0.61488250652741516</v>
      </c>
      <c r="G253" s="132">
        <v>210</v>
      </c>
      <c r="H253" s="133">
        <f t="shared" si="45"/>
        <v>-0.88135593220338981</v>
      </c>
      <c r="I253" s="132">
        <v>5636</v>
      </c>
      <c r="J253" s="133">
        <f t="shared" si="45"/>
        <v>25.838095238095239</v>
      </c>
      <c r="K253" s="132">
        <v>6151</v>
      </c>
      <c r="L253" s="133">
        <f t="shared" si="46"/>
        <v>9.1376863023420851E-2</v>
      </c>
      <c r="M253" s="133">
        <f t="shared" ref="M253:M254" si="47">IFERROR(K253/C253-1,"-")</f>
        <v>0.33833768494342897</v>
      </c>
    </row>
    <row r="254" spans="2:14" x14ac:dyDescent="0.25">
      <c r="B254" s="131" t="s">
        <v>56</v>
      </c>
      <c r="C254" s="132">
        <v>5269</v>
      </c>
      <c r="D254" s="133">
        <v>0.15119073629014634</v>
      </c>
      <c r="E254" s="132">
        <v>0</v>
      </c>
      <c r="F254" s="133">
        <f t="shared" si="44"/>
        <v>-1</v>
      </c>
      <c r="G254" s="132">
        <v>145</v>
      </c>
      <c r="H254" s="133" t="str">
        <f t="shared" si="45"/>
        <v>-</v>
      </c>
      <c r="I254" s="132">
        <v>4609</v>
      </c>
      <c r="J254" s="133">
        <f t="shared" si="45"/>
        <v>30.786206896551725</v>
      </c>
      <c r="K254" s="132">
        <v>5552</v>
      </c>
      <c r="L254" s="133">
        <f t="shared" si="46"/>
        <v>0.20459969624647423</v>
      </c>
      <c r="M254" s="133">
        <f t="shared" si="47"/>
        <v>5.3710381476560931E-2</v>
      </c>
    </row>
    <row r="255" spans="2:14" x14ac:dyDescent="0.25">
      <c r="B255" s="131" t="s">
        <v>58</v>
      </c>
      <c r="C255" s="132">
        <v>5145</v>
      </c>
      <c r="D255" s="133">
        <v>-7.3139974779318995E-2</v>
      </c>
      <c r="E255" s="132">
        <v>3</v>
      </c>
      <c r="F255" s="133">
        <f t="shared" si="44"/>
        <v>-0.99941690962099128</v>
      </c>
      <c r="G255" s="132">
        <v>110</v>
      </c>
      <c r="H255" s="133">
        <f t="shared" si="45"/>
        <v>35.666666666666664</v>
      </c>
      <c r="I255" s="132">
        <v>4271</v>
      </c>
      <c r="J255" s="133">
        <f t="shared" si="45"/>
        <v>37.827272727272728</v>
      </c>
      <c r="K255" s="132"/>
      <c r="L255" s="133"/>
      <c r="M255" s="133"/>
    </row>
    <row r="256" spans="2:14" x14ac:dyDescent="0.25">
      <c r="B256" s="131" t="s">
        <v>60</v>
      </c>
      <c r="C256" s="132">
        <v>5370</v>
      </c>
      <c r="D256" s="133">
        <v>-2.096627164995446E-2</v>
      </c>
      <c r="E256" s="132">
        <v>14</v>
      </c>
      <c r="F256" s="133">
        <f t="shared" si="44"/>
        <v>-0.99739292364990684</v>
      </c>
      <c r="G256" s="132">
        <v>128</v>
      </c>
      <c r="H256" s="133">
        <f t="shared" si="45"/>
        <v>8.1428571428571423</v>
      </c>
      <c r="I256" s="132">
        <v>4845</v>
      </c>
      <c r="J256" s="133">
        <f t="shared" si="45"/>
        <v>36.8515625</v>
      </c>
      <c r="K256" s="132"/>
      <c r="L256" s="133"/>
      <c r="M256" s="133"/>
    </row>
    <row r="257" spans="2:14" x14ac:dyDescent="0.25">
      <c r="B257" s="131" t="s">
        <v>62</v>
      </c>
      <c r="C257" s="132">
        <v>5737</v>
      </c>
      <c r="D257" s="133">
        <v>2.7967138612130515E-3</v>
      </c>
      <c r="E257" s="132">
        <v>350</v>
      </c>
      <c r="F257" s="133">
        <f t="shared" si="44"/>
        <v>-0.93899250479344609</v>
      </c>
      <c r="G257" s="132">
        <v>1108</v>
      </c>
      <c r="H257" s="133">
        <f t="shared" si="45"/>
        <v>2.1657142857142859</v>
      </c>
      <c r="I257" s="132">
        <v>4963</v>
      </c>
      <c r="J257" s="133">
        <f t="shared" si="45"/>
        <v>3.4792418772563174</v>
      </c>
      <c r="K257" s="132"/>
      <c r="L257" s="133"/>
      <c r="M257" s="133"/>
    </row>
    <row r="258" spans="2:14" x14ac:dyDescent="0.25">
      <c r="B258" s="131" t="s">
        <v>64</v>
      </c>
      <c r="C258" s="132">
        <v>6388</v>
      </c>
      <c r="D258" s="133">
        <v>6.466666666666665E-2</v>
      </c>
      <c r="E258" s="132">
        <v>310</v>
      </c>
      <c r="F258" s="133">
        <f t="shared" si="44"/>
        <v>-0.95147150907952416</v>
      </c>
      <c r="G258" s="132">
        <v>2431</v>
      </c>
      <c r="H258" s="133">
        <f t="shared" si="45"/>
        <v>6.8419354838709676</v>
      </c>
      <c r="I258" s="132">
        <v>4674</v>
      </c>
      <c r="J258" s="133">
        <f t="shared" si="45"/>
        <v>0.92266556972439329</v>
      </c>
      <c r="K258" s="132"/>
      <c r="L258" s="133"/>
      <c r="M258" s="133"/>
    </row>
    <row r="259" spans="2:14" x14ac:dyDescent="0.25">
      <c r="B259" s="131" t="s">
        <v>66</v>
      </c>
      <c r="C259" s="132">
        <v>6410</v>
      </c>
      <c r="D259" s="133">
        <v>-9.5654627539503378E-2</v>
      </c>
      <c r="E259" s="132">
        <v>248</v>
      </c>
      <c r="F259" s="133">
        <f t="shared" si="44"/>
        <v>-0.96131045241809676</v>
      </c>
      <c r="G259" s="132">
        <v>3138</v>
      </c>
      <c r="H259" s="133">
        <f t="shared" si="45"/>
        <v>11.653225806451612</v>
      </c>
      <c r="I259" s="132">
        <v>4827</v>
      </c>
      <c r="J259" s="133">
        <f t="shared" si="45"/>
        <v>0.53824091778202687</v>
      </c>
      <c r="K259" s="132"/>
      <c r="L259" s="133"/>
      <c r="M259" s="133"/>
    </row>
    <row r="260" spans="2:14" x14ac:dyDescent="0.25">
      <c r="B260" s="131" t="s">
        <v>68</v>
      </c>
      <c r="C260" s="132">
        <v>5043</v>
      </c>
      <c r="D260" s="133">
        <v>0.1008513425016373</v>
      </c>
      <c r="E260" s="132">
        <v>311</v>
      </c>
      <c r="F260" s="133">
        <f t="shared" si="44"/>
        <v>-0.93833035891334526</v>
      </c>
      <c r="G260" s="132">
        <v>4142</v>
      </c>
      <c r="H260" s="133">
        <f t="shared" si="45"/>
        <v>12.318327974276528</v>
      </c>
      <c r="I260" s="132">
        <v>4702</v>
      </c>
      <c r="J260" s="133">
        <f t="shared" si="45"/>
        <v>0.13520038628681785</v>
      </c>
      <c r="K260" s="132"/>
      <c r="L260" s="133"/>
      <c r="M260" s="133"/>
    </row>
    <row r="261" spans="2:14" x14ac:dyDescent="0.25">
      <c r="B261" s="131" t="s">
        <v>70</v>
      </c>
      <c r="C261" s="132">
        <v>3644</v>
      </c>
      <c r="D261" s="133">
        <v>0.18968331700946783</v>
      </c>
      <c r="E261" s="132">
        <v>425</v>
      </c>
      <c r="F261" s="133">
        <f t="shared" si="44"/>
        <v>-0.8833699231613612</v>
      </c>
      <c r="G261" s="132">
        <v>3548</v>
      </c>
      <c r="H261" s="133">
        <f t="shared" si="45"/>
        <v>7.3482352941176465</v>
      </c>
      <c r="I261" s="132">
        <v>5030</v>
      </c>
      <c r="J261" s="133">
        <f t="shared" si="45"/>
        <v>0.41770011273957164</v>
      </c>
      <c r="K261" s="132"/>
      <c r="L261" s="133"/>
      <c r="M261" s="133"/>
    </row>
    <row r="262" spans="2:14" x14ac:dyDescent="0.25">
      <c r="B262" s="131" t="s">
        <v>72</v>
      </c>
      <c r="C262" s="132">
        <v>4789</v>
      </c>
      <c r="D262" s="133">
        <v>0.29924036896364625</v>
      </c>
      <c r="E262" s="132">
        <v>463</v>
      </c>
      <c r="F262" s="133">
        <f t="shared" si="44"/>
        <v>-0.90332010858216749</v>
      </c>
      <c r="G262" s="132">
        <v>2991</v>
      </c>
      <c r="H262" s="133">
        <f t="shared" si="45"/>
        <v>5.4600431965442766</v>
      </c>
      <c r="I262" s="132">
        <v>6166</v>
      </c>
      <c r="J262" s="133">
        <f t="shared" si="45"/>
        <v>1.0615178869943165</v>
      </c>
      <c r="K262" s="132"/>
      <c r="L262" s="133"/>
      <c r="M262" s="133"/>
    </row>
    <row r="263" spans="2:14" ht="15.75" x14ac:dyDescent="0.25">
      <c r="B263" s="134" t="s">
        <v>33</v>
      </c>
      <c r="C263" s="135">
        <v>60296</v>
      </c>
      <c r="D263" s="136">
        <v>9.2732081282849155E-3</v>
      </c>
      <c r="E263" s="135">
        <v>12827</v>
      </c>
      <c r="F263" s="136">
        <f t="shared" si="44"/>
        <v>-0.78726615364203267</v>
      </c>
      <c r="G263" s="135">
        <v>18583</v>
      </c>
      <c r="H263" s="136">
        <f t="shared" si="45"/>
        <v>0.44874093708583462</v>
      </c>
      <c r="I263" s="135">
        <v>58318</v>
      </c>
      <c r="J263" s="136">
        <f t="shared" si="45"/>
        <v>2.138244632190712</v>
      </c>
      <c r="K263" s="135">
        <v>25686</v>
      </c>
      <c r="L263" s="136">
        <v>0.36337579617834392</v>
      </c>
      <c r="M263" s="136">
        <v>0.44546989307822171</v>
      </c>
    </row>
    <row r="264" spans="2:14" ht="6" customHeight="1" x14ac:dyDescent="0.25"/>
    <row r="265" spans="2:14" x14ac:dyDescent="0.25">
      <c r="B265" s="39" t="s">
        <v>192</v>
      </c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</row>
    <row r="266" spans="2:14" x14ac:dyDescent="0.25">
      <c r="I266" s="130"/>
    </row>
    <row r="268" spans="2:14" ht="48.75" customHeight="1" thickBot="1" x14ac:dyDescent="0.3">
      <c r="B268" s="293" t="s">
        <v>204</v>
      </c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1" t="s">
        <v>120</v>
      </c>
    </row>
    <row r="269" spans="2:14" ht="10.5" customHeight="1" thickBot="1" x14ac:dyDescent="0.3">
      <c r="B269" s="124"/>
      <c r="C269" s="125"/>
      <c r="D269" s="124"/>
      <c r="E269" s="124"/>
      <c r="F269" s="124"/>
      <c r="G269" s="124"/>
      <c r="H269" s="124"/>
      <c r="I269" s="124"/>
      <c r="J269" s="124"/>
      <c r="K269" s="2"/>
      <c r="L269" s="2"/>
      <c r="N269" s="1" t="s">
        <v>121</v>
      </c>
    </row>
    <row r="270" spans="2:14" ht="22.5" thickTop="1" thickBot="1" x14ac:dyDescent="0.3">
      <c r="B270" s="140" t="str">
        <f>C270</f>
        <v>Suiza</v>
      </c>
      <c r="C270" s="303" t="s">
        <v>122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5"/>
    </row>
    <row r="271" spans="2:14" ht="22.5" thickTop="1" thickBot="1" x14ac:dyDescent="0.3">
      <c r="B271" s="3"/>
      <c r="C271" s="306">
        <f>2019</f>
        <v>2019</v>
      </c>
      <c r="D271" s="307"/>
      <c r="E271" s="308">
        <v>2020</v>
      </c>
      <c r="F271" s="307"/>
      <c r="G271" s="308">
        <v>2021</v>
      </c>
      <c r="H271" s="307"/>
      <c r="I271" s="308">
        <v>2022</v>
      </c>
      <c r="J271" s="307"/>
      <c r="K271" s="308">
        <v>2023</v>
      </c>
      <c r="L271" s="309"/>
      <c r="M271" s="310"/>
    </row>
    <row r="272" spans="2:14" ht="16.5" thickTop="1" thickBot="1" x14ac:dyDescent="0.3">
      <c r="B272" s="6"/>
      <c r="C272" s="127" t="s">
        <v>46</v>
      </c>
      <c r="D272" s="128" t="str">
        <f>CONCATENATE("var ",RIGHT(2019,2),"/",RIGHT(2018,2))</f>
        <v>var 19/18</v>
      </c>
      <c r="E272" s="129" t="s">
        <v>46</v>
      </c>
      <c r="F272" s="128" t="str">
        <f>CONCATENATE("var ",RIGHT(E271,2),"/",RIGHT(E271-1,2))</f>
        <v>var 20/19</v>
      </c>
      <c r="G272" s="129" t="s">
        <v>46</v>
      </c>
      <c r="H272" s="128" t="str">
        <f>CONCATENATE("var ",RIGHT(G271,2),"/",RIGHT(G271-1,2))</f>
        <v>var 21/20</v>
      </c>
      <c r="I272" s="129" t="s">
        <v>46</v>
      </c>
      <c r="J272" s="128" t="str">
        <f>CONCATENATE("var ",RIGHT(I271,2),"/",RIGHT(I271-1,2))</f>
        <v>var 22/21</v>
      </c>
      <c r="K272" s="129" t="s">
        <v>46</v>
      </c>
      <c r="L272" s="128" t="str">
        <f>CONCATENATE("var ",RIGHT(K271,2),"/",RIGHT(K271-1,2))</f>
        <v>var 23/22</v>
      </c>
      <c r="M272" s="128" t="str">
        <f>CONCATENATE("var ",RIGHT(K271,2),"/",RIGHT(2019,2))</f>
        <v>var 23/19</v>
      </c>
    </row>
    <row r="273" spans="2:13" x14ac:dyDescent="0.25">
      <c r="B273" s="131" t="s">
        <v>50</v>
      </c>
      <c r="C273" s="132">
        <v>4235</v>
      </c>
      <c r="D273" s="133">
        <v>-5.9933407325194255E-2</v>
      </c>
      <c r="E273" s="132">
        <v>3776</v>
      </c>
      <c r="F273" s="133">
        <f t="shared" ref="F273:F285" si="48">IFERROR(E273/C273-1,"-")</f>
        <v>-0.10838252656434477</v>
      </c>
      <c r="G273" s="132">
        <v>836</v>
      </c>
      <c r="H273" s="133">
        <f t="shared" ref="H273:J285" si="49">IFERROR(G273/E273-1,"-")</f>
        <v>-0.77860169491525422</v>
      </c>
      <c r="I273" s="132">
        <v>2220</v>
      </c>
      <c r="J273" s="133">
        <f t="shared" si="49"/>
        <v>1.6555023923444976</v>
      </c>
      <c r="K273" s="132">
        <v>3629</v>
      </c>
      <c r="L273" s="133">
        <f t="shared" ref="L273:L276" si="50">IFERROR(K273/I273-1,"-")</f>
        <v>0.63468468468468475</v>
      </c>
      <c r="M273" s="133">
        <f>K273/C273-1</f>
        <v>-0.14309327036599762</v>
      </c>
    </row>
    <row r="274" spans="2:13" x14ac:dyDescent="0.25">
      <c r="B274" s="131" t="s">
        <v>52</v>
      </c>
      <c r="C274" s="132">
        <v>4152</v>
      </c>
      <c r="D274" s="133">
        <v>-0.13500000000000001</v>
      </c>
      <c r="E274" s="132">
        <v>4061</v>
      </c>
      <c r="F274" s="133">
        <f t="shared" si="48"/>
        <v>-2.1917148362235017E-2</v>
      </c>
      <c r="G274" s="132">
        <v>276</v>
      </c>
      <c r="H274" s="133">
        <f t="shared" si="49"/>
        <v>-0.9320364442255602</v>
      </c>
      <c r="I274" s="132">
        <v>2930</v>
      </c>
      <c r="J274" s="133">
        <f t="shared" si="49"/>
        <v>9.6159420289855078</v>
      </c>
      <c r="K274" s="132">
        <v>4173</v>
      </c>
      <c r="L274" s="133">
        <f t="shared" si="50"/>
        <v>0.42423208191126283</v>
      </c>
      <c r="M274" s="133">
        <f>IFERROR(K274/C274-1,"-")</f>
        <v>5.0578034682080553E-3</v>
      </c>
    </row>
    <row r="275" spans="2:13" x14ac:dyDescent="0.25">
      <c r="B275" s="131" t="s">
        <v>54</v>
      </c>
      <c r="C275" s="132">
        <v>4167</v>
      </c>
      <c r="D275" s="133">
        <v>-8.7584847821326917E-2</v>
      </c>
      <c r="E275" s="132">
        <v>1575</v>
      </c>
      <c r="F275" s="133">
        <f t="shared" si="48"/>
        <v>-0.62203023758099352</v>
      </c>
      <c r="G275" s="132">
        <v>407</v>
      </c>
      <c r="H275" s="133">
        <f t="shared" si="49"/>
        <v>-0.74158730158730157</v>
      </c>
      <c r="I275" s="132">
        <v>3085</v>
      </c>
      <c r="J275" s="133">
        <f t="shared" si="49"/>
        <v>6.57985257985258</v>
      </c>
      <c r="K275" s="132">
        <v>3751</v>
      </c>
      <c r="L275" s="133">
        <f t="shared" si="50"/>
        <v>0.21588330632090758</v>
      </c>
      <c r="M275" s="133">
        <f t="shared" ref="M275:M276" si="51">IFERROR(K275/C275-1,"-")</f>
        <v>-9.9832013438924894E-2</v>
      </c>
    </row>
    <row r="276" spans="2:13" x14ac:dyDescent="0.25">
      <c r="B276" s="131" t="s">
        <v>56</v>
      </c>
      <c r="C276" s="132">
        <v>5023</v>
      </c>
      <c r="D276" s="133">
        <v>-0.17493429697766094</v>
      </c>
      <c r="E276" s="132">
        <v>0</v>
      </c>
      <c r="F276" s="133">
        <f t="shared" si="48"/>
        <v>-1</v>
      </c>
      <c r="G276" s="132">
        <v>1363</v>
      </c>
      <c r="H276" s="133" t="str">
        <f t="shared" si="49"/>
        <v>-</v>
      </c>
      <c r="I276" s="132">
        <v>4638</v>
      </c>
      <c r="J276" s="133">
        <f t="shared" si="49"/>
        <v>2.4027879677182686</v>
      </c>
      <c r="K276" s="132">
        <v>5192</v>
      </c>
      <c r="L276" s="133">
        <f t="shared" si="50"/>
        <v>0.11944803794739123</v>
      </c>
      <c r="M276" s="133">
        <f t="shared" si="51"/>
        <v>3.3645231933107755E-2</v>
      </c>
    </row>
    <row r="277" spans="2:13" x14ac:dyDescent="0.25">
      <c r="B277" s="131" t="s">
        <v>58</v>
      </c>
      <c r="C277" s="132">
        <v>4059</v>
      </c>
      <c r="D277" s="133">
        <v>-0.1123988628908813</v>
      </c>
      <c r="E277" s="132">
        <v>2</v>
      </c>
      <c r="F277" s="133">
        <f t="shared" si="48"/>
        <v>-0.99950726779995069</v>
      </c>
      <c r="G277" s="132">
        <v>1663</v>
      </c>
      <c r="H277" s="133">
        <f t="shared" si="49"/>
        <v>830.5</v>
      </c>
      <c r="I277" s="132">
        <v>3140</v>
      </c>
      <c r="J277" s="133">
        <f t="shared" si="49"/>
        <v>0.8881539386650632</v>
      </c>
      <c r="K277" s="132"/>
      <c r="L277" s="133"/>
      <c r="M277" s="133"/>
    </row>
    <row r="278" spans="2:13" x14ac:dyDescent="0.25">
      <c r="B278" s="131" t="s">
        <v>60</v>
      </c>
      <c r="C278" s="132">
        <v>3141</v>
      </c>
      <c r="D278" s="133">
        <v>-0.13590096286107289</v>
      </c>
      <c r="E278" s="132">
        <v>5</v>
      </c>
      <c r="F278" s="133">
        <f t="shared" si="48"/>
        <v>-0.99840815027061447</v>
      </c>
      <c r="G278" s="132">
        <v>1231</v>
      </c>
      <c r="H278" s="133">
        <f t="shared" si="49"/>
        <v>245.2</v>
      </c>
      <c r="I278" s="132">
        <v>2699</v>
      </c>
      <c r="J278" s="133">
        <f t="shared" si="49"/>
        <v>1.1925264012997565</v>
      </c>
      <c r="K278" s="132"/>
      <c r="L278" s="133"/>
      <c r="M278" s="133"/>
    </row>
    <row r="279" spans="2:13" x14ac:dyDescent="0.25">
      <c r="B279" s="131" t="s">
        <v>62</v>
      </c>
      <c r="C279" s="132">
        <v>4614</v>
      </c>
      <c r="D279" s="133">
        <v>-0.25855696609352408</v>
      </c>
      <c r="E279" s="132">
        <v>727</v>
      </c>
      <c r="F279" s="133">
        <f t="shared" si="48"/>
        <v>-0.8424360641525791</v>
      </c>
      <c r="G279" s="132">
        <v>3258</v>
      </c>
      <c r="H279" s="133">
        <f t="shared" si="49"/>
        <v>3.4814305364511693</v>
      </c>
      <c r="I279" s="132">
        <v>4079</v>
      </c>
      <c r="J279" s="133">
        <f t="shared" si="49"/>
        <v>0.25199508901166356</v>
      </c>
      <c r="K279" s="132"/>
      <c r="L279" s="133"/>
      <c r="M279" s="133"/>
    </row>
    <row r="280" spans="2:13" x14ac:dyDescent="0.25">
      <c r="B280" s="131" t="s">
        <v>64</v>
      </c>
      <c r="C280" s="132">
        <v>2902</v>
      </c>
      <c r="D280" s="133">
        <v>-0.24915912031047871</v>
      </c>
      <c r="E280" s="132">
        <v>832</v>
      </c>
      <c r="F280" s="133">
        <f t="shared" si="48"/>
        <v>-0.7133011716057891</v>
      </c>
      <c r="G280" s="132">
        <v>2312</v>
      </c>
      <c r="H280" s="133">
        <f t="shared" si="49"/>
        <v>1.7788461538461537</v>
      </c>
      <c r="I280" s="132">
        <v>2461</v>
      </c>
      <c r="J280" s="133">
        <f t="shared" si="49"/>
        <v>6.4446366782006992E-2</v>
      </c>
      <c r="K280" s="132"/>
      <c r="L280" s="133"/>
      <c r="M280" s="133"/>
    </row>
    <row r="281" spans="2:13" x14ac:dyDescent="0.25">
      <c r="B281" s="131" t="s">
        <v>66</v>
      </c>
      <c r="C281" s="132">
        <v>4177</v>
      </c>
      <c r="D281" s="133">
        <v>-0.26667837078651691</v>
      </c>
      <c r="E281" s="132">
        <v>354</v>
      </c>
      <c r="F281" s="133">
        <f t="shared" si="48"/>
        <v>-0.91525017955470434</v>
      </c>
      <c r="G281" s="132">
        <v>2297</v>
      </c>
      <c r="H281" s="133">
        <f t="shared" si="49"/>
        <v>5.4887005649717517</v>
      </c>
      <c r="I281" s="132">
        <v>3377</v>
      </c>
      <c r="J281" s="133">
        <f t="shared" si="49"/>
        <v>0.47017849368741826</v>
      </c>
      <c r="K281" s="132"/>
      <c r="L281" s="133"/>
      <c r="M281" s="133"/>
    </row>
    <row r="282" spans="2:13" x14ac:dyDescent="0.25">
      <c r="B282" s="131" t="s">
        <v>68</v>
      </c>
      <c r="C282" s="132">
        <v>5903</v>
      </c>
      <c r="D282" s="133">
        <v>-0.17979713769626238</v>
      </c>
      <c r="E282" s="132">
        <v>208</v>
      </c>
      <c r="F282" s="133">
        <f t="shared" si="48"/>
        <v>-0.96476367948500763</v>
      </c>
      <c r="G282" s="132">
        <v>5911</v>
      </c>
      <c r="H282" s="133">
        <f t="shared" si="49"/>
        <v>27.41826923076923</v>
      </c>
      <c r="I282" s="132">
        <v>5127</v>
      </c>
      <c r="J282" s="133">
        <f t="shared" si="49"/>
        <v>-0.13263407206902389</v>
      </c>
      <c r="K282" s="132"/>
      <c r="L282" s="133"/>
      <c r="M282" s="133"/>
    </row>
    <row r="283" spans="2:13" x14ac:dyDescent="0.25">
      <c r="B283" s="131" t="s">
        <v>70</v>
      </c>
      <c r="C283" s="132">
        <v>4965</v>
      </c>
      <c r="D283" s="133">
        <v>-7.02247191011236E-2</v>
      </c>
      <c r="E283" s="132">
        <v>550</v>
      </c>
      <c r="F283" s="133">
        <f t="shared" si="48"/>
        <v>-0.88922457200402816</v>
      </c>
      <c r="G283" s="132">
        <v>4053</v>
      </c>
      <c r="H283" s="133">
        <f t="shared" si="49"/>
        <v>6.3690909090909091</v>
      </c>
      <c r="I283" s="132">
        <v>4325</v>
      </c>
      <c r="J283" s="133">
        <f t="shared" si="49"/>
        <v>6.7110782136688973E-2</v>
      </c>
      <c r="K283" s="132"/>
      <c r="L283" s="133"/>
      <c r="M283" s="133"/>
    </row>
    <row r="284" spans="2:13" x14ac:dyDescent="0.25">
      <c r="B284" s="131" t="s">
        <v>72</v>
      </c>
      <c r="C284" s="132">
        <v>3797</v>
      </c>
      <c r="D284" s="133">
        <v>-0.14288939051918736</v>
      </c>
      <c r="E284" s="132">
        <v>1047</v>
      </c>
      <c r="F284" s="133">
        <f t="shared" si="48"/>
        <v>-0.72425599157229392</v>
      </c>
      <c r="G284" s="132">
        <v>2887</v>
      </c>
      <c r="H284" s="133">
        <f t="shared" si="49"/>
        <v>1.757402101241643</v>
      </c>
      <c r="I284" s="132">
        <v>3960</v>
      </c>
      <c r="J284" s="133">
        <f t="shared" si="49"/>
        <v>0.37166608936612411</v>
      </c>
      <c r="K284" s="132"/>
      <c r="L284" s="133"/>
      <c r="M284" s="133"/>
    </row>
    <row r="285" spans="2:13" ht="15.75" x14ac:dyDescent="0.25">
      <c r="B285" s="134" t="s">
        <v>33</v>
      </c>
      <c r="C285" s="135">
        <v>51135</v>
      </c>
      <c r="D285" s="136">
        <v>-0.16060670726702675</v>
      </c>
      <c r="E285" s="135">
        <v>13137</v>
      </c>
      <c r="F285" s="136">
        <f t="shared" si="48"/>
        <v>-0.74309181578175421</v>
      </c>
      <c r="G285" s="135">
        <v>26494</v>
      </c>
      <c r="H285" s="136">
        <f t="shared" si="49"/>
        <v>1.0167465935906219</v>
      </c>
      <c r="I285" s="135">
        <v>42041</v>
      </c>
      <c r="J285" s="136">
        <f t="shared" si="49"/>
        <v>0.58681210840190223</v>
      </c>
      <c r="K285" s="135">
        <v>16745</v>
      </c>
      <c r="L285" s="136">
        <v>0.30078458789714912</v>
      </c>
      <c r="M285" s="136">
        <v>-4.7334584968993565E-2</v>
      </c>
    </row>
    <row r="286" spans="2:13" ht="6" customHeight="1" x14ac:dyDescent="0.25"/>
    <row r="287" spans="2:13" x14ac:dyDescent="0.25">
      <c r="B287" s="39" t="s">
        <v>192</v>
      </c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</row>
    <row r="288" spans="2:13" x14ac:dyDescent="0.25">
      <c r="I288" s="130"/>
      <c r="L288" s="139"/>
    </row>
    <row r="290" spans="2:14" ht="48.75" customHeight="1" thickBot="1" x14ac:dyDescent="0.3">
      <c r="B290" s="293" t="s">
        <v>205</v>
      </c>
      <c r="C290" s="293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1" t="s">
        <v>124</v>
      </c>
    </row>
    <row r="291" spans="2:14" ht="10.5" customHeight="1" thickBot="1" x14ac:dyDescent="0.3">
      <c r="B291" s="124"/>
      <c r="C291" s="125"/>
      <c r="D291" s="124"/>
      <c r="E291" s="124"/>
      <c r="F291" s="124"/>
      <c r="G291" s="124"/>
      <c r="H291" s="124"/>
      <c r="I291" s="124"/>
      <c r="J291" s="124"/>
      <c r="K291" s="2"/>
      <c r="L291" s="2"/>
      <c r="N291" s="1" t="s">
        <v>125</v>
      </c>
    </row>
    <row r="292" spans="2:14" ht="22.5" thickTop="1" thickBot="1" x14ac:dyDescent="0.3">
      <c r="B292" s="140" t="str">
        <f>C292</f>
        <v>Austria</v>
      </c>
      <c r="C292" s="303" t="s">
        <v>126</v>
      </c>
      <c r="D292" s="304"/>
      <c r="E292" s="304"/>
      <c r="F292" s="304"/>
      <c r="G292" s="304"/>
      <c r="H292" s="304"/>
      <c r="I292" s="304"/>
      <c r="J292" s="304"/>
      <c r="K292" s="304"/>
      <c r="L292" s="304"/>
      <c r="M292" s="305"/>
    </row>
    <row r="293" spans="2:14" ht="22.5" thickTop="1" thickBot="1" x14ac:dyDescent="0.3">
      <c r="B293" s="3"/>
      <c r="C293" s="306">
        <f>2019</f>
        <v>2019</v>
      </c>
      <c r="D293" s="307"/>
      <c r="E293" s="308">
        <v>2020</v>
      </c>
      <c r="F293" s="307"/>
      <c r="G293" s="308">
        <v>2021</v>
      </c>
      <c r="H293" s="307"/>
      <c r="I293" s="308">
        <v>2022</v>
      </c>
      <c r="J293" s="307"/>
      <c r="K293" s="308">
        <v>2023</v>
      </c>
      <c r="L293" s="309"/>
      <c r="M293" s="310"/>
    </row>
    <row r="294" spans="2:14" ht="16.5" thickTop="1" thickBot="1" x14ac:dyDescent="0.3">
      <c r="B294" s="6"/>
      <c r="C294" s="127" t="s">
        <v>46</v>
      </c>
      <c r="D294" s="128" t="str">
        <f>CONCATENATE("var ",RIGHT(2019,2),"/",RIGHT(2018,2))</f>
        <v>var 19/18</v>
      </c>
      <c r="E294" s="129" t="s">
        <v>46</v>
      </c>
      <c r="F294" s="128" t="str">
        <f>CONCATENATE("var ",RIGHT(E293,2),"/",RIGHT(E293-1,2))</f>
        <v>var 20/19</v>
      </c>
      <c r="G294" s="129" t="s">
        <v>46</v>
      </c>
      <c r="H294" s="128" t="str">
        <f>CONCATENATE("var ",RIGHT(G293,2),"/",RIGHT(G293-1,2))</f>
        <v>var 21/20</v>
      </c>
      <c r="I294" s="129" t="s">
        <v>46</v>
      </c>
      <c r="J294" s="128" t="str">
        <f>CONCATENATE("var ",RIGHT(I293,2),"/",RIGHT(I293-1,2))</f>
        <v>var 22/21</v>
      </c>
      <c r="K294" s="129" t="s">
        <v>46</v>
      </c>
      <c r="L294" s="128" t="str">
        <f>CONCATENATE("var ",RIGHT(K293,2),"/",RIGHT(K293-1,2))</f>
        <v>var 23/22</v>
      </c>
      <c r="M294" s="128" t="str">
        <f>CONCATENATE("var ",RIGHT(K293,2),"/",RIGHT(2019,2))</f>
        <v>var 23/19</v>
      </c>
    </row>
    <row r="295" spans="2:14" x14ac:dyDescent="0.25">
      <c r="B295" s="131" t="s">
        <v>50</v>
      </c>
      <c r="C295" s="132">
        <v>2699</v>
      </c>
      <c r="D295" s="133">
        <v>-9.2162798520013411E-2</v>
      </c>
      <c r="E295" s="132">
        <v>2416</v>
      </c>
      <c r="F295" s="133">
        <f t="shared" ref="F295:F307" si="52">IFERROR(E295/C295-1,"-")</f>
        <v>-0.10485364949981479</v>
      </c>
      <c r="G295" s="132">
        <v>278</v>
      </c>
      <c r="H295" s="133">
        <f t="shared" ref="H295:J307" si="53">IFERROR(G295/E295-1,"-")</f>
        <v>-0.88493377483443703</v>
      </c>
      <c r="I295" s="132">
        <v>2168</v>
      </c>
      <c r="J295" s="133">
        <f t="shared" si="53"/>
        <v>6.7985611510791371</v>
      </c>
      <c r="K295" s="132">
        <v>3128</v>
      </c>
      <c r="L295" s="133">
        <f t="shared" ref="L295:L298" si="54">IFERROR(K295/I295-1,"-")</f>
        <v>0.44280442804428044</v>
      </c>
      <c r="M295" s="133">
        <f>K295/C295-1</f>
        <v>0.15894775842904774</v>
      </c>
    </row>
    <row r="296" spans="2:14" x14ac:dyDescent="0.25">
      <c r="B296" s="131" t="s">
        <v>52</v>
      </c>
      <c r="C296" s="132">
        <v>3148</v>
      </c>
      <c r="D296" s="133">
        <v>0.20890937019969269</v>
      </c>
      <c r="E296" s="132">
        <v>2728</v>
      </c>
      <c r="F296" s="133">
        <f t="shared" si="52"/>
        <v>-0.13341804320203299</v>
      </c>
      <c r="G296" s="132">
        <v>207</v>
      </c>
      <c r="H296" s="133">
        <f t="shared" si="53"/>
        <v>-0.92412023460410553</v>
      </c>
      <c r="I296" s="132">
        <v>2344</v>
      </c>
      <c r="J296" s="133">
        <f t="shared" si="53"/>
        <v>10.323671497584542</v>
      </c>
      <c r="K296" s="132">
        <v>2703</v>
      </c>
      <c r="L296" s="133">
        <f t="shared" si="54"/>
        <v>0.15315699658703075</v>
      </c>
      <c r="M296" s="133">
        <f>IFERROR(K296/C296-1,"-")</f>
        <v>-0.14135959339263027</v>
      </c>
    </row>
    <row r="297" spans="2:14" x14ac:dyDescent="0.25">
      <c r="B297" s="131" t="s">
        <v>54</v>
      </c>
      <c r="C297" s="132">
        <v>2518</v>
      </c>
      <c r="D297" s="133">
        <v>-7.0977917981072114E-3</v>
      </c>
      <c r="E297" s="132">
        <v>693</v>
      </c>
      <c r="F297" s="133">
        <f t="shared" si="52"/>
        <v>-0.72478157267672749</v>
      </c>
      <c r="G297" s="132">
        <v>196</v>
      </c>
      <c r="H297" s="133">
        <f t="shared" si="53"/>
        <v>-0.71717171717171713</v>
      </c>
      <c r="I297" s="132">
        <v>2351</v>
      </c>
      <c r="J297" s="133">
        <f t="shared" si="53"/>
        <v>10.994897959183673</v>
      </c>
      <c r="K297" s="132">
        <v>2252</v>
      </c>
      <c r="L297" s="133">
        <f t="shared" si="54"/>
        <v>-4.2109740535942186E-2</v>
      </c>
      <c r="M297" s="133">
        <f t="shared" ref="M297:M298" si="55">IFERROR(K297/C297-1,"-")</f>
        <v>-0.10563939634630659</v>
      </c>
    </row>
    <row r="298" spans="2:14" x14ac:dyDescent="0.25">
      <c r="B298" s="131" t="s">
        <v>56</v>
      </c>
      <c r="C298" s="132">
        <v>2099</v>
      </c>
      <c r="D298" s="133">
        <v>-3.5386029411764719E-2</v>
      </c>
      <c r="E298" s="132">
        <v>0</v>
      </c>
      <c r="F298" s="133">
        <f t="shared" si="52"/>
        <v>-1</v>
      </c>
      <c r="G298" s="132">
        <v>160</v>
      </c>
      <c r="H298" s="133" t="str">
        <f t="shared" si="53"/>
        <v>-</v>
      </c>
      <c r="I298" s="132">
        <v>2711</v>
      </c>
      <c r="J298" s="133">
        <f t="shared" si="53"/>
        <v>15.943750000000001</v>
      </c>
      <c r="K298" s="132">
        <v>2438</v>
      </c>
      <c r="L298" s="133">
        <f t="shared" si="54"/>
        <v>-0.10070084839542603</v>
      </c>
      <c r="M298" s="133">
        <f t="shared" si="55"/>
        <v>0.16150547879942834</v>
      </c>
    </row>
    <row r="299" spans="2:14" x14ac:dyDescent="0.25">
      <c r="B299" s="131" t="s">
        <v>58</v>
      </c>
      <c r="C299" s="132">
        <v>1641</v>
      </c>
      <c r="D299" s="133">
        <v>-7.3927765237020271E-2</v>
      </c>
      <c r="E299" s="132">
        <v>9</v>
      </c>
      <c r="F299" s="133">
        <f t="shared" si="52"/>
        <v>-0.99451553930530168</v>
      </c>
      <c r="G299" s="132">
        <v>270</v>
      </c>
      <c r="H299" s="133">
        <f t="shared" si="53"/>
        <v>29</v>
      </c>
      <c r="I299" s="132">
        <v>1561</v>
      </c>
      <c r="J299" s="133">
        <f t="shared" si="53"/>
        <v>4.7814814814814817</v>
      </c>
      <c r="K299" s="132"/>
      <c r="L299" s="133"/>
      <c r="M299" s="133"/>
    </row>
    <row r="300" spans="2:14" x14ac:dyDescent="0.25">
      <c r="B300" s="131" t="s">
        <v>60</v>
      </c>
      <c r="C300" s="132">
        <v>1559</v>
      </c>
      <c r="D300" s="133">
        <v>-8.9369158878504718E-2</v>
      </c>
      <c r="E300" s="132">
        <v>0</v>
      </c>
      <c r="F300" s="133">
        <f t="shared" si="52"/>
        <v>-1</v>
      </c>
      <c r="G300" s="132">
        <v>235</v>
      </c>
      <c r="H300" s="133" t="str">
        <f t="shared" si="53"/>
        <v>-</v>
      </c>
      <c r="I300" s="132">
        <v>1210</v>
      </c>
      <c r="J300" s="133">
        <f t="shared" si="53"/>
        <v>4.1489361702127656</v>
      </c>
      <c r="K300" s="132"/>
      <c r="L300" s="133"/>
      <c r="M300" s="133"/>
    </row>
    <row r="301" spans="2:14" x14ac:dyDescent="0.25">
      <c r="B301" s="131" t="s">
        <v>62</v>
      </c>
      <c r="C301" s="132">
        <v>2271</v>
      </c>
      <c r="D301" s="133">
        <v>-5.4144106622240784E-2</v>
      </c>
      <c r="E301" s="132">
        <v>126</v>
      </c>
      <c r="F301" s="133">
        <f t="shared" si="52"/>
        <v>-0.94451783355350072</v>
      </c>
      <c r="G301" s="132">
        <v>980</v>
      </c>
      <c r="H301" s="133">
        <f t="shared" si="53"/>
        <v>6.7777777777777777</v>
      </c>
      <c r="I301" s="132">
        <v>2080</v>
      </c>
      <c r="J301" s="133">
        <f t="shared" si="53"/>
        <v>1.1224489795918369</v>
      </c>
      <c r="K301" s="132"/>
      <c r="L301" s="133"/>
      <c r="M301" s="133"/>
    </row>
    <row r="302" spans="2:14" x14ac:dyDescent="0.25">
      <c r="B302" s="131" t="s">
        <v>64</v>
      </c>
      <c r="C302" s="132">
        <v>1811</v>
      </c>
      <c r="D302" s="133">
        <v>-0.19973486522315509</v>
      </c>
      <c r="E302" s="132">
        <v>253</v>
      </c>
      <c r="F302" s="133">
        <f t="shared" si="52"/>
        <v>-0.8602981778023191</v>
      </c>
      <c r="G302" s="132">
        <v>1056</v>
      </c>
      <c r="H302" s="133">
        <f t="shared" si="53"/>
        <v>3.1739130434782608</v>
      </c>
      <c r="I302" s="132">
        <v>1774</v>
      </c>
      <c r="J302" s="133">
        <f t="shared" si="53"/>
        <v>0.67992424242424243</v>
      </c>
      <c r="K302" s="132"/>
      <c r="L302" s="133"/>
      <c r="M302" s="133"/>
    </row>
    <row r="303" spans="2:14" x14ac:dyDescent="0.25">
      <c r="B303" s="131" t="s">
        <v>66</v>
      </c>
      <c r="C303" s="132">
        <v>1886</v>
      </c>
      <c r="D303" s="133">
        <v>-0.16879682679594532</v>
      </c>
      <c r="E303" s="132">
        <v>91</v>
      </c>
      <c r="F303" s="133">
        <f t="shared" si="52"/>
        <v>-0.95174973488865322</v>
      </c>
      <c r="G303" s="132">
        <v>898</v>
      </c>
      <c r="H303" s="133">
        <f t="shared" si="53"/>
        <v>8.8681318681318686</v>
      </c>
      <c r="I303" s="132">
        <v>1457</v>
      </c>
      <c r="J303" s="133">
        <f t="shared" si="53"/>
        <v>0.62249443207126953</v>
      </c>
      <c r="K303" s="132"/>
      <c r="L303" s="133"/>
      <c r="M303" s="133"/>
    </row>
    <row r="304" spans="2:14" x14ac:dyDescent="0.25">
      <c r="B304" s="131" t="s">
        <v>68</v>
      </c>
      <c r="C304" s="132">
        <v>2395</v>
      </c>
      <c r="D304" s="133">
        <v>-0.13003995641118782</v>
      </c>
      <c r="E304" s="132">
        <v>246</v>
      </c>
      <c r="F304" s="133">
        <f t="shared" si="52"/>
        <v>-0.89728601252609608</v>
      </c>
      <c r="G304" s="132">
        <v>1937</v>
      </c>
      <c r="H304" s="133">
        <f t="shared" si="53"/>
        <v>6.8739837398373984</v>
      </c>
      <c r="I304" s="132">
        <v>2580</v>
      </c>
      <c r="J304" s="133">
        <f t="shared" si="53"/>
        <v>0.33195663397005681</v>
      </c>
      <c r="K304" s="132"/>
      <c r="L304" s="133"/>
      <c r="M304" s="133"/>
    </row>
    <row r="305" spans="2:14" x14ac:dyDescent="0.25">
      <c r="B305" s="131" t="s">
        <v>70</v>
      </c>
      <c r="C305" s="132">
        <v>2728</v>
      </c>
      <c r="D305" s="133">
        <v>-9.1272485009993298E-2</v>
      </c>
      <c r="E305" s="132">
        <v>426</v>
      </c>
      <c r="F305" s="133">
        <f t="shared" si="52"/>
        <v>-0.84384164222873903</v>
      </c>
      <c r="G305" s="132">
        <v>2508</v>
      </c>
      <c r="H305" s="133">
        <f t="shared" si="53"/>
        <v>4.887323943661972</v>
      </c>
      <c r="I305" s="132">
        <v>2565</v>
      </c>
      <c r="J305" s="133">
        <f t="shared" si="53"/>
        <v>2.2727272727272707E-2</v>
      </c>
      <c r="K305" s="132"/>
      <c r="L305" s="133"/>
      <c r="M305" s="133"/>
    </row>
    <row r="306" spans="2:14" x14ac:dyDescent="0.25">
      <c r="B306" s="131" t="s">
        <v>72</v>
      </c>
      <c r="C306" s="132">
        <v>2116</v>
      </c>
      <c r="D306" s="133">
        <v>-0.1589825119236884</v>
      </c>
      <c r="E306" s="132">
        <v>496</v>
      </c>
      <c r="F306" s="133">
        <f t="shared" si="52"/>
        <v>-0.7655954631379962</v>
      </c>
      <c r="G306" s="132">
        <v>2420</v>
      </c>
      <c r="H306" s="133">
        <f t="shared" si="53"/>
        <v>3.879032258064516</v>
      </c>
      <c r="I306" s="132">
        <v>2540</v>
      </c>
      <c r="J306" s="133">
        <f t="shared" si="53"/>
        <v>4.9586776859504189E-2</v>
      </c>
      <c r="K306" s="132"/>
      <c r="L306" s="133"/>
      <c r="M306" s="133"/>
    </row>
    <row r="307" spans="2:14" ht="15.75" x14ac:dyDescent="0.25">
      <c r="B307" s="134" t="s">
        <v>33</v>
      </c>
      <c r="C307" s="135">
        <v>26871</v>
      </c>
      <c r="D307" s="136">
        <v>-7.2678331090174964E-2</v>
      </c>
      <c r="E307" s="135">
        <v>7484</v>
      </c>
      <c r="F307" s="136">
        <f t="shared" si="52"/>
        <v>-0.72148412787019467</v>
      </c>
      <c r="G307" s="135">
        <v>11145</v>
      </c>
      <c r="H307" s="136">
        <f t="shared" si="53"/>
        <v>0.48917691074291825</v>
      </c>
      <c r="I307" s="135">
        <v>25341</v>
      </c>
      <c r="J307" s="136">
        <f t="shared" si="53"/>
        <v>1.2737550471063259</v>
      </c>
      <c r="K307" s="135">
        <v>10521</v>
      </c>
      <c r="L307" s="136">
        <v>9.8913724670983916E-2</v>
      </c>
      <c r="M307" s="136">
        <v>5.4472477064220204E-3</v>
      </c>
    </row>
    <row r="308" spans="2:14" ht="6" customHeight="1" x14ac:dyDescent="0.25"/>
    <row r="309" spans="2:14" x14ac:dyDescent="0.25">
      <c r="B309" s="39" t="s">
        <v>192</v>
      </c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</row>
    <row r="310" spans="2:14" x14ac:dyDescent="0.25">
      <c r="C310" s="139"/>
      <c r="E310" s="139"/>
      <c r="G310" s="139"/>
      <c r="I310" s="139"/>
      <c r="K310" s="139"/>
    </row>
    <row r="313" spans="2:14" ht="48.75" customHeight="1" thickBot="1" x14ac:dyDescent="0.3">
      <c r="B313" s="293" t="s">
        <v>206</v>
      </c>
      <c r="C313" s="293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1" t="s">
        <v>124</v>
      </c>
    </row>
    <row r="314" spans="2:14" ht="10.5" customHeight="1" thickBot="1" x14ac:dyDescent="0.3">
      <c r="B314" s="124"/>
      <c r="C314" s="125"/>
      <c r="D314" s="124"/>
      <c r="E314" s="124"/>
      <c r="F314" s="124"/>
      <c r="G314" s="124"/>
      <c r="H314" s="124"/>
      <c r="I314" s="124"/>
      <c r="J314" s="124"/>
      <c r="K314" s="2"/>
      <c r="L314" s="2"/>
      <c r="N314" s="1" t="s">
        <v>125</v>
      </c>
    </row>
    <row r="315" spans="2:14" ht="22.5" thickTop="1" thickBot="1" x14ac:dyDescent="0.3">
      <c r="B315" s="140" t="str">
        <f>C315</f>
        <v>Canadá</v>
      </c>
      <c r="C315" s="303" t="s">
        <v>128</v>
      </c>
      <c r="D315" s="304"/>
      <c r="E315" s="304"/>
      <c r="F315" s="304"/>
      <c r="G315" s="304"/>
      <c r="H315" s="304"/>
      <c r="I315" s="304"/>
      <c r="J315" s="304"/>
      <c r="K315" s="304"/>
      <c r="L315" s="304"/>
      <c r="M315" s="305"/>
    </row>
    <row r="316" spans="2:14" ht="22.5" thickTop="1" thickBot="1" x14ac:dyDescent="0.3">
      <c r="B316" s="3"/>
      <c r="C316" s="306">
        <f>2019</f>
        <v>2019</v>
      </c>
      <c r="D316" s="307"/>
      <c r="E316" s="308">
        <v>2020</v>
      </c>
      <c r="F316" s="307"/>
      <c r="G316" s="308">
        <v>2021</v>
      </c>
      <c r="H316" s="307"/>
      <c r="I316" s="308">
        <v>2022</v>
      </c>
      <c r="J316" s="307"/>
      <c r="K316" s="308">
        <v>2023</v>
      </c>
      <c r="L316" s="309"/>
      <c r="M316" s="310"/>
    </row>
    <row r="317" spans="2:14" ht="16.5" thickTop="1" thickBot="1" x14ac:dyDescent="0.3">
      <c r="B317" s="6"/>
      <c r="C317" s="127" t="s">
        <v>46</v>
      </c>
      <c r="D317" s="128" t="str">
        <f>CONCATENATE("var ",RIGHT(2019,2),"/",RIGHT(2018,2))</f>
        <v>var 19/18</v>
      </c>
      <c r="E317" s="129" t="s">
        <v>46</v>
      </c>
      <c r="F317" s="128" t="str">
        <f>CONCATENATE("var ",RIGHT(E316,2),"/",RIGHT(E316-1,2))</f>
        <v>var 20/19</v>
      </c>
      <c r="G317" s="129" t="s">
        <v>46</v>
      </c>
      <c r="H317" s="128" t="str">
        <f>CONCATENATE("var ",RIGHT(G316,2),"/",RIGHT(G316-1,2))</f>
        <v>var 21/20</v>
      </c>
      <c r="I317" s="129" t="s">
        <v>46</v>
      </c>
      <c r="J317" s="128" t="str">
        <f>CONCATENATE("var ",RIGHT(I316,2),"/",RIGHT(I316-1,2))</f>
        <v>var 22/21</v>
      </c>
      <c r="K317" s="129" t="s">
        <v>46</v>
      </c>
      <c r="L317" s="128" t="str">
        <f>CONCATENATE("var ",RIGHT(K316,2),"/",RIGHT(K316-1,2))</f>
        <v>var 23/22</v>
      </c>
      <c r="M317" s="128" t="str">
        <f>CONCATENATE("var ",RIGHT(K316,2),"/",RIGHT(2019,2))</f>
        <v>var 23/19</v>
      </c>
    </row>
    <row r="318" spans="2:14" x14ac:dyDescent="0.25">
      <c r="B318" s="131" t="s">
        <v>50</v>
      </c>
      <c r="C318" s="132">
        <v>263</v>
      </c>
      <c r="D318" s="133">
        <v>0.27053140096618367</v>
      </c>
      <c r="E318" s="132">
        <v>247</v>
      </c>
      <c r="F318" s="133">
        <f t="shared" ref="F318:F330" si="56">IFERROR(E318/C318-1,"-")</f>
        <v>-6.0836501901140649E-2</v>
      </c>
      <c r="G318" s="132">
        <v>57</v>
      </c>
      <c r="H318" s="133">
        <f t="shared" ref="H318:J330" si="57">IFERROR(G318/E318-1,"-")</f>
        <v>-0.76923076923076916</v>
      </c>
      <c r="I318" s="132">
        <v>127</v>
      </c>
      <c r="J318" s="133">
        <f t="shared" si="57"/>
        <v>1.2280701754385963</v>
      </c>
      <c r="K318" s="132">
        <v>331</v>
      </c>
      <c r="L318" s="133">
        <f t="shared" ref="L318:L321" si="58">IFERROR(K318/I318-1,"-")</f>
        <v>1.606299212598425</v>
      </c>
      <c r="M318" s="133">
        <f>K318/C318-1</f>
        <v>0.2585551330798479</v>
      </c>
    </row>
    <row r="319" spans="2:14" x14ac:dyDescent="0.25">
      <c r="B319" s="131" t="s">
        <v>52</v>
      </c>
      <c r="C319" s="132">
        <v>249</v>
      </c>
      <c r="D319" s="133">
        <v>0.54658385093167694</v>
      </c>
      <c r="E319" s="132">
        <v>364</v>
      </c>
      <c r="F319" s="133">
        <f t="shared" si="56"/>
        <v>0.4618473895582329</v>
      </c>
      <c r="G319" s="132">
        <v>24</v>
      </c>
      <c r="H319" s="133">
        <f t="shared" si="57"/>
        <v>-0.93406593406593408</v>
      </c>
      <c r="I319" s="132">
        <v>167</v>
      </c>
      <c r="J319" s="133">
        <f t="shared" si="57"/>
        <v>5.958333333333333</v>
      </c>
      <c r="K319" s="132">
        <v>287</v>
      </c>
      <c r="L319" s="133">
        <f t="shared" si="58"/>
        <v>0.7185628742514969</v>
      </c>
      <c r="M319" s="133">
        <f>IFERROR(K319/C319-1,"-")</f>
        <v>0.15261044176706817</v>
      </c>
    </row>
    <row r="320" spans="2:14" x14ac:dyDescent="0.25">
      <c r="B320" s="131" t="s">
        <v>54</v>
      </c>
      <c r="C320" s="132">
        <v>316</v>
      </c>
      <c r="D320" s="133">
        <v>0.55665024630541882</v>
      </c>
      <c r="E320" s="132">
        <v>86</v>
      </c>
      <c r="F320" s="133">
        <f t="shared" si="56"/>
        <v>-0.72784810126582278</v>
      </c>
      <c r="G320" s="132">
        <v>40</v>
      </c>
      <c r="H320" s="133">
        <f t="shared" si="57"/>
        <v>-0.53488372093023262</v>
      </c>
      <c r="I320" s="132">
        <v>212</v>
      </c>
      <c r="J320" s="133">
        <f t="shared" si="57"/>
        <v>4.3</v>
      </c>
      <c r="K320" s="132">
        <v>443</v>
      </c>
      <c r="L320" s="133">
        <f t="shared" si="58"/>
        <v>1.0896226415094339</v>
      </c>
      <c r="M320" s="133">
        <f t="shared" ref="M320:M321" si="59">IFERROR(K320/C320-1,"-")</f>
        <v>0.40189873417721511</v>
      </c>
    </row>
    <row r="321" spans="2:13" x14ac:dyDescent="0.25">
      <c r="B321" s="131" t="s">
        <v>56</v>
      </c>
      <c r="C321" s="132">
        <v>194</v>
      </c>
      <c r="D321" s="133">
        <v>-6.2801932367149704E-2</v>
      </c>
      <c r="E321" s="132">
        <v>0</v>
      </c>
      <c r="F321" s="133">
        <f t="shared" si="56"/>
        <v>-1</v>
      </c>
      <c r="G321" s="132">
        <v>21</v>
      </c>
      <c r="H321" s="133" t="str">
        <f t="shared" si="57"/>
        <v>-</v>
      </c>
      <c r="I321" s="132">
        <v>146</v>
      </c>
      <c r="J321" s="133">
        <f t="shared" si="57"/>
        <v>5.9523809523809526</v>
      </c>
      <c r="K321" s="132">
        <v>355</v>
      </c>
      <c r="L321" s="133">
        <f t="shared" si="58"/>
        <v>1.4315068493150687</v>
      </c>
      <c r="M321" s="133">
        <f t="shared" si="59"/>
        <v>0.82989690721649478</v>
      </c>
    </row>
    <row r="322" spans="2:13" x14ac:dyDescent="0.25">
      <c r="B322" s="131" t="s">
        <v>58</v>
      </c>
      <c r="C322" s="132">
        <v>188</v>
      </c>
      <c r="D322" s="133">
        <v>-0.23577235772357719</v>
      </c>
      <c r="E322" s="132">
        <v>0</v>
      </c>
      <c r="F322" s="133">
        <f t="shared" si="56"/>
        <v>-1</v>
      </c>
      <c r="G322" s="132">
        <v>30</v>
      </c>
      <c r="H322" s="133" t="str">
        <f t="shared" si="57"/>
        <v>-</v>
      </c>
      <c r="I322" s="132">
        <v>221</v>
      </c>
      <c r="J322" s="133">
        <f t="shared" si="57"/>
        <v>6.3666666666666663</v>
      </c>
      <c r="K322" s="132"/>
      <c r="L322" s="133"/>
      <c r="M322" s="133"/>
    </row>
    <row r="323" spans="2:13" x14ac:dyDescent="0.25">
      <c r="B323" s="131" t="s">
        <v>60</v>
      </c>
      <c r="C323" s="132">
        <v>139</v>
      </c>
      <c r="D323" s="133">
        <v>0.10317460317460325</v>
      </c>
      <c r="E323" s="132">
        <v>4</v>
      </c>
      <c r="F323" s="133">
        <f t="shared" si="56"/>
        <v>-0.97122302158273377</v>
      </c>
      <c r="G323" s="132">
        <v>22</v>
      </c>
      <c r="H323" s="133">
        <f t="shared" si="57"/>
        <v>4.5</v>
      </c>
      <c r="I323" s="132">
        <v>194</v>
      </c>
      <c r="J323" s="133">
        <f t="shared" si="57"/>
        <v>7.8181818181818183</v>
      </c>
      <c r="K323" s="132"/>
      <c r="L323" s="133"/>
      <c r="M323" s="133"/>
    </row>
    <row r="324" spans="2:13" x14ac:dyDescent="0.25">
      <c r="B324" s="131" t="s">
        <v>62</v>
      </c>
      <c r="C324" s="132">
        <v>198</v>
      </c>
      <c r="D324" s="133">
        <v>0.125</v>
      </c>
      <c r="E324" s="132">
        <v>18</v>
      </c>
      <c r="F324" s="133">
        <f t="shared" si="56"/>
        <v>-0.90909090909090906</v>
      </c>
      <c r="G324" s="132">
        <v>55</v>
      </c>
      <c r="H324" s="133">
        <f t="shared" si="57"/>
        <v>2.0555555555555554</v>
      </c>
      <c r="I324" s="132">
        <v>210</v>
      </c>
      <c r="J324" s="133">
        <f t="shared" si="57"/>
        <v>2.8181818181818183</v>
      </c>
      <c r="K324" s="132"/>
      <c r="L324" s="133"/>
      <c r="M324" s="133"/>
    </row>
    <row r="325" spans="2:13" x14ac:dyDescent="0.25">
      <c r="B325" s="131" t="s">
        <v>64</v>
      </c>
      <c r="C325" s="132">
        <v>151</v>
      </c>
      <c r="D325" s="133">
        <v>6.3380281690140761E-2</v>
      </c>
      <c r="E325" s="132">
        <v>52</v>
      </c>
      <c r="F325" s="133">
        <f t="shared" si="56"/>
        <v>-0.6556291390728477</v>
      </c>
      <c r="G325" s="132">
        <v>75</v>
      </c>
      <c r="H325" s="133">
        <f t="shared" si="57"/>
        <v>0.44230769230769229</v>
      </c>
      <c r="I325" s="132">
        <v>204</v>
      </c>
      <c r="J325" s="133">
        <f t="shared" si="57"/>
        <v>1.7200000000000002</v>
      </c>
      <c r="K325" s="132"/>
      <c r="L325" s="133"/>
      <c r="M325" s="133"/>
    </row>
    <row r="326" spans="2:13" x14ac:dyDescent="0.25">
      <c r="B326" s="131" t="s">
        <v>66</v>
      </c>
      <c r="C326" s="132">
        <v>135</v>
      </c>
      <c r="D326" s="133">
        <v>0</v>
      </c>
      <c r="E326" s="132">
        <v>29</v>
      </c>
      <c r="F326" s="133">
        <f t="shared" si="56"/>
        <v>-0.78518518518518521</v>
      </c>
      <c r="G326" s="132">
        <v>68</v>
      </c>
      <c r="H326" s="133">
        <f t="shared" si="57"/>
        <v>1.3448275862068964</v>
      </c>
      <c r="I326" s="132">
        <v>245</v>
      </c>
      <c r="J326" s="133">
        <f t="shared" si="57"/>
        <v>2.6029411764705883</v>
      </c>
      <c r="K326" s="132"/>
      <c r="L326" s="133"/>
      <c r="M326" s="133"/>
    </row>
    <row r="327" spans="2:13" x14ac:dyDescent="0.25">
      <c r="B327" s="131" t="s">
        <v>68</v>
      </c>
      <c r="C327" s="132">
        <v>254</v>
      </c>
      <c r="D327" s="133">
        <v>1.195219123505975E-2</v>
      </c>
      <c r="E327" s="132">
        <v>29</v>
      </c>
      <c r="F327" s="133">
        <f t="shared" si="56"/>
        <v>-0.88582677165354329</v>
      </c>
      <c r="G327" s="132">
        <v>109</v>
      </c>
      <c r="H327" s="133">
        <f t="shared" si="57"/>
        <v>2.7586206896551726</v>
      </c>
      <c r="I327" s="132">
        <v>219</v>
      </c>
      <c r="J327" s="133">
        <f t="shared" si="57"/>
        <v>1.0091743119266057</v>
      </c>
      <c r="K327" s="132"/>
      <c r="L327" s="133"/>
      <c r="M327" s="133"/>
    </row>
    <row r="328" spans="2:13" x14ac:dyDescent="0.25">
      <c r="B328" s="131" t="s">
        <v>70</v>
      </c>
      <c r="C328" s="132">
        <v>222</v>
      </c>
      <c r="D328" s="133">
        <v>8.8235294117646967E-2</v>
      </c>
      <c r="E328" s="132">
        <v>23</v>
      </c>
      <c r="F328" s="133">
        <f t="shared" si="56"/>
        <v>-0.89639639639639634</v>
      </c>
      <c r="G328" s="132">
        <v>116</v>
      </c>
      <c r="H328" s="133">
        <f t="shared" si="57"/>
        <v>4.0434782608695654</v>
      </c>
      <c r="I328" s="132">
        <v>306</v>
      </c>
      <c r="J328" s="133">
        <f t="shared" si="57"/>
        <v>1.6379310344827585</v>
      </c>
      <c r="K328" s="132"/>
      <c r="L328" s="133"/>
      <c r="M328" s="133"/>
    </row>
    <row r="329" spans="2:13" x14ac:dyDescent="0.25">
      <c r="B329" s="131" t="s">
        <v>72</v>
      </c>
      <c r="C329" s="132">
        <v>199</v>
      </c>
      <c r="D329" s="133">
        <v>-0.2602230483271375</v>
      </c>
      <c r="E329" s="132">
        <v>58</v>
      </c>
      <c r="F329" s="133">
        <f t="shared" si="56"/>
        <v>-0.70854271356783927</v>
      </c>
      <c r="G329" s="132">
        <v>263</v>
      </c>
      <c r="H329" s="133">
        <f t="shared" si="57"/>
        <v>3.5344827586206895</v>
      </c>
      <c r="I329" s="132">
        <v>265</v>
      </c>
      <c r="J329" s="133">
        <f t="shared" si="57"/>
        <v>7.6045627376426506E-3</v>
      </c>
      <c r="K329" s="132"/>
      <c r="L329" s="133"/>
      <c r="M329" s="133"/>
    </row>
    <row r="330" spans="2:13" ht="15.75" x14ac:dyDescent="0.25">
      <c r="B330" s="134" t="s">
        <v>33</v>
      </c>
      <c r="C330" s="135">
        <v>2508</v>
      </c>
      <c r="D330" s="136">
        <v>7.7782552642887914E-2</v>
      </c>
      <c r="E330" s="135">
        <v>910</v>
      </c>
      <c r="F330" s="136">
        <f t="shared" si="56"/>
        <v>-0.63716108452950559</v>
      </c>
      <c r="G330" s="135">
        <v>880</v>
      </c>
      <c r="H330" s="136">
        <f t="shared" si="57"/>
        <v>-3.2967032967032961E-2</v>
      </c>
      <c r="I330" s="135">
        <v>2516</v>
      </c>
      <c r="J330" s="136">
        <f t="shared" si="57"/>
        <v>1.8590909090909089</v>
      </c>
      <c r="K330" s="135">
        <v>1416</v>
      </c>
      <c r="L330" s="136">
        <v>1.1717791411042944</v>
      </c>
      <c r="M330" s="136">
        <v>0.38551859099804298</v>
      </c>
    </row>
    <row r="331" spans="2:13" ht="6" customHeight="1" x14ac:dyDescent="0.25"/>
    <row r="332" spans="2:13" x14ac:dyDescent="0.25">
      <c r="B332" s="39" t="s">
        <v>192</v>
      </c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</row>
    <row r="333" spans="2:13" x14ac:dyDescent="0.25">
      <c r="C333" s="139"/>
      <c r="E333" s="139"/>
      <c r="G333" s="139"/>
      <c r="I333" s="139"/>
      <c r="K333" s="139"/>
    </row>
    <row r="339" spans="2:14" ht="48.75" customHeight="1" thickBot="1" x14ac:dyDescent="0.3">
      <c r="B339" s="293" t="s">
        <v>207</v>
      </c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1" t="s">
        <v>124</v>
      </c>
    </row>
    <row r="340" spans="2:14" ht="10.5" customHeight="1" thickBot="1" x14ac:dyDescent="0.3">
      <c r="B340" s="124"/>
      <c r="C340" s="125"/>
      <c r="D340" s="124"/>
      <c r="E340" s="124"/>
      <c r="F340" s="124"/>
      <c r="G340" s="124"/>
      <c r="H340" s="124"/>
      <c r="I340" s="124"/>
      <c r="J340" s="124"/>
      <c r="K340" s="2"/>
      <c r="L340" s="2"/>
      <c r="N340" s="1" t="s">
        <v>125</v>
      </c>
    </row>
    <row r="341" spans="2:14" ht="22.5" thickTop="1" thickBot="1" x14ac:dyDescent="0.3">
      <c r="B341" s="140" t="str">
        <f>C341</f>
        <v>Dinamarca</v>
      </c>
      <c r="C341" s="303" t="s">
        <v>130</v>
      </c>
      <c r="D341" s="304"/>
      <c r="E341" s="304"/>
      <c r="F341" s="304"/>
      <c r="G341" s="304"/>
      <c r="H341" s="304"/>
      <c r="I341" s="304"/>
      <c r="J341" s="304"/>
      <c r="K341" s="304"/>
      <c r="L341" s="304"/>
      <c r="M341" s="305"/>
    </row>
    <row r="342" spans="2:14" ht="22.5" thickTop="1" thickBot="1" x14ac:dyDescent="0.3">
      <c r="B342" s="3"/>
      <c r="C342" s="306">
        <f>2019</f>
        <v>2019</v>
      </c>
      <c r="D342" s="307"/>
      <c r="E342" s="308">
        <v>2020</v>
      </c>
      <c r="F342" s="307"/>
      <c r="G342" s="308">
        <v>2021</v>
      </c>
      <c r="H342" s="307"/>
      <c r="I342" s="308">
        <v>2022</v>
      </c>
      <c r="J342" s="307"/>
      <c r="K342" s="308">
        <v>2023</v>
      </c>
      <c r="L342" s="309"/>
      <c r="M342" s="310"/>
    </row>
    <row r="343" spans="2:14" ht="16.5" thickTop="1" thickBot="1" x14ac:dyDescent="0.3">
      <c r="B343" s="6"/>
      <c r="C343" s="127" t="s">
        <v>46</v>
      </c>
      <c r="D343" s="128" t="str">
        <f>CONCATENATE("var ",RIGHT(2019,2),"/",RIGHT(2018,2))</f>
        <v>var 19/18</v>
      </c>
      <c r="E343" s="129" t="s">
        <v>46</v>
      </c>
      <c r="F343" s="128" t="str">
        <f>CONCATENATE("var ",RIGHT(E342,2),"/",RIGHT(E342-1,2))</f>
        <v>var 20/19</v>
      </c>
      <c r="G343" s="129" t="s">
        <v>46</v>
      </c>
      <c r="H343" s="128" t="str">
        <f>CONCATENATE("var ",RIGHT(G342,2),"/",RIGHT(G342-1,2))</f>
        <v>var 21/20</v>
      </c>
      <c r="I343" s="129" t="s">
        <v>46</v>
      </c>
      <c r="J343" s="128" t="str">
        <f>CONCATENATE("var ",RIGHT(I342,2),"/",RIGHT(I342-1,2))</f>
        <v>var 22/21</v>
      </c>
      <c r="K343" s="129" t="s">
        <v>46</v>
      </c>
      <c r="L343" s="128" t="str">
        <f>CONCATENATE("var ",RIGHT(K342,2),"/",RIGHT(K342-1,2))</f>
        <v>var 23/22</v>
      </c>
      <c r="M343" s="128" t="str">
        <f>CONCATENATE("var ",RIGHT(K342,2),"/",RIGHT(2019,2))</f>
        <v>var 23/19</v>
      </c>
    </row>
    <row r="344" spans="2:14" x14ac:dyDescent="0.25">
      <c r="B344" s="131" t="s">
        <v>50</v>
      </c>
      <c r="C344" s="132">
        <v>19299</v>
      </c>
      <c r="D344" s="133">
        <v>0.13945799137981929</v>
      </c>
      <c r="E344" s="132">
        <v>15478</v>
      </c>
      <c r="F344" s="133">
        <f t="shared" ref="F344:F356" si="60">IFERROR(E344/C344-1,"-")</f>
        <v>-0.19798953313643197</v>
      </c>
      <c r="G344" s="132">
        <v>223</v>
      </c>
      <c r="H344" s="133">
        <f t="shared" ref="H344:J356" si="61">IFERROR(G344/E344-1,"-")</f>
        <v>-0.98559245380540117</v>
      </c>
      <c r="I344" s="132">
        <v>14811</v>
      </c>
      <c r="J344" s="133">
        <f t="shared" si="61"/>
        <v>65.417040358744401</v>
      </c>
      <c r="K344" s="132">
        <v>14530</v>
      </c>
      <c r="L344" s="133">
        <f t="shared" ref="L344:L347" si="62">IFERROR(K344/I344-1,"-")</f>
        <v>-1.8972385389237734E-2</v>
      </c>
      <c r="M344" s="133">
        <f>K344/C344-1</f>
        <v>-0.24711124928752781</v>
      </c>
    </row>
    <row r="345" spans="2:14" x14ac:dyDescent="0.25">
      <c r="B345" s="131" t="s">
        <v>52</v>
      </c>
      <c r="C345" s="132">
        <v>16567</v>
      </c>
      <c r="D345" s="133">
        <v>-9.7854497930734086E-2</v>
      </c>
      <c r="E345" s="132">
        <v>17827</v>
      </c>
      <c r="F345" s="133">
        <f t="shared" si="60"/>
        <v>7.605480775034712E-2</v>
      </c>
      <c r="G345" s="132">
        <v>72</v>
      </c>
      <c r="H345" s="133">
        <f t="shared" si="61"/>
        <v>-0.9959611824760195</v>
      </c>
      <c r="I345" s="132">
        <v>16178</v>
      </c>
      <c r="J345" s="133">
        <f t="shared" si="61"/>
        <v>223.69444444444446</v>
      </c>
      <c r="K345" s="132">
        <v>14800</v>
      </c>
      <c r="L345" s="133">
        <f t="shared" si="62"/>
        <v>-8.5177401409321285E-2</v>
      </c>
      <c r="M345" s="133">
        <f>IFERROR(K345/C345-1,"-")</f>
        <v>-0.10665781372608196</v>
      </c>
    </row>
    <row r="346" spans="2:14" x14ac:dyDescent="0.25">
      <c r="B346" s="131" t="s">
        <v>54</v>
      </c>
      <c r="C346" s="132">
        <v>18073</v>
      </c>
      <c r="D346" s="133">
        <v>-0.18626744709590271</v>
      </c>
      <c r="E346" s="132">
        <v>5971</v>
      </c>
      <c r="F346" s="133">
        <f t="shared" si="60"/>
        <v>-0.66961766170530623</v>
      </c>
      <c r="G346" s="132">
        <v>125</v>
      </c>
      <c r="H346" s="133">
        <f t="shared" si="61"/>
        <v>-0.9790654831686485</v>
      </c>
      <c r="I346" s="132">
        <v>15812</v>
      </c>
      <c r="J346" s="133">
        <f t="shared" si="61"/>
        <v>125.496</v>
      </c>
      <c r="K346" s="132">
        <v>13896</v>
      </c>
      <c r="L346" s="133">
        <f t="shared" si="62"/>
        <v>-0.12117379205666579</v>
      </c>
      <c r="M346" s="133">
        <f t="shared" ref="M346:M347" si="63">IFERROR(K346/C346-1,"-")</f>
        <v>-0.23111824268245451</v>
      </c>
    </row>
    <row r="347" spans="2:14" x14ac:dyDescent="0.25">
      <c r="B347" s="131" t="s">
        <v>56</v>
      </c>
      <c r="C347" s="132">
        <v>7783</v>
      </c>
      <c r="D347" s="133">
        <v>0.20312258463441024</v>
      </c>
      <c r="E347" s="132">
        <v>0</v>
      </c>
      <c r="F347" s="133">
        <f t="shared" si="60"/>
        <v>-1</v>
      </c>
      <c r="G347" s="132">
        <v>77</v>
      </c>
      <c r="H347" s="133" t="str">
        <f t="shared" si="61"/>
        <v>-</v>
      </c>
      <c r="I347" s="132">
        <v>9862</v>
      </c>
      <c r="J347" s="133">
        <f t="shared" si="61"/>
        <v>127.07792207792207</v>
      </c>
      <c r="K347" s="132">
        <v>7989</v>
      </c>
      <c r="L347" s="133">
        <f t="shared" si="62"/>
        <v>-0.18992090853782195</v>
      </c>
      <c r="M347" s="133">
        <f t="shared" si="63"/>
        <v>2.6467942952588919E-2</v>
      </c>
    </row>
    <row r="348" spans="2:14" x14ac:dyDescent="0.25">
      <c r="B348" s="131" t="s">
        <v>58</v>
      </c>
      <c r="C348" s="132">
        <v>3170</v>
      </c>
      <c r="D348" s="133">
        <v>-9.4285714285714306E-2</v>
      </c>
      <c r="E348" s="132">
        <v>1</v>
      </c>
      <c r="F348" s="133">
        <f t="shared" si="60"/>
        <v>-0.99968454258675077</v>
      </c>
      <c r="G348" s="132">
        <v>563</v>
      </c>
      <c r="H348" s="133">
        <f t="shared" si="61"/>
        <v>562</v>
      </c>
      <c r="I348" s="132">
        <v>3067</v>
      </c>
      <c r="J348" s="133">
        <f t="shared" si="61"/>
        <v>4.4476021314387211</v>
      </c>
      <c r="K348" s="132"/>
      <c r="L348" s="133"/>
      <c r="M348" s="133"/>
    </row>
    <row r="349" spans="2:14" x14ac:dyDescent="0.25">
      <c r="B349" s="131" t="s">
        <v>60</v>
      </c>
      <c r="C349" s="132">
        <v>2803</v>
      </c>
      <c r="D349" s="133">
        <v>9.066147859922169E-2</v>
      </c>
      <c r="E349" s="132">
        <v>14</v>
      </c>
      <c r="F349" s="133">
        <f t="shared" si="60"/>
        <v>-0.99500535140920443</v>
      </c>
      <c r="G349" s="132">
        <v>1874</v>
      </c>
      <c r="H349" s="133">
        <f t="shared" si="61"/>
        <v>132.85714285714286</v>
      </c>
      <c r="I349" s="132">
        <v>3457</v>
      </c>
      <c r="J349" s="133">
        <f t="shared" si="61"/>
        <v>0.84471718249733185</v>
      </c>
      <c r="K349" s="132"/>
      <c r="L349" s="133"/>
      <c r="M349" s="133"/>
    </row>
    <row r="350" spans="2:14" x14ac:dyDescent="0.25">
      <c r="B350" s="131" t="s">
        <v>62</v>
      </c>
      <c r="C350" s="132">
        <v>6979</v>
      </c>
      <c r="D350" s="133">
        <v>0.51257043779800604</v>
      </c>
      <c r="E350" s="132">
        <v>95</v>
      </c>
      <c r="F350" s="133">
        <f t="shared" si="60"/>
        <v>-0.98638773463246887</v>
      </c>
      <c r="G350" s="132">
        <v>4221</v>
      </c>
      <c r="H350" s="133">
        <f t="shared" si="61"/>
        <v>43.431578947368422</v>
      </c>
      <c r="I350" s="132">
        <v>6713</v>
      </c>
      <c r="J350" s="133">
        <f t="shared" si="61"/>
        <v>0.5903814262023217</v>
      </c>
      <c r="K350" s="132"/>
      <c r="L350" s="133"/>
      <c r="M350" s="133"/>
    </row>
    <row r="351" spans="2:14" x14ac:dyDescent="0.25">
      <c r="B351" s="131" t="s">
        <v>64</v>
      </c>
      <c r="C351" s="132">
        <v>3858</v>
      </c>
      <c r="D351" s="133">
        <v>8.8912133891212441E-3</v>
      </c>
      <c r="E351" s="132">
        <v>89</v>
      </c>
      <c r="F351" s="133">
        <f t="shared" si="60"/>
        <v>-0.97693105235873512</v>
      </c>
      <c r="G351" s="132">
        <v>2168</v>
      </c>
      <c r="H351" s="133">
        <f t="shared" si="61"/>
        <v>23.359550561797754</v>
      </c>
      <c r="I351" s="132">
        <v>4602</v>
      </c>
      <c r="J351" s="133">
        <f t="shared" si="61"/>
        <v>1.1226937269372694</v>
      </c>
      <c r="K351" s="132"/>
      <c r="L351" s="133"/>
      <c r="M351" s="133"/>
    </row>
    <row r="352" spans="2:14" x14ac:dyDescent="0.25">
      <c r="B352" s="131" t="s">
        <v>66</v>
      </c>
      <c r="C352" s="132">
        <v>4073</v>
      </c>
      <c r="D352" s="133">
        <v>-2.7227131597802767E-2</v>
      </c>
      <c r="E352" s="132">
        <v>66</v>
      </c>
      <c r="F352" s="133">
        <f t="shared" si="60"/>
        <v>-0.98379572796464521</v>
      </c>
      <c r="G352" s="132">
        <v>2628</v>
      </c>
      <c r="H352" s="133">
        <f t="shared" si="61"/>
        <v>38.81818181818182</v>
      </c>
      <c r="I352" s="132">
        <v>3339</v>
      </c>
      <c r="J352" s="133">
        <f t="shared" si="61"/>
        <v>0.27054794520547953</v>
      </c>
      <c r="K352" s="132"/>
      <c r="L352" s="133"/>
      <c r="M352" s="133"/>
    </row>
    <row r="353" spans="2:14" x14ac:dyDescent="0.25">
      <c r="B353" s="131" t="s">
        <v>68</v>
      </c>
      <c r="C353" s="132">
        <v>10437</v>
      </c>
      <c r="D353" s="133">
        <v>-0.10335051546391749</v>
      </c>
      <c r="E353" s="132">
        <v>223</v>
      </c>
      <c r="F353" s="133">
        <f t="shared" si="60"/>
        <v>-0.97863370700392838</v>
      </c>
      <c r="G353" s="132">
        <v>12489</v>
      </c>
      <c r="H353" s="133">
        <f t="shared" si="61"/>
        <v>55.004484304932738</v>
      </c>
      <c r="I353" s="132">
        <v>11826</v>
      </c>
      <c r="J353" s="133">
        <f t="shared" si="61"/>
        <v>-5.308671631035311E-2</v>
      </c>
      <c r="K353" s="132"/>
      <c r="L353" s="133"/>
      <c r="M353" s="133"/>
    </row>
    <row r="354" spans="2:14" x14ac:dyDescent="0.25">
      <c r="B354" s="131" t="s">
        <v>70</v>
      </c>
      <c r="C354" s="132">
        <v>17107</v>
      </c>
      <c r="D354" s="133">
        <v>0.29255761239138645</v>
      </c>
      <c r="E354" s="132">
        <v>129</v>
      </c>
      <c r="F354" s="133">
        <f t="shared" si="60"/>
        <v>-0.9924592272169287</v>
      </c>
      <c r="G354" s="132">
        <v>14447</v>
      </c>
      <c r="H354" s="133">
        <f t="shared" si="61"/>
        <v>110.99224806201551</v>
      </c>
      <c r="I354" s="132">
        <v>13481</v>
      </c>
      <c r="J354" s="133">
        <f t="shared" si="61"/>
        <v>-6.6865093098913309E-2</v>
      </c>
      <c r="K354" s="132"/>
      <c r="L354" s="133"/>
      <c r="M354" s="133"/>
    </row>
    <row r="355" spans="2:14" x14ac:dyDescent="0.25">
      <c r="B355" s="131" t="s">
        <v>72</v>
      </c>
      <c r="C355" s="132">
        <v>13796</v>
      </c>
      <c r="D355" s="133">
        <v>2.5039007355672771E-2</v>
      </c>
      <c r="E355" s="132">
        <v>190</v>
      </c>
      <c r="F355" s="133">
        <f t="shared" si="60"/>
        <v>-0.98622789214265005</v>
      </c>
      <c r="G355" s="132">
        <v>14342</v>
      </c>
      <c r="H355" s="133">
        <f t="shared" si="61"/>
        <v>74.484210526315792</v>
      </c>
      <c r="I355" s="132">
        <v>12815</v>
      </c>
      <c r="J355" s="133">
        <f t="shared" si="61"/>
        <v>-0.1064705062055501</v>
      </c>
      <c r="K355" s="132"/>
      <c r="L355" s="133"/>
      <c r="M355" s="133"/>
    </row>
    <row r="356" spans="2:14" ht="15.75" x14ac:dyDescent="0.25">
      <c r="B356" s="134" t="s">
        <v>33</v>
      </c>
      <c r="C356" s="135">
        <v>123945</v>
      </c>
      <c r="D356" s="136">
        <v>2.4262658149393879E-2</v>
      </c>
      <c r="E356" s="135">
        <v>40096</v>
      </c>
      <c r="F356" s="136">
        <f t="shared" si="60"/>
        <v>-0.67650167412965434</v>
      </c>
      <c r="G356" s="135">
        <v>53229</v>
      </c>
      <c r="H356" s="136">
        <f t="shared" si="61"/>
        <v>0.32753890662410212</v>
      </c>
      <c r="I356" s="135">
        <v>115963</v>
      </c>
      <c r="J356" s="136">
        <f t="shared" si="61"/>
        <v>1.1785680737943602</v>
      </c>
      <c r="K356" s="135">
        <v>51215</v>
      </c>
      <c r="L356" s="136">
        <v>-9.6147397772797016E-2</v>
      </c>
      <c r="M356" s="136">
        <v>-0.17023103593532285</v>
      </c>
    </row>
    <row r="357" spans="2:14" ht="6" customHeight="1" x14ac:dyDescent="0.25"/>
    <row r="358" spans="2:14" x14ac:dyDescent="0.25">
      <c r="B358" s="39" t="s">
        <v>192</v>
      </c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</row>
    <row r="359" spans="2:14" x14ac:dyDescent="0.25">
      <c r="C359" s="139"/>
      <c r="E359" s="139"/>
      <c r="G359" s="139"/>
      <c r="I359" s="139"/>
      <c r="K359" s="139"/>
    </row>
    <row r="365" spans="2:14" ht="48.75" customHeight="1" thickBot="1" x14ac:dyDescent="0.3">
      <c r="B365" s="293" t="s">
        <v>208</v>
      </c>
      <c r="C365" s="293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1" t="s">
        <v>124</v>
      </c>
    </row>
    <row r="366" spans="2:14" ht="10.5" customHeight="1" thickBot="1" x14ac:dyDescent="0.3">
      <c r="B366" s="124"/>
      <c r="C366" s="125"/>
      <c r="D366" s="124"/>
      <c r="E366" s="124"/>
      <c r="F366" s="124"/>
      <c r="G366" s="124"/>
      <c r="H366" s="124"/>
      <c r="I366" s="124"/>
      <c r="J366" s="124"/>
      <c r="K366" s="2"/>
      <c r="L366" s="2"/>
      <c r="N366" s="1" t="s">
        <v>125</v>
      </c>
    </row>
    <row r="367" spans="2:14" ht="22.5" thickTop="1" thickBot="1" x14ac:dyDescent="0.3">
      <c r="B367" s="140" t="str">
        <f>C367</f>
        <v>Finlandia</v>
      </c>
      <c r="C367" s="303" t="s">
        <v>132</v>
      </c>
      <c r="D367" s="304"/>
      <c r="E367" s="304"/>
      <c r="F367" s="304"/>
      <c r="G367" s="304"/>
      <c r="H367" s="304"/>
      <c r="I367" s="304"/>
      <c r="J367" s="304"/>
      <c r="K367" s="304"/>
      <c r="L367" s="304"/>
      <c r="M367" s="305"/>
    </row>
    <row r="368" spans="2:14" ht="22.5" thickTop="1" thickBot="1" x14ac:dyDescent="0.3">
      <c r="B368" s="3"/>
      <c r="C368" s="306">
        <f>2019</f>
        <v>2019</v>
      </c>
      <c r="D368" s="307"/>
      <c r="E368" s="308">
        <v>2020</v>
      </c>
      <c r="F368" s="307"/>
      <c r="G368" s="308">
        <v>2021</v>
      </c>
      <c r="H368" s="307"/>
      <c r="I368" s="308">
        <v>2022</v>
      </c>
      <c r="J368" s="307"/>
      <c r="K368" s="308">
        <v>2023</v>
      </c>
      <c r="L368" s="309"/>
      <c r="M368" s="310"/>
    </row>
    <row r="369" spans="2:13" ht="16.5" thickTop="1" thickBot="1" x14ac:dyDescent="0.3">
      <c r="B369" s="6"/>
      <c r="C369" s="127" t="s">
        <v>46</v>
      </c>
      <c r="D369" s="128" t="str">
        <f>CONCATENATE("var ",RIGHT(2019,2),"/",RIGHT(2018,2))</f>
        <v>var 19/18</v>
      </c>
      <c r="E369" s="129" t="s">
        <v>46</v>
      </c>
      <c r="F369" s="128" t="str">
        <f>CONCATENATE("var ",RIGHT(E368,2),"/",RIGHT(E368-1,2))</f>
        <v>var 20/19</v>
      </c>
      <c r="G369" s="129" t="s">
        <v>46</v>
      </c>
      <c r="H369" s="128" t="str">
        <f>CONCATENATE("var ",RIGHT(G368,2),"/",RIGHT(G368-1,2))</f>
        <v>var 21/20</v>
      </c>
      <c r="I369" s="129" t="s">
        <v>46</v>
      </c>
      <c r="J369" s="128" t="str">
        <f>CONCATENATE("var ",RIGHT(I368,2),"/",RIGHT(I368-1,2))</f>
        <v>var 22/21</v>
      </c>
      <c r="K369" s="129" t="s">
        <v>46</v>
      </c>
      <c r="L369" s="128" t="str">
        <f>CONCATENATE("var ",RIGHT(K368,2),"/",RIGHT(K368-1,2))</f>
        <v>var 23/22</v>
      </c>
      <c r="M369" s="128" t="str">
        <f>CONCATENATE("var ",RIGHT(K368,2),"/",RIGHT(2019,2))</f>
        <v>var 23/19</v>
      </c>
    </row>
    <row r="370" spans="2:13" x14ac:dyDescent="0.25">
      <c r="B370" s="131" t="s">
        <v>50</v>
      </c>
      <c r="C370" s="132">
        <v>19104</v>
      </c>
      <c r="D370" s="133">
        <v>3.5783994795055341E-2</v>
      </c>
      <c r="E370" s="132">
        <v>16394</v>
      </c>
      <c r="F370" s="133">
        <f t="shared" ref="F370:F382" si="64">IFERROR(E370/C370-1,"-")</f>
        <v>-0.1418551088777219</v>
      </c>
      <c r="G370" s="132">
        <v>147</v>
      </c>
      <c r="H370" s="133">
        <f t="shared" ref="H370:J382" si="65">IFERROR(G370/E370-1,"-")</f>
        <v>-0.99103330486763452</v>
      </c>
      <c r="I370" s="132">
        <v>9711</v>
      </c>
      <c r="J370" s="133">
        <f t="shared" si="65"/>
        <v>65.061224489795919</v>
      </c>
      <c r="K370" s="132">
        <v>14564</v>
      </c>
      <c r="L370" s="133">
        <f t="shared" ref="L370:L373" si="66">IFERROR(K370/I370-1,"-")</f>
        <v>0.4997425599835239</v>
      </c>
      <c r="M370" s="133">
        <f>K370/C370-1</f>
        <v>-0.23764656616415414</v>
      </c>
    </row>
    <row r="371" spans="2:13" x14ac:dyDescent="0.25">
      <c r="B371" s="131" t="s">
        <v>52</v>
      </c>
      <c r="C371" s="132">
        <v>18447</v>
      </c>
      <c r="D371" s="133">
        <v>7.8519644527595966E-2</v>
      </c>
      <c r="E371" s="132">
        <v>17063</v>
      </c>
      <c r="F371" s="133">
        <f t="shared" si="64"/>
        <v>-7.502574944435414E-2</v>
      </c>
      <c r="G371" s="132">
        <v>67</v>
      </c>
      <c r="H371" s="133">
        <f t="shared" si="65"/>
        <v>-0.99607337513919003</v>
      </c>
      <c r="I371" s="132">
        <v>9671</v>
      </c>
      <c r="J371" s="133">
        <f t="shared" si="65"/>
        <v>143.34328358208955</v>
      </c>
      <c r="K371" s="132">
        <v>12850</v>
      </c>
      <c r="L371" s="133">
        <f t="shared" si="66"/>
        <v>0.32871471409368214</v>
      </c>
      <c r="M371" s="133">
        <f>IFERROR(K371/C371-1,"-")</f>
        <v>-0.30340976852604762</v>
      </c>
    </row>
    <row r="372" spans="2:13" x14ac:dyDescent="0.25">
      <c r="B372" s="131" t="s">
        <v>54</v>
      </c>
      <c r="C372" s="132">
        <v>17214</v>
      </c>
      <c r="D372" s="133">
        <v>-5.2301255230125521E-2</v>
      </c>
      <c r="E372" s="132">
        <v>6512</v>
      </c>
      <c r="F372" s="133">
        <f t="shared" si="64"/>
        <v>-0.62170326478447779</v>
      </c>
      <c r="G372" s="132">
        <v>261</v>
      </c>
      <c r="H372" s="133">
        <f t="shared" si="65"/>
        <v>-0.95992014742014742</v>
      </c>
      <c r="I372" s="132">
        <v>8964</v>
      </c>
      <c r="J372" s="133">
        <f t="shared" si="65"/>
        <v>33.344827586206897</v>
      </c>
      <c r="K372" s="132">
        <v>12168</v>
      </c>
      <c r="L372" s="133">
        <f t="shared" si="66"/>
        <v>0.35742971887550201</v>
      </c>
      <c r="M372" s="133">
        <f t="shared" ref="M372:M373" si="67">IFERROR(K372/C372-1,"-")</f>
        <v>-0.29313349599163474</v>
      </c>
    </row>
    <row r="373" spans="2:13" x14ac:dyDescent="0.25">
      <c r="B373" s="131" t="s">
        <v>56</v>
      </c>
      <c r="C373" s="132">
        <v>6583</v>
      </c>
      <c r="D373" s="133">
        <v>-3.7432373153969856E-2</v>
      </c>
      <c r="E373" s="132">
        <v>0</v>
      </c>
      <c r="F373" s="133">
        <f t="shared" si="64"/>
        <v>-1</v>
      </c>
      <c r="G373" s="132">
        <v>77</v>
      </c>
      <c r="H373" s="133" t="str">
        <f t="shared" si="65"/>
        <v>-</v>
      </c>
      <c r="I373" s="132">
        <v>3296</v>
      </c>
      <c r="J373" s="133">
        <f t="shared" si="65"/>
        <v>41.805194805194802</v>
      </c>
      <c r="K373" s="132">
        <v>3530</v>
      </c>
      <c r="L373" s="133">
        <f t="shared" si="66"/>
        <v>7.0995145631068013E-2</v>
      </c>
      <c r="M373" s="133">
        <f t="shared" si="67"/>
        <v>-0.46377031748442954</v>
      </c>
    </row>
    <row r="374" spans="2:13" x14ac:dyDescent="0.25">
      <c r="B374" s="131" t="s">
        <v>58</v>
      </c>
      <c r="C374" s="132">
        <v>383</v>
      </c>
      <c r="D374" s="133">
        <v>-0.50065189048239889</v>
      </c>
      <c r="E374" s="132">
        <v>1</v>
      </c>
      <c r="F374" s="133">
        <f t="shared" si="64"/>
        <v>-0.99738903394255873</v>
      </c>
      <c r="G374" s="132">
        <v>51</v>
      </c>
      <c r="H374" s="133">
        <f t="shared" si="65"/>
        <v>50</v>
      </c>
      <c r="I374" s="132">
        <v>172</v>
      </c>
      <c r="J374" s="133">
        <f t="shared" si="65"/>
        <v>2.3725490196078431</v>
      </c>
      <c r="K374" s="132"/>
      <c r="L374" s="133"/>
      <c r="M374" s="133"/>
    </row>
    <row r="375" spans="2:13" x14ac:dyDescent="0.25">
      <c r="B375" s="131" t="s">
        <v>60</v>
      </c>
      <c r="C375" s="132">
        <v>419</v>
      </c>
      <c r="D375" s="133">
        <v>-0.46350832266325226</v>
      </c>
      <c r="E375" s="132">
        <v>5</v>
      </c>
      <c r="F375" s="133">
        <f t="shared" si="64"/>
        <v>-0.9880668257756563</v>
      </c>
      <c r="G375" s="132">
        <v>32</v>
      </c>
      <c r="H375" s="133">
        <f t="shared" si="65"/>
        <v>5.4</v>
      </c>
      <c r="I375" s="132">
        <v>170</v>
      </c>
      <c r="J375" s="133">
        <f t="shared" si="65"/>
        <v>4.3125</v>
      </c>
      <c r="K375" s="132"/>
      <c r="L375" s="133"/>
      <c r="M375" s="133"/>
    </row>
    <row r="376" spans="2:13" x14ac:dyDescent="0.25">
      <c r="B376" s="131" t="s">
        <v>62</v>
      </c>
      <c r="C376" s="132">
        <v>361</v>
      </c>
      <c r="D376" s="133">
        <v>-0.33271719038817005</v>
      </c>
      <c r="E376" s="132">
        <v>24</v>
      </c>
      <c r="F376" s="133">
        <f t="shared" si="64"/>
        <v>-0.93351800554016617</v>
      </c>
      <c r="G376" s="132">
        <v>172</v>
      </c>
      <c r="H376" s="133">
        <f t="shared" si="65"/>
        <v>6.166666666666667</v>
      </c>
      <c r="I376" s="132">
        <v>177</v>
      </c>
      <c r="J376" s="133">
        <f t="shared" si="65"/>
        <v>2.9069767441860517E-2</v>
      </c>
      <c r="K376" s="132"/>
      <c r="L376" s="133"/>
      <c r="M376" s="133"/>
    </row>
    <row r="377" spans="2:13" x14ac:dyDescent="0.25">
      <c r="B377" s="131" t="s">
        <v>64</v>
      </c>
      <c r="C377" s="132">
        <v>280</v>
      </c>
      <c r="D377" s="133">
        <v>-0.23287671232876717</v>
      </c>
      <c r="E377" s="132">
        <v>25</v>
      </c>
      <c r="F377" s="133">
        <f t="shared" si="64"/>
        <v>-0.9107142857142857</v>
      </c>
      <c r="G377" s="132">
        <v>58</v>
      </c>
      <c r="H377" s="133">
        <f t="shared" si="65"/>
        <v>1.3199999999999998</v>
      </c>
      <c r="I377" s="132">
        <v>131</v>
      </c>
      <c r="J377" s="133">
        <f t="shared" si="65"/>
        <v>1.2586206896551726</v>
      </c>
      <c r="K377" s="132"/>
      <c r="L377" s="133"/>
      <c r="M377" s="133"/>
    </row>
    <row r="378" spans="2:13" x14ac:dyDescent="0.25">
      <c r="B378" s="131" t="s">
        <v>66</v>
      </c>
      <c r="C378" s="132">
        <v>692</v>
      </c>
      <c r="D378" s="133">
        <v>-0.42285237698081735</v>
      </c>
      <c r="E378" s="132">
        <v>19</v>
      </c>
      <c r="F378" s="133">
        <f t="shared" si="64"/>
        <v>-0.9725433526011561</v>
      </c>
      <c r="G378" s="132">
        <v>519</v>
      </c>
      <c r="H378" s="133">
        <f t="shared" si="65"/>
        <v>26.315789473684209</v>
      </c>
      <c r="I378" s="132">
        <v>185</v>
      </c>
      <c r="J378" s="133">
        <f t="shared" si="65"/>
        <v>-0.64354527938342965</v>
      </c>
      <c r="K378" s="132"/>
      <c r="L378" s="133"/>
      <c r="M378" s="133"/>
    </row>
    <row r="379" spans="2:13" x14ac:dyDescent="0.25">
      <c r="B379" s="131" t="s">
        <v>68</v>
      </c>
      <c r="C379" s="132">
        <v>9752</v>
      </c>
      <c r="D379" s="133">
        <v>-7.8260869565217384E-2</v>
      </c>
      <c r="E379" s="132">
        <v>38</v>
      </c>
      <c r="F379" s="133">
        <f t="shared" si="64"/>
        <v>-0.99610336341263328</v>
      </c>
      <c r="G379" s="132">
        <v>3745</v>
      </c>
      <c r="H379" s="133">
        <f t="shared" si="65"/>
        <v>97.55263157894737</v>
      </c>
      <c r="I379" s="132">
        <v>8932</v>
      </c>
      <c r="J379" s="133">
        <f t="shared" si="65"/>
        <v>1.3850467289719628</v>
      </c>
      <c r="K379" s="132"/>
      <c r="L379" s="133"/>
      <c r="M379" s="133"/>
    </row>
    <row r="380" spans="2:13" x14ac:dyDescent="0.25">
      <c r="B380" s="131" t="s">
        <v>70</v>
      </c>
      <c r="C380" s="132">
        <v>16835</v>
      </c>
      <c r="D380" s="133">
        <v>-7.8291814946619187E-2</v>
      </c>
      <c r="E380" s="132">
        <v>75</v>
      </c>
      <c r="F380" s="133">
        <f t="shared" si="64"/>
        <v>-0.99554499554499554</v>
      </c>
      <c r="G380" s="132">
        <v>7835</v>
      </c>
      <c r="H380" s="133">
        <f t="shared" si="65"/>
        <v>103.46666666666667</v>
      </c>
      <c r="I380" s="132">
        <v>15096</v>
      </c>
      <c r="J380" s="133">
        <f t="shared" si="65"/>
        <v>0.92673899170389284</v>
      </c>
      <c r="K380" s="132"/>
      <c r="L380" s="133"/>
      <c r="M380" s="133"/>
    </row>
    <row r="381" spans="2:13" x14ac:dyDescent="0.25">
      <c r="B381" s="131" t="s">
        <v>72</v>
      </c>
      <c r="C381" s="132">
        <v>18752</v>
      </c>
      <c r="D381" s="133">
        <v>-8.1054591786729357E-2</v>
      </c>
      <c r="E381" s="132">
        <v>120</v>
      </c>
      <c r="F381" s="133">
        <f t="shared" si="64"/>
        <v>-0.9936006825938567</v>
      </c>
      <c r="G381" s="132">
        <v>11297</v>
      </c>
      <c r="H381" s="133">
        <f t="shared" si="65"/>
        <v>93.141666666666666</v>
      </c>
      <c r="I381" s="132">
        <v>15934</v>
      </c>
      <c r="J381" s="133">
        <f t="shared" si="65"/>
        <v>0.41046295476675221</v>
      </c>
      <c r="K381" s="132"/>
      <c r="L381" s="133"/>
      <c r="M381" s="133"/>
    </row>
    <row r="382" spans="2:13" ht="15.75" x14ac:dyDescent="0.25">
      <c r="B382" s="134" t="s">
        <v>33</v>
      </c>
      <c r="C382" s="135">
        <v>108822</v>
      </c>
      <c r="D382" s="136">
        <v>-4.0835573575426332E-2</v>
      </c>
      <c r="E382" s="135">
        <v>40276</v>
      </c>
      <c r="F382" s="136">
        <f t="shared" si="64"/>
        <v>-0.62989101468453068</v>
      </c>
      <c r="G382" s="135">
        <v>24261</v>
      </c>
      <c r="H382" s="136">
        <f t="shared" si="65"/>
        <v>-0.39763134372827491</v>
      </c>
      <c r="I382" s="135">
        <v>72439</v>
      </c>
      <c r="J382" s="136">
        <f t="shared" si="65"/>
        <v>1.9858208647623758</v>
      </c>
      <c r="K382" s="135">
        <v>43112</v>
      </c>
      <c r="L382" s="136">
        <v>0.36249288919790157</v>
      </c>
      <c r="M382" s="136">
        <v>-0.29725500423811702</v>
      </c>
    </row>
    <row r="383" spans="2:13" ht="6" customHeight="1" x14ac:dyDescent="0.25"/>
    <row r="384" spans="2:13" x14ac:dyDescent="0.25">
      <c r="B384" s="39" t="s">
        <v>192</v>
      </c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</row>
    <row r="385" spans="2:14" x14ac:dyDescent="0.25">
      <c r="C385" s="139"/>
      <c r="E385" s="139"/>
      <c r="G385" s="139"/>
      <c r="I385" s="139"/>
      <c r="K385" s="139"/>
    </row>
    <row r="391" spans="2:14" ht="48.75" customHeight="1" thickBot="1" x14ac:dyDescent="0.3">
      <c r="B391" s="293" t="s">
        <v>209</v>
      </c>
      <c r="C391" s="293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1" t="s">
        <v>124</v>
      </c>
    </row>
    <row r="392" spans="2:14" ht="10.5" customHeight="1" thickBot="1" x14ac:dyDescent="0.3">
      <c r="B392" s="124"/>
      <c r="C392" s="125"/>
      <c r="D392" s="124"/>
      <c r="E392" s="124"/>
      <c r="F392" s="124"/>
      <c r="G392" s="124"/>
      <c r="H392" s="124"/>
      <c r="I392" s="124"/>
      <c r="J392" s="124"/>
      <c r="K392" s="2"/>
      <c r="L392" s="2"/>
      <c r="N392" s="1" t="s">
        <v>125</v>
      </c>
    </row>
    <row r="393" spans="2:14" ht="22.5" thickTop="1" thickBot="1" x14ac:dyDescent="0.3">
      <c r="B393" s="140" t="str">
        <f>C393</f>
        <v>Noruega</v>
      </c>
      <c r="C393" s="303" t="s">
        <v>134</v>
      </c>
      <c r="D393" s="304"/>
      <c r="E393" s="304"/>
      <c r="F393" s="304"/>
      <c r="G393" s="304"/>
      <c r="H393" s="304"/>
      <c r="I393" s="304"/>
      <c r="J393" s="304"/>
      <c r="K393" s="304"/>
      <c r="L393" s="304"/>
      <c r="M393" s="305"/>
    </row>
    <row r="394" spans="2:14" ht="22.5" thickTop="1" thickBot="1" x14ac:dyDescent="0.3">
      <c r="B394" s="3"/>
      <c r="C394" s="306">
        <f>2019</f>
        <v>2019</v>
      </c>
      <c r="D394" s="307"/>
      <c r="E394" s="308">
        <v>2020</v>
      </c>
      <c r="F394" s="307"/>
      <c r="G394" s="308">
        <v>2021</v>
      </c>
      <c r="H394" s="307"/>
      <c r="I394" s="308">
        <v>2022</v>
      </c>
      <c r="J394" s="307"/>
      <c r="K394" s="308">
        <v>2023</v>
      </c>
      <c r="L394" s="309"/>
      <c r="M394" s="310"/>
    </row>
    <row r="395" spans="2:14" ht="16.5" thickTop="1" thickBot="1" x14ac:dyDescent="0.3">
      <c r="B395" s="6"/>
      <c r="C395" s="127" t="s">
        <v>46</v>
      </c>
      <c r="D395" s="128" t="str">
        <f>CONCATENATE("var ",RIGHT(2019,2),"/",RIGHT(2018,2))</f>
        <v>var 19/18</v>
      </c>
      <c r="E395" s="129" t="s">
        <v>46</v>
      </c>
      <c r="F395" s="128" t="str">
        <f>CONCATENATE("var ",RIGHT(E394,2),"/",RIGHT(E394-1,2))</f>
        <v>var 20/19</v>
      </c>
      <c r="G395" s="129" t="s">
        <v>46</v>
      </c>
      <c r="H395" s="128" t="str">
        <f>CONCATENATE("var ",RIGHT(G394,2),"/",RIGHT(G394-1,2))</f>
        <v>var 21/20</v>
      </c>
      <c r="I395" s="129" t="s">
        <v>46</v>
      </c>
      <c r="J395" s="128" t="str">
        <f>CONCATENATE("var ",RIGHT(I394,2),"/",RIGHT(I394-1,2))</f>
        <v>var 22/21</v>
      </c>
      <c r="K395" s="129" t="s">
        <v>46</v>
      </c>
      <c r="L395" s="128" t="str">
        <f>CONCATENATE("var ",RIGHT(K394,2),"/",RIGHT(K394-1,2))</f>
        <v>var 23/22</v>
      </c>
      <c r="M395" s="128" t="str">
        <f>CONCATENATE("var ",RIGHT(K394,2),"/",RIGHT(2019,2))</f>
        <v>var 23/19</v>
      </c>
    </row>
    <row r="396" spans="2:14" x14ac:dyDescent="0.25">
      <c r="B396" s="131" t="s">
        <v>50</v>
      </c>
      <c r="C396" s="132">
        <v>31825</v>
      </c>
      <c r="D396" s="133">
        <v>-8.1630090107065456E-4</v>
      </c>
      <c r="E396" s="132">
        <v>28446</v>
      </c>
      <c r="F396" s="133">
        <f t="shared" ref="F396:F408" si="68">IFERROR(E396/C396-1,"-")</f>
        <v>-0.10617439120188532</v>
      </c>
      <c r="G396" s="132">
        <v>312</v>
      </c>
      <c r="H396" s="133">
        <f t="shared" ref="H396:J408" si="69">IFERROR(G396/E396-1,"-")</f>
        <v>-0.9890318498207129</v>
      </c>
      <c r="I396" s="132">
        <v>15652</v>
      </c>
      <c r="J396" s="133">
        <f t="shared" si="69"/>
        <v>49.166666666666664</v>
      </c>
      <c r="K396" s="132">
        <v>24873</v>
      </c>
      <c r="L396" s="133">
        <f t="shared" ref="L396:L399" si="70">IFERROR(K396/I396-1,"-")</f>
        <v>0.58912599028878088</v>
      </c>
      <c r="M396" s="133">
        <f>K396/C396-1</f>
        <v>-0.21844461901021206</v>
      </c>
    </row>
    <row r="397" spans="2:14" x14ac:dyDescent="0.25">
      <c r="B397" s="131" t="s">
        <v>52</v>
      </c>
      <c r="C397" s="132">
        <v>35327</v>
      </c>
      <c r="D397" s="133">
        <v>4.6477871911843049E-2</v>
      </c>
      <c r="E397" s="132">
        <v>37214</v>
      </c>
      <c r="F397" s="133">
        <f t="shared" si="68"/>
        <v>5.3415234806238887E-2</v>
      </c>
      <c r="G397" s="132">
        <v>171</v>
      </c>
      <c r="H397" s="133">
        <f t="shared" si="69"/>
        <v>-0.99540495512441551</v>
      </c>
      <c r="I397" s="132">
        <v>18080</v>
      </c>
      <c r="J397" s="133">
        <f t="shared" si="69"/>
        <v>104.73099415204679</v>
      </c>
      <c r="K397" s="132">
        <v>25871</v>
      </c>
      <c r="L397" s="133">
        <f t="shared" si="70"/>
        <v>0.43091814159292041</v>
      </c>
      <c r="M397" s="133">
        <f>IFERROR(K397/C397-1,"-")</f>
        <v>-0.26767062020550858</v>
      </c>
    </row>
    <row r="398" spans="2:14" x14ac:dyDescent="0.25">
      <c r="B398" s="131" t="s">
        <v>54</v>
      </c>
      <c r="C398" s="132">
        <v>37831</v>
      </c>
      <c r="D398" s="133">
        <v>2.8994968040255698E-2</v>
      </c>
      <c r="E398" s="132">
        <v>10199</v>
      </c>
      <c r="F398" s="133">
        <f t="shared" si="68"/>
        <v>-0.73040628056355894</v>
      </c>
      <c r="G398" s="132">
        <v>204</v>
      </c>
      <c r="H398" s="133">
        <f t="shared" si="69"/>
        <v>-0.97999803902343363</v>
      </c>
      <c r="I398" s="132">
        <v>18147</v>
      </c>
      <c r="J398" s="133">
        <f t="shared" si="69"/>
        <v>87.955882352941174</v>
      </c>
      <c r="K398" s="132">
        <v>24239</v>
      </c>
      <c r="L398" s="133">
        <f t="shared" si="70"/>
        <v>0.33570287099796103</v>
      </c>
      <c r="M398" s="133">
        <f t="shared" ref="M398:M399" si="71">IFERROR(K398/C398-1,"-")</f>
        <v>-0.35928207025983983</v>
      </c>
    </row>
    <row r="399" spans="2:14" x14ac:dyDescent="0.25">
      <c r="B399" s="131" t="s">
        <v>56</v>
      </c>
      <c r="C399" s="132">
        <v>13700</v>
      </c>
      <c r="D399" s="133">
        <v>0.33541280826591291</v>
      </c>
      <c r="E399" s="132">
        <v>0</v>
      </c>
      <c r="F399" s="133">
        <f t="shared" si="68"/>
        <v>-1</v>
      </c>
      <c r="G399" s="132">
        <v>102</v>
      </c>
      <c r="H399" s="133" t="str">
        <f t="shared" si="69"/>
        <v>-</v>
      </c>
      <c r="I399" s="132">
        <v>9416</v>
      </c>
      <c r="J399" s="133">
        <f t="shared" si="69"/>
        <v>91.313725490196077</v>
      </c>
      <c r="K399" s="132">
        <v>10639</v>
      </c>
      <c r="L399" s="133">
        <f t="shared" si="70"/>
        <v>0.12988530161427359</v>
      </c>
      <c r="M399" s="133">
        <f t="shared" si="71"/>
        <v>-0.22343065693430653</v>
      </c>
    </row>
    <row r="400" spans="2:14" x14ac:dyDescent="0.25">
      <c r="B400" s="131" t="s">
        <v>58</v>
      </c>
      <c r="C400" s="132">
        <v>5082</v>
      </c>
      <c r="D400" s="133">
        <v>-0.1124694376528117</v>
      </c>
      <c r="E400" s="132">
        <v>4</v>
      </c>
      <c r="F400" s="133">
        <f t="shared" si="68"/>
        <v>-0.99921290830381737</v>
      </c>
      <c r="G400" s="132">
        <v>101</v>
      </c>
      <c r="H400" s="133">
        <f t="shared" si="69"/>
        <v>24.25</v>
      </c>
      <c r="I400" s="132">
        <v>3409</v>
      </c>
      <c r="J400" s="133">
        <f t="shared" si="69"/>
        <v>32.75247524752475</v>
      </c>
      <c r="K400" s="132"/>
      <c r="L400" s="133"/>
      <c r="M400" s="133"/>
    </row>
    <row r="401" spans="2:13" x14ac:dyDescent="0.25">
      <c r="B401" s="131" t="s">
        <v>60</v>
      </c>
      <c r="C401" s="132">
        <v>6115</v>
      </c>
      <c r="D401" s="133">
        <v>-0.11530671296296291</v>
      </c>
      <c r="E401" s="132">
        <v>31</v>
      </c>
      <c r="F401" s="133">
        <f t="shared" si="68"/>
        <v>-0.99493049877350781</v>
      </c>
      <c r="G401" s="132">
        <v>183</v>
      </c>
      <c r="H401" s="133">
        <f t="shared" si="69"/>
        <v>4.903225806451613</v>
      </c>
      <c r="I401" s="132">
        <v>4710</v>
      </c>
      <c r="J401" s="133">
        <f t="shared" si="69"/>
        <v>24.737704918032787</v>
      </c>
      <c r="K401" s="132"/>
      <c r="L401" s="133"/>
      <c r="M401" s="133"/>
    </row>
    <row r="402" spans="2:13" x14ac:dyDescent="0.25">
      <c r="B402" s="131" t="s">
        <v>62</v>
      </c>
      <c r="C402" s="132">
        <v>10418</v>
      </c>
      <c r="D402" s="133">
        <v>-8.316465722080435E-2</v>
      </c>
      <c r="E402" s="132">
        <v>285</v>
      </c>
      <c r="F402" s="133">
        <f t="shared" si="68"/>
        <v>-0.97264350163179114</v>
      </c>
      <c r="G402" s="132">
        <v>987</v>
      </c>
      <c r="H402" s="133">
        <f t="shared" si="69"/>
        <v>2.4631578947368422</v>
      </c>
      <c r="I402" s="132">
        <v>6743</v>
      </c>
      <c r="J402" s="133">
        <f t="shared" si="69"/>
        <v>5.8318135764944277</v>
      </c>
      <c r="K402" s="132"/>
      <c r="L402" s="133"/>
      <c r="M402" s="133"/>
    </row>
    <row r="403" spans="2:13" x14ac:dyDescent="0.25">
      <c r="B403" s="131" t="s">
        <v>64</v>
      </c>
      <c r="C403" s="132">
        <v>5480</v>
      </c>
      <c r="D403" s="133">
        <v>-0.18694362017804156</v>
      </c>
      <c r="E403" s="132">
        <v>117</v>
      </c>
      <c r="F403" s="133">
        <f t="shared" si="68"/>
        <v>-0.97864963503649638</v>
      </c>
      <c r="G403" s="132">
        <v>931</v>
      </c>
      <c r="H403" s="133">
        <f t="shared" si="69"/>
        <v>6.9572649572649574</v>
      </c>
      <c r="I403" s="132">
        <v>3676</v>
      </c>
      <c r="J403" s="133">
        <f t="shared" si="69"/>
        <v>2.9484425349087005</v>
      </c>
      <c r="K403" s="132"/>
      <c r="L403" s="133"/>
      <c r="M403" s="133"/>
    </row>
    <row r="404" spans="2:13" x14ac:dyDescent="0.25">
      <c r="B404" s="131" t="s">
        <v>66</v>
      </c>
      <c r="C404" s="132">
        <v>8056</v>
      </c>
      <c r="D404" s="133">
        <v>-0.1015947362551578</v>
      </c>
      <c r="E404" s="132">
        <v>112</v>
      </c>
      <c r="F404" s="133">
        <f t="shared" si="68"/>
        <v>-0.98609731876861961</v>
      </c>
      <c r="G404" s="132">
        <v>1778</v>
      </c>
      <c r="H404" s="133">
        <f t="shared" si="69"/>
        <v>14.875</v>
      </c>
      <c r="I404" s="132">
        <v>3787</v>
      </c>
      <c r="J404" s="133">
        <f t="shared" si="69"/>
        <v>1.1299212598425199</v>
      </c>
      <c r="K404" s="132"/>
      <c r="L404" s="133"/>
      <c r="M404" s="133"/>
    </row>
    <row r="405" spans="2:13" x14ac:dyDescent="0.25">
      <c r="B405" s="131" t="s">
        <v>68</v>
      </c>
      <c r="C405" s="132">
        <v>24960</v>
      </c>
      <c r="D405" s="133">
        <v>-7.5589792970630731E-2</v>
      </c>
      <c r="E405" s="132">
        <v>196</v>
      </c>
      <c r="F405" s="133">
        <f t="shared" si="68"/>
        <v>-0.99214743589743593</v>
      </c>
      <c r="G405" s="132">
        <v>9731</v>
      </c>
      <c r="H405" s="133">
        <f t="shared" si="69"/>
        <v>48.647959183673471</v>
      </c>
      <c r="I405" s="132">
        <v>18632</v>
      </c>
      <c r="J405" s="133">
        <f t="shared" si="69"/>
        <v>0.91470558010481962</v>
      </c>
      <c r="K405" s="132"/>
      <c r="L405" s="133"/>
      <c r="M405" s="133"/>
    </row>
    <row r="406" spans="2:13" x14ac:dyDescent="0.25">
      <c r="B406" s="131" t="s">
        <v>70</v>
      </c>
      <c r="C406" s="132">
        <v>36593</v>
      </c>
      <c r="D406" s="133">
        <v>4.0194434179481986E-2</v>
      </c>
      <c r="E406" s="132">
        <v>170</v>
      </c>
      <c r="F406" s="133">
        <f t="shared" si="68"/>
        <v>-0.99535430273549586</v>
      </c>
      <c r="G406" s="132">
        <v>16628</v>
      </c>
      <c r="H406" s="133">
        <f t="shared" si="69"/>
        <v>96.811764705882354</v>
      </c>
      <c r="I406" s="132">
        <v>26347</v>
      </c>
      <c r="J406" s="133">
        <f t="shared" si="69"/>
        <v>0.58449603079143619</v>
      </c>
      <c r="K406" s="132"/>
      <c r="L406" s="133"/>
      <c r="M406" s="133"/>
    </row>
    <row r="407" spans="2:13" x14ac:dyDescent="0.25">
      <c r="B407" s="131" t="s">
        <v>72</v>
      </c>
      <c r="C407" s="132">
        <v>26672</v>
      </c>
      <c r="D407" s="133">
        <v>-0.15871814282109509</v>
      </c>
      <c r="E407" s="132">
        <v>213</v>
      </c>
      <c r="F407" s="133">
        <f t="shared" si="68"/>
        <v>-0.99201409718056388</v>
      </c>
      <c r="G407" s="132">
        <v>14669</v>
      </c>
      <c r="H407" s="133">
        <f t="shared" si="69"/>
        <v>67.868544600938961</v>
      </c>
      <c r="I407" s="132">
        <v>25501</v>
      </c>
      <c r="J407" s="133">
        <f t="shared" si="69"/>
        <v>0.73842797736723709</v>
      </c>
      <c r="K407" s="132"/>
      <c r="L407" s="133"/>
      <c r="M407" s="133"/>
    </row>
    <row r="408" spans="2:13" ht="15.75" x14ac:dyDescent="0.25">
      <c r="B408" s="134" t="s">
        <v>33</v>
      </c>
      <c r="C408" s="135">
        <v>242059</v>
      </c>
      <c r="D408" s="136">
        <v>-1.6919484211595059E-2</v>
      </c>
      <c r="E408" s="135">
        <v>76987</v>
      </c>
      <c r="F408" s="136">
        <f t="shared" si="68"/>
        <v>-0.6819494420781711</v>
      </c>
      <c r="G408" s="135">
        <v>45797</v>
      </c>
      <c r="H408" s="136">
        <f t="shared" si="69"/>
        <v>-0.40513333419928044</v>
      </c>
      <c r="I408" s="135">
        <v>154100</v>
      </c>
      <c r="J408" s="136">
        <f t="shared" si="69"/>
        <v>2.3648492259318297</v>
      </c>
      <c r="K408" s="135">
        <v>85622</v>
      </c>
      <c r="L408" s="136">
        <v>0.39688392201647771</v>
      </c>
      <c r="M408" s="136">
        <v>-0.27856559069116893</v>
      </c>
    </row>
    <row r="409" spans="2:13" ht="6" customHeight="1" x14ac:dyDescent="0.25"/>
    <row r="410" spans="2:13" x14ac:dyDescent="0.25">
      <c r="B410" s="39" t="s">
        <v>192</v>
      </c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</row>
    <row r="411" spans="2:13" x14ac:dyDescent="0.25">
      <c r="C411" s="139"/>
      <c r="E411" s="139"/>
      <c r="G411" s="139"/>
      <c r="I411" s="139"/>
      <c r="K411" s="139"/>
    </row>
    <row r="417" spans="2:14" ht="48.75" customHeight="1" thickBot="1" x14ac:dyDescent="0.3">
      <c r="B417" s="293" t="s">
        <v>210</v>
      </c>
      <c r="C417" s="293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1" t="s">
        <v>124</v>
      </c>
    </row>
    <row r="418" spans="2:14" ht="10.5" customHeight="1" thickBot="1" x14ac:dyDescent="0.3">
      <c r="B418" s="124"/>
      <c r="C418" s="125"/>
      <c r="D418" s="124"/>
      <c r="E418" s="124"/>
      <c r="F418" s="124"/>
      <c r="G418" s="124"/>
      <c r="H418" s="124"/>
      <c r="I418" s="124"/>
      <c r="J418" s="124"/>
      <c r="K418" s="2"/>
      <c r="L418" s="2"/>
      <c r="N418" s="1" t="s">
        <v>125</v>
      </c>
    </row>
    <row r="419" spans="2:14" ht="22.5" thickTop="1" thickBot="1" x14ac:dyDescent="0.3">
      <c r="B419" s="140" t="str">
        <f>C419</f>
        <v>Suecia</v>
      </c>
      <c r="C419" s="303" t="s">
        <v>136</v>
      </c>
      <c r="D419" s="304"/>
      <c r="E419" s="304"/>
      <c r="F419" s="304"/>
      <c r="G419" s="304"/>
      <c r="H419" s="304"/>
      <c r="I419" s="304"/>
      <c r="J419" s="304"/>
      <c r="K419" s="304"/>
      <c r="L419" s="304"/>
      <c r="M419" s="305"/>
    </row>
    <row r="420" spans="2:14" ht="22.5" thickTop="1" thickBot="1" x14ac:dyDescent="0.3">
      <c r="B420" s="3"/>
      <c r="C420" s="306">
        <f>2019</f>
        <v>2019</v>
      </c>
      <c r="D420" s="307"/>
      <c r="E420" s="308">
        <v>2020</v>
      </c>
      <c r="F420" s="307"/>
      <c r="G420" s="308">
        <v>2021</v>
      </c>
      <c r="H420" s="307"/>
      <c r="I420" s="308">
        <v>2022</v>
      </c>
      <c r="J420" s="307"/>
      <c r="K420" s="308">
        <v>2023</v>
      </c>
      <c r="L420" s="309"/>
      <c r="M420" s="310"/>
    </row>
    <row r="421" spans="2:14" ht="16.5" thickTop="1" thickBot="1" x14ac:dyDescent="0.3">
      <c r="B421" s="6"/>
      <c r="C421" s="127" t="s">
        <v>46</v>
      </c>
      <c r="D421" s="128" t="str">
        <f>CONCATENATE("var ",RIGHT(2019,2),"/",RIGHT(2018,2))</f>
        <v>var 19/18</v>
      </c>
      <c r="E421" s="129" t="s">
        <v>46</v>
      </c>
      <c r="F421" s="128" t="str">
        <f>CONCATENATE("var ",RIGHT(E420,2),"/",RIGHT(E420-1,2))</f>
        <v>var 20/19</v>
      </c>
      <c r="G421" s="129" t="s">
        <v>46</v>
      </c>
      <c r="H421" s="128" t="str">
        <f>CONCATENATE("var ",RIGHT(G420,2),"/",RIGHT(G420-1,2))</f>
        <v>var 21/20</v>
      </c>
      <c r="I421" s="129" t="s">
        <v>46</v>
      </c>
      <c r="J421" s="128" t="str">
        <f>CONCATENATE("var ",RIGHT(I420,2),"/",RIGHT(I420-1,2))</f>
        <v>var 22/21</v>
      </c>
      <c r="K421" s="129" t="s">
        <v>46</v>
      </c>
      <c r="L421" s="128" t="str">
        <f>CONCATENATE("var ",RIGHT(K420,2),"/",RIGHT(K420-1,2))</f>
        <v>var 23/22</v>
      </c>
      <c r="M421" s="128" t="str">
        <f>CONCATENATE("var ",RIGHT(K420,2),"/",RIGHT(2019,2))</f>
        <v>var 23/19</v>
      </c>
    </row>
    <row r="422" spans="2:14" x14ac:dyDescent="0.25">
      <c r="B422" s="131" t="s">
        <v>50</v>
      </c>
      <c r="C422" s="132">
        <v>47535</v>
      </c>
      <c r="D422" s="133">
        <v>-0.11331841074426408</v>
      </c>
      <c r="E422" s="132">
        <v>46733</v>
      </c>
      <c r="F422" s="133">
        <f t="shared" ref="F422:F434" si="72">IFERROR(E422/C422-1,"-")</f>
        <v>-1.6871778689386718E-2</v>
      </c>
      <c r="G422" s="132">
        <v>2738</v>
      </c>
      <c r="H422" s="133">
        <f t="shared" ref="H422:J434" si="73">IFERROR(G422/E422-1,"-")</f>
        <v>-0.94141185029850427</v>
      </c>
      <c r="I422" s="132">
        <v>23286</v>
      </c>
      <c r="J422" s="133">
        <f t="shared" si="73"/>
        <v>7.5047479912344777</v>
      </c>
      <c r="K422" s="132">
        <v>32516</v>
      </c>
      <c r="L422" s="133">
        <f t="shared" ref="L422:L425" si="74">IFERROR(K422/I422-1,"-")</f>
        <v>0.39637550459503568</v>
      </c>
      <c r="M422" s="133">
        <f>K422/C422-1</f>
        <v>-0.31595666351109708</v>
      </c>
    </row>
    <row r="423" spans="2:14" x14ac:dyDescent="0.25">
      <c r="B423" s="131" t="s">
        <v>52</v>
      </c>
      <c r="C423" s="132">
        <v>44192</v>
      </c>
      <c r="D423" s="133">
        <v>-6.8013581626842678E-2</v>
      </c>
      <c r="E423" s="132">
        <v>42969</v>
      </c>
      <c r="F423" s="133">
        <f t="shared" si="72"/>
        <v>-2.7674692251991262E-2</v>
      </c>
      <c r="G423" s="132">
        <v>1976</v>
      </c>
      <c r="H423" s="133">
        <f t="shared" si="73"/>
        <v>-0.95401335846773261</v>
      </c>
      <c r="I423" s="132">
        <v>19422</v>
      </c>
      <c r="J423" s="133">
        <f t="shared" si="73"/>
        <v>8.8289473684210531</v>
      </c>
      <c r="K423" s="132">
        <v>25816</v>
      </c>
      <c r="L423" s="133">
        <f t="shared" si="74"/>
        <v>0.32921429306971484</v>
      </c>
      <c r="M423" s="133">
        <f>IFERROR(K423/C423-1,"-")</f>
        <v>-0.41582186821144096</v>
      </c>
    </row>
    <row r="424" spans="2:14" x14ac:dyDescent="0.25">
      <c r="B424" s="131" t="s">
        <v>54</v>
      </c>
      <c r="C424" s="132">
        <v>46142</v>
      </c>
      <c r="D424" s="133">
        <v>-0.12319239904988122</v>
      </c>
      <c r="E424" s="132">
        <v>14298</v>
      </c>
      <c r="F424" s="133">
        <f t="shared" si="72"/>
        <v>-0.69013046681981716</v>
      </c>
      <c r="G424" s="132">
        <v>2173</v>
      </c>
      <c r="H424" s="133">
        <f t="shared" si="73"/>
        <v>-0.84802070219611136</v>
      </c>
      <c r="I424" s="132">
        <v>19524</v>
      </c>
      <c r="J424" s="133">
        <f t="shared" si="73"/>
        <v>7.9848136217211234</v>
      </c>
      <c r="K424" s="132">
        <v>28714</v>
      </c>
      <c r="L424" s="133">
        <f t="shared" si="74"/>
        <v>0.4707027248514648</v>
      </c>
      <c r="M424" s="133">
        <f t="shared" ref="M424:M425" si="75">IFERROR(K424/C424-1,"-")</f>
        <v>-0.37770361059338564</v>
      </c>
    </row>
    <row r="425" spans="2:14" x14ac:dyDescent="0.25">
      <c r="B425" s="131" t="s">
        <v>56</v>
      </c>
      <c r="C425" s="132">
        <v>21331</v>
      </c>
      <c r="D425" s="133">
        <v>9.1155557829045053E-2</v>
      </c>
      <c r="E425" s="132">
        <v>0</v>
      </c>
      <c r="F425" s="133">
        <f t="shared" si="72"/>
        <v>-1</v>
      </c>
      <c r="G425" s="132">
        <v>815</v>
      </c>
      <c r="H425" s="133" t="str">
        <f t="shared" si="73"/>
        <v>-</v>
      </c>
      <c r="I425" s="132">
        <v>10441</v>
      </c>
      <c r="J425" s="133">
        <f t="shared" si="73"/>
        <v>11.811042944785276</v>
      </c>
      <c r="K425" s="132">
        <v>14276</v>
      </c>
      <c r="L425" s="133">
        <f t="shared" si="74"/>
        <v>0.36730198256871938</v>
      </c>
      <c r="M425" s="133">
        <f t="shared" si="75"/>
        <v>-0.33073929961089499</v>
      </c>
    </row>
    <row r="426" spans="2:14" x14ac:dyDescent="0.25">
      <c r="B426" s="131" t="s">
        <v>58</v>
      </c>
      <c r="C426" s="132">
        <v>7627</v>
      </c>
      <c r="D426" s="133">
        <v>-5.9950475693991701E-3</v>
      </c>
      <c r="E426" s="132">
        <v>7</v>
      </c>
      <c r="F426" s="133">
        <f t="shared" si="72"/>
        <v>-0.99908220794545688</v>
      </c>
      <c r="G426" s="132">
        <v>915</v>
      </c>
      <c r="H426" s="133">
        <f t="shared" si="73"/>
        <v>129.71428571428572</v>
      </c>
      <c r="I426" s="132">
        <v>2970</v>
      </c>
      <c r="J426" s="133">
        <f t="shared" si="73"/>
        <v>2.2459016393442623</v>
      </c>
      <c r="K426" s="132"/>
      <c r="L426" s="133"/>
      <c r="M426" s="133"/>
    </row>
    <row r="427" spans="2:14" x14ac:dyDescent="0.25">
      <c r="B427" s="131" t="s">
        <v>60</v>
      </c>
      <c r="C427" s="132">
        <v>7171</v>
      </c>
      <c r="D427" s="133">
        <v>8.3232628398791642E-2</v>
      </c>
      <c r="E427" s="132">
        <v>22</v>
      </c>
      <c r="F427" s="133">
        <f t="shared" si="72"/>
        <v>-0.99693208757495466</v>
      </c>
      <c r="G427" s="132">
        <v>1294</v>
      </c>
      <c r="H427" s="133">
        <f t="shared" si="73"/>
        <v>57.81818181818182</v>
      </c>
      <c r="I427" s="132">
        <v>3952</v>
      </c>
      <c r="J427" s="133">
        <f t="shared" si="73"/>
        <v>2.054095826893354</v>
      </c>
      <c r="K427" s="132"/>
      <c r="L427" s="133"/>
      <c r="M427" s="133"/>
    </row>
    <row r="428" spans="2:14" x14ac:dyDescent="0.25">
      <c r="B428" s="131" t="s">
        <v>62</v>
      </c>
      <c r="C428" s="132">
        <v>8994</v>
      </c>
      <c r="D428" s="133">
        <v>0.36148955495004542</v>
      </c>
      <c r="E428" s="132">
        <v>123</v>
      </c>
      <c r="F428" s="133">
        <f t="shared" si="72"/>
        <v>-0.98632421614409604</v>
      </c>
      <c r="G428" s="132">
        <v>1828</v>
      </c>
      <c r="H428" s="133">
        <f t="shared" si="73"/>
        <v>13.861788617886178</v>
      </c>
      <c r="I428" s="132">
        <v>3377</v>
      </c>
      <c r="J428" s="133">
        <f t="shared" si="73"/>
        <v>0.84737417943107229</v>
      </c>
      <c r="K428" s="132"/>
      <c r="L428" s="133"/>
      <c r="M428" s="133"/>
    </row>
    <row r="429" spans="2:14" x14ac:dyDescent="0.25">
      <c r="B429" s="131" t="s">
        <v>64</v>
      </c>
      <c r="C429" s="132">
        <v>7933</v>
      </c>
      <c r="D429" s="133">
        <v>0.11465505128565412</v>
      </c>
      <c r="E429" s="132">
        <v>128</v>
      </c>
      <c r="F429" s="133">
        <f t="shared" si="72"/>
        <v>-0.98386486827177611</v>
      </c>
      <c r="G429" s="132">
        <v>1702</v>
      </c>
      <c r="H429" s="133">
        <f t="shared" si="73"/>
        <v>12.296875</v>
      </c>
      <c r="I429" s="132">
        <v>3091</v>
      </c>
      <c r="J429" s="133">
        <f t="shared" si="73"/>
        <v>0.81609870740305523</v>
      </c>
      <c r="K429" s="132"/>
      <c r="L429" s="133"/>
      <c r="M429" s="133"/>
    </row>
    <row r="430" spans="2:14" x14ac:dyDescent="0.25">
      <c r="B430" s="131" t="s">
        <v>66</v>
      </c>
      <c r="C430" s="132">
        <v>7887</v>
      </c>
      <c r="D430" s="133">
        <v>0.10199804387313116</v>
      </c>
      <c r="E430" s="132">
        <v>215</v>
      </c>
      <c r="F430" s="133">
        <f t="shared" si="72"/>
        <v>-0.97273995181944972</v>
      </c>
      <c r="G430" s="132">
        <v>2048</v>
      </c>
      <c r="H430" s="133">
        <f t="shared" si="73"/>
        <v>8.5255813953488371</v>
      </c>
      <c r="I430" s="132">
        <v>2726</v>
      </c>
      <c r="J430" s="133">
        <f t="shared" si="73"/>
        <v>0.3310546875</v>
      </c>
      <c r="K430" s="132"/>
      <c r="L430" s="133"/>
      <c r="M430" s="133"/>
    </row>
    <row r="431" spans="2:14" x14ac:dyDescent="0.25">
      <c r="B431" s="131" t="s">
        <v>68</v>
      </c>
      <c r="C431" s="132">
        <v>30243</v>
      </c>
      <c r="D431" s="133">
        <v>-9.6009565087430859E-2</v>
      </c>
      <c r="E431" s="132">
        <v>1826</v>
      </c>
      <c r="F431" s="133">
        <f t="shared" si="72"/>
        <v>-0.93962239195846975</v>
      </c>
      <c r="G431" s="132">
        <v>12399</v>
      </c>
      <c r="H431" s="133">
        <f t="shared" si="73"/>
        <v>5.7902519167579412</v>
      </c>
      <c r="I431" s="132">
        <v>16744</v>
      </c>
      <c r="J431" s="133">
        <f t="shared" si="73"/>
        <v>0.35043148641019428</v>
      </c>
      <c r="K431" s="132"/>
      <c r="L431" s="133"/>
      <c r="M431" s="133"/>
    </row>
    <row r="432" spans="2:14" x14ac:dyDescent="0.25">
      <c r="B432" s="131" t="s">
        <v>70</v>
      </c>
      <c r="C432" s="132">
        <v>45744</v>
      </c>
      <c r="D432" s="133">
        <v>-4.3632790449708359E-2</v>
      </c>
      <c r="E432" s="132">
        <v>2030</v>
      </c>
      <c r="F432" s="133">
        <f t="shared" si="72"/>
        <v>-0.9556225953130465</v>
      </c>
      <c r="G432" s="132">
        <v>23156</v>
      </c>
      <c r="H432" s="133">
        <f t="shared" si="73"/>
        <v>10.406896551724138</v>
      </c>
      <c r="I432" s="132">
        <v>31481</v>
      </c>
      <c r="J432" s="133">
        <f t="shared" si="73"/>
        <v>0.35951805147693894</v>
      </c>
      <c r="K432" s="132"/>
      <c r="L432" s="133"/>
      <c r="M432" s="133"/>
    </row>
    <row r="433" spans="2:14" x14ac:dyDescent="0.25">
      <c r="B433" s="131" t="s">
        <v>72</v>
      </c>
      <c r="C433" s="132">
        <v>46662</v>
      </c>
      <c r="D433" s="133">
        <v>-4.6176488624517065E-2</v>
      </c>
      <c r="E433" s="132">
        <v>3017</v>
      </c>
      <c r="F433" s="133">
        <f t="shared" si="72"/>
        <v>-0.93534353435343531</v>
      </c>
      <c r="G433" s="132">
        <v>27304</v>
      </c>
      <c r="H433" s="133">
        <f t="shared" si="73"/>
        <v>8.0500497182631747</v>
      </c>
      <c r="I433" s="132">
        <v>35997</v>
      </c>
      <c r="J433" s="133">
        <f t="shared" si="73"/>
        <v>0.31837825959566368</v>
      </c>
      <c r="K433" s="132"/>
      <c r="L433" s="133"/>
      <c r="M433" s="133"/>
    </row>
    <row r="434" spans="2:14" ht="15.75" x14ac:dyDescent="0.25">
      <c r="B434" s="134" t="s">
        <v>33</v>
      </c>
      <c r="C434" s="135">
        <v>321461</v>
      </c>
      <c r="D434" s="136">
        <v>-5.0563971398276952E-2</v>
      </c>
      <c r="E434" s="135">
        <v>111368</v>
      </c>
      <c r="F434" s="136">
        <f t="shared" si="72"/>
        <v>-0.65355673005434567</v>
      </c>
      <c r="G434" s="135">
        <v>78348</v>
      </c>
      <c r="H434" s="136">
        <f t="shared" si="73"/>
        <v>-0.29649450470512173</v>
      </c>
      <c r="I434" s="135">
        <v>173011</v>
      </c>
      <c r="J434" s="136">
        <f t="shared" si="73"/>
        <v>1.20823760657579</v>
      </c>
      <c r="K434" s="135">
        <v>101322</v>
      </c>
      <c r="L434" s="136">
        <v>0.39421793513409376</v>
      </c>
      <c r="M434" s="136">
        <v>-0.36355527638190954</v>
      </c>
    </row>
    <row r="435" spans="2:14" ht="6" customHeight="1" x14ac:dyDescent="0.25"/>
    <row r="436" spans="2:14" x14ac:dyDescent="0.25">
      <c r="B436" s="39" t="s">
        <v>192</v>
      </c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</row>
    <row r="437" spans="2:14" x14ac:dyDescent="0.25">
      <c r="C437" s="139"/>
      <c r="E437" s="139"/>
      <c r="G437" s="139"/>
      <c r="I437" s="139"/>
      <c r="K437" s="139"/>
    </row>
    <row r="443" spans="2:14" ht="48.75" customHeight="1" thickBot="1" x14ac:dyDescent="0.3">
      <c r="B443" s="293" t="s">
        <v>211</v>
      </c>
      <c r="C443" s="293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1" t="s">
        <v>124</v>
      </c>
    </row>
    <row r="444" spans="2:14" ht="10.5" customHeight="1" thickBot="1" x14ac:dyDescent="0.3">
      <c r="B444" s="124"/>
      <c r="C444" s="125"/>
      <c r="D444" s="124"/>
      <c r="E444" s="124"/>
      <c r="F444" s="124"/>
      <c r="G444" s="124"/>
      <c r="H444" s="124"/>
      <c r="I444" s="124"/>
      <c r="J444" s="124"/>
      <c r="K444" s="2"/>
      <c r="L444" s="2"/>
      <c r="N444" s="1" t="s">
        <v>125</v>
      </c>
    </row>
    <row r="445" spans="2:14" ht="22.5" thickTop="1" thickBot="1" x14ac:dyDescent="0.3">
      <c r="B445" s="140" t="str">
        <f>C445</f>
        <v>Portugal</v>
      </c>
      <c r="C445" s="303" t="s">
        <v>138</v>
      </c>
      <c r="D445" s="304"/>
      <c r="E445" s="304"/>
      <c r="F445" s="304"/>
      <c r="G445" s="304"/>
      <c r="H445" s="304"/>
      <c r="I445" s="304"/>
      <c r="J445" s="304"/>
      <c r="K445" s="304"/>
      <c r="L445" s="304"/>
      <c r="M445" s="305"/>
    </row>
    <row r="446" spans="2:14" ht="22.5" thickTop="1" thickBot="1" x14ac:dyDescent="0.3">
      <c r="B446" s="3"/>
      <c r="C446" s="306">
        <f>2019</f>
        <v>2019</v>
      </c>
      <c r="D446" s="307"/>
      <c r="E446" s="308">
        <v>2020</v>
      </c>
      <c r="F446" s="307"/>
      <c r="G446" s="308">
        <v>2021</v>
      </c>
      <c r="H446" s="307"/>
      <c r="I446" s="308">
        <v>2022</v>
      </c>
      <c r="J446" s="307"/>
      <c r="K446" s="308">
        <v>2023</v>
      </c>
      <c r="L446" s="309"/>
      <c r="M446" s="310"/>
    </row>
    <row r="447" spans="2:14" ht="16.5" thickTop="1" thickBot="1" x14ac:dyDescent="0.3">
      <c r="B447" s="6"/>
      <c r="C447" s="127" t="s">
        <v>46</v>
      </c>
      <c r="D447" s="128" t="str">
        <f>CONCATENATE("var ",RIGHT(2019,2),"/",RIGHT(2018,2))</f>
        <v>var 19/18</v>
      </c>
      <c r="E447" s="129" t="s">
        <v>46</v>
      </c>
      <c r="F447" s="128" t="str">
        <f>CONCATENATE("var ",RIGHT(E446,2),"/",RIGHT(E446-1,2))</f>
        <v>var 20/19</v>
      </c>
      <c r="G447" s="129" t="s">
        <v>46</v>
      </c>
      <c r="H447" s="128" t="str">
        <f>CONCATENATE("var ",RIGHT(G446,2),"/",RIGHT(G446-1,2))</f>
        <v>var 21/20</v>
      </c>
      <c r="I447" s="129" t="s">
        <v>46</v>
      </c>
      <c r="J447" s="128" t="str">
        <f>CONCATENATE("var ",RIGHT(I446,2),"/",RIGHT(I446-1,2))</f>
        <v>var 22/21</v>
      </c>
      <c r="K447" s="129" t="s">
        <v>46</v>
      </c>
      <c r="L447" s="128" t="str">
        <f>CONCATENATE("var ",RIGHT(K446,2),"/",RIGHT(K446-1,2))</f>
        <v>var 23/22</v>
      </c>
      <c r="M447" s="128" t="str">
        <f>CONCATENATE("var ",RIGHT(K446,2),"/",RIGHT(2019,2))</f>
        <v>var 23/19</v>
      </c>
    </row>
    <row r="448" spans="2:14" x14ac:dyDescent="0.25">
      <c r="B448" s="131" t="s">
        <v>50</v>
      </c>
      <c r="C448" s="132">
        <v>383</v>
      </c>
      <c r="D448" s="133">
        <v>0.12316715542521983</v>
      </c>
      <c r="E448" s="132">
        <v>397</v>
      </c>
      <c r="F448" s="133">
        <f t="shared" ref="F448:F460" si="76">IFERROR(E448/C448-1,"-")</f>
        <v>3.6553524804177506E-2</v>
      </c>
      <c r="G448" s="132">
        <v>122</v>
      </c>
      <c r="H448" s="133">
        <f t="shared" ref="H448:J460" si="77">IFERROR(G448/E448-1,"-")</f>
        <v>-0.69269521410579338</v>
      </c>
      <c r="I448" s="132">
        <v>295</v>
      </c>
      <c r="J448" s="133">
        <f t="shared" si="77"/>
        <v>1.418032786885246</v>
      </c>
      <c r="K448" s="132">
        <v>584</v>
      </c>
      <c r="L448" s="133">
        <f t="shared" ref="L448:L451" si="78">IFERROR(K448/I448-1,"-")</f>
        <v>0.97966101694915264</v>
      </c>
      <c r="M448" s="133">
        <f>K448/C448-1</f>
        <v>0.52480417754569197</v>
      </c>
    </row>
    <row r="449" spans="2:13" x14ac:dyDescent="0.25">
      <c r="B449" s="131" t="s">
        <v>52</v>
      </c>
      <c r="C449" s="132">
        <v>343</v>
      </c>
      <c r="D449" s="133">
        <v>9.935897435897445E-2</v>
      </c>
      <c r="E449" s="132">
        <v>453</v>
      </c>
      <c r="F449" s="133">
        <f t="shared" si="76"/>
        <v>0.32069970845481044</v>
      </c>
      <c r="G449" s="132">
        <v>117</v>
      </c>
      <c r="H449" s="133">
        <f t="shared" si="77"/>
        <v>-0.74172185430463577</v>
      </c>
      <c r="I449" s="132">
        <v>409</v>
      </c>
      <c r="J449" s="133">
        <f t="shared" si="77"/>
        <v>2.4957264957264957</v>
      </c>
      <c r="K449" s="132">
        <v>736</v>
      </c>
      <c r="L449" s="133">
        <f t="shared" si="78"/>
        <v>0.79951100244498785</v>
      </c>
      <c r="M449" s="133">
        <f>IFERROR(K449/C449-1,"-")</f>
        <v>1.1457725947521866</v>
      </c>
    </row>
    <row r="450" spans="2:13" x14ac:dyDescent="0.25">
      <c r="B450" s="131" t="s">
        <v>54</v>
      </c>
      <c r="C450" s="132">
        <v>538</v>
      </c>
      <c r="D450" s="133">
        <v>1.7013232514177634E-2</v>
      </c>
      <c r="E450" s="132">
        <v>268</v>
      </c>
      <c r="F450" s="133">
        <f t="shared" si="76"/>
        <v>-0.5018587360594795</v>
      </c>
      <c r="G450" s="132">
        <v>147</v>
      </c>
      <c r="H450" s="133">
        <f t="shared" si="77"/>
        <v>-0.45149253731343286</v>
      </c>
      <c r="I450" s="132">
        <v>461</v>
      </c>
      <c r="J450" s="133">
        <f t="shared" si="77"/>
        <v>2.1360544217687076</v>
      </c>
      <c r="K450" s="132">
        <v>773</v>
      </c>
      <c r="L450" s="133">
        <f t="shared" si="78"/>
        <v>0.67678958785249455</v>
      </c>
      <c r="M450" s="133">
        <f t="shared" ref="M450:M451" si="79">IFERROR(K450/C450-1,"-")</f>
        <v>0.43680297397769507</v>
      </c>
    </row>
    <row r="451" spans="2:13" x14ac:dyDescent="0.25">
      <c r="B451" s="131" t="s">
        <v>56</v>
      </c>
      <c r="C451" s="132">
        <v>1365</v>
      </c>
      <c r="D451" s="133">
        <v>-3.6016949152542388E-2</v>
      </c>
      <c r="E451" s="132">
        <v>0</v>
      </c>
      <c r="F451" s="133">
        <f t="shared" si="76"/>
        <v>-1</v>
      </c>
      <c r="G451" s="132">
        <v>212</v>
      </c>
      <c r="H451" s="133" t="str">
        <f t="shared" si="77"/>
        <v>-</v>
      </c>
      <c r="I451" s="132">
        <v>1189</v>
      </c>
      <c r="J451" s="133">
        <f t="shared" si="77"/>
        <v>4.6084905660377355</v>
      </c>
      <c r="K451" s="132">
        <v>2169</v>
      </c>
      <c r="L451" s="133">
        <f t="shared" si="78"/>
        <v>0.82422203532380145</v>
      </c>
      <c r="M451" s="133">
        <f t="shared" si="79"/>
        <v>0.58901098901098892</v>
      </c>
    </row>
    <row r="452" spans="2:13" x14ac:dyDescent="0.25">
      <c r="B452" s="131" t="s">
        <v>58</v>
      </c>
      <c r="C452" s="132">
        <v>1302</v>
      </c>
      <c r="D452" s="133">
        <v>-6.1068702290076882E-3</v>
      </c>
      <c r="E452" s="132">
        <v>1</v>
      </c>
      <c r="F452" s="133">
        <f t="shared" si="76"/>
        <v>-0.99923195084485406</v>
      </c>
      <c r="G452" s="132">
        <v>365</v>
      </c>
      <c r="H452" s="133">
        <f t="shared" si="77"/>
        <v>364</v>
      </c>
      <c r="I452" s="132">
        <v>1385</v>
      </c>
      <c r="J452" s="133">
        <f t="shared" si="77"/>
        <v>2.7945205479452055</v>
      </c>
      <c r="K452" s="132"/>
      <c r="L452" s="133"/>
      <c r="M452" s="133"/>
    </row>
    <row r="453" spans="2:13" x14ac:dyDescent="0.25">
      <c r="B453" s="131" t="s">
        <v>60</v>
      </c>
      <c r="C453" s="132">
        <v>2159</v>
      </c>
      <c r="D453" s="133">
        <v>0.21977401129943508</v>
      </c>
      <c r="E453" s="132">
        <v>10</v>
      </c>
      <c r="F453" s="133">
        <f t="shared" si="76"/>
        <v>-0.99536822603056974</v>
      </c>
      <c r="G453" s="132">
        <v>466</v>
      </c>
      <c r="H453" s="133">
        <f t="shared" si="77"/>
        <v>45.6</v>
      </c>
      <c r="I453" s="132">
        <v>2072</v>
      </c>
      <c r="J453" s="133">
        <f t="shared" si="77"/>
        <v>3.4463519313304722</v>
      </c>
      <c r="K453" s="132"/>
      <c r="L453" s="133"/>
      <c r="M453" s="133"/>
    </row>
    <row r="454" spans="2:13" x14ac:dyDescent="0.25">
      <c r="B454" s="131" t="s">
        <v>62</v>
      </c>
      <c r="C454" s="132">
        <v>2607</v>
      </c>
      <c r="D454" s="133">
        <v>3.781847133757954E-2</v>
      </c>
      <c r="E454" s="132">
        <v>116</v>
      </c>
      <c r="F454" s="133">
        <f t="shared" si="76"/>
        <v>-0.95550441120061369</v>
      </c>
      <c r="G454" s="132">
        <v>747</v>
      </c>
      <c r="H454" s="133">
        <f t="shared" si="77"/>
        <v>5.4396551724137927</v>
      </c>
      <c r="I454" s="132">
        <v>3158</v>
      </c>
      <c r="J454" s="133">
        <f t="shared" si="77"/>
        <v>3.2275769745649265</v>
      </c>
      <c r="K454" s="132"/>
      <c r="L454" s="133"/>
      <c r="M454" s="133"/>
    </row>
    <row r="455" spans="2:13" x14ac:dyDescent="0.25">
      <c r="B455" s="131" t="s">
        <v>64</v>
      </c>
      <c r="C455" s="132">
        <v>4298</v>
      </c>
      <c r="D455" s="133">
        <v>2.4308865586272654E-2</v>
      </c>
      <c r="E455" s="132">
        <v>304</v>
      </c>
      <c r="F455" s="133">
        <f t="shared" si="76"/>
        <v>-0.92926942764076315</v>
      </c>
      <c r="G455" s="132">
        <v>1270</v>
      </c>
      <c r="H455" s="133">
        <f t="shared" si="77"/>
        <v>3.1776315789473681</v>
      </c>
      <c r="I455" s="132">
        <v>4233</v>
      </c>
      <c r="J455" s="133">
        <f t="shared" si="77"/>
        <v>2.3330708661417323</v>
      </c>
      <c r="K455" s="132"/>
      <c r="L455" s="133"/>
      <c r="M455" s="133"/>
    </row>
    <row r="456" spans="2:13" x14ac:dyDescent="0.25">
      <c r="B456" s="131" t="s">
        <v>66</v>
      </c>
      <c r="C456" s="132">
        <v>2088</v>
      </c>
      <c r="D456" s="133">
        <v>-3.512014787430684E-2</v>
      </c>
      <c r="E456" s="132">
        <v>263</v>
      </c>
      <c r="F456" s="133">
        <f t="shared" si="76"/>
        <v>-0.87404214559386972</v>
      </c>
      <c r="G456" s="132">
        <v>1119</v>
      </c>
      <c r="H456" s="133">
        <f t="shared" si="77"/>
        <v>3.2547528517110269</v>
      </c>
      <c r="I456" s="132">
        <v>2601</v>
      </c>
      <c r="J456" s="133">
        <f t="shared" si="77"/>
        <v>1.3243967828418231</v>
      </c>
      <c r="K456" s="132"/>
      <c r="L456" s="133"/>
      <c r="M456" s="133"/>
    </row>
    <row r="457" spans="2:13" x14ac:dyDescent="0.25">
      <c r="B457" s="131" t="s">
        <v>68</v>
      </c>
      <c r="C457" s="132">
        <v>1253</v>
      </c>
      <c r="D457" s="133">
        <v>0.1655813953488372</v>
      </c>
      <c r="E457" s="132">
        <v>288</v>
      </c>
      <c r="F457" s="133">
        <f t="shared" si="76"/>
        <v>-0.77015163607342374</v>
      </c>
      <c r="G457" s="132">
        <v>618</v>
      </c>
      <c r="H457" s="133">
        <f t="shared" si="77"/>
        <v>1.1458333333333335</v>
      </c>
      <c r="I457" s="132">
        <v>1343</v>
      </c>
      <c r="J457" s="133">
        <f t="shared" si="77"/>
        <v>1.1731391585760518</v>
      </c>
      <c r="K457" s="132"/>
      <c r="L457" s="133"/>
      <c r="M457" s="133"/>
    </row>
    <row r="458" spans="2:13" x14ac:dyDescent="0.25">
      <c r="B458" s="131" t="s">
        <v>70</v>
      </c>
      <c r="C458" s="132">
        <v>577</v>
      </c>
      <c r="D458" s="133">
        <v>0.13582677165354329</v>
      </c>
      <c r="E458" s="132">
        <v>193</v>
      </c>
      <c r="F458" s="133">
        <f t="shared" si="76"/>
        <v>-0.66551126516464465</v>
      </c>
      <c r="G458" s="132">
        <v>551</v>
      </c>
      <c r="H458" s="133">
        <f t="shared" si="77"/>
        <v>1.854922279792746</v>
      </c>
      <c r="I458" s="132">
        <v>885</v>
      </c>
      <c r="J458" s="133">
        <f t="shared" si="77"/>
        <v>0.60617059891107083</v>
      </c>
      <c r="K458" s="132"/>
      <c r="L458" s="133"/>
      <c r="M458" s="133"/>
    </row>
    <row r="459" spans="2:13" x14ac:dyDescent="0.25">
      <c r="B459" s="131" t="s">
        <v>72</v>
      </c>
      <c r="C459" s="132">
        <v>485</v>
      </c>
      <c r="D459" s="133">
        <v>-7.2657743785850881E-2</v>
      </c>
      <c r="E459" s="132">
        <v>167</v>
      </c>
      <c r="F459" s="133">
        <f t="shared" si="76"/>
        <v>-0.65567010309278351</v>
      </c>
      <c r="G459" s="132">
        <v>356</v>
      </c>
      <c r="H459" s="133">
        <f t="shared" si="77"/>
        <v>1.1317365269461077</v>
      </c>
      <c r="I459" s="132">
        <v>756</v>
      </c>
      <c r="J459" s="133">
        <f t="shared" si="77"/>
        <v>1.1235955056179776</v>
      </c>
      <c r="K459" s="132"/>
      <c r="L459" s="133"/>
      <c r="M459" s="133"/>
    </row>
    <row r="460" spans="2:13" ht="15.75" x14ac:dyDescent="0.25">
      <c r="B460" s="134" t="s">
        <v>33</v>
      </c>
      <c r="C460" s="135">
        <v>17398</v>
      </c>
      <c r="D460" s="136">
        <v>4.4548511047070027E-2</v>
      </c>
      <c r="E460" s="135">
        <v>2460</v>
      </c>
      <c r="F460" s="136">
        <f t="shared" si="76"/>
        <v>-0.85860443729164271</v>
      </c>
      <c r="G460" s="135">
        <v>6090</v>
      </c>
      <c r="H460" s="136">
        <f t="shared" si="77"/>
        <v>1.475609756097561</v>
      </c>
      <c r="I460" s="135">
        <v>18787</v>
      </c>
      <c r="J460" s="136">
        <f t="shared" si="77"/>
        <v>2.0848932676518883</v>
      </c>
      <c r="K460" s="135">
        <v>4262</v>
      </c>
      <c r="L460" s="136">
        <v>0.81053525913339008</v>
      </c>
      <c r="M460" s="136">
        <v>0.62114872575123625</v>
      </c>
    </row>
    <row r="461" spans="2:13" ht="6" customHeight="1" x14ac:dyDescent="0.25"/>
    <row r="462" spans="2:13" x14ac:dyDescent="0.25">
      <c r="B462" s="39" t="s">
        <v>192</v>
      </c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</row>
    <row r="463" spans="2:13" x14ac:dyDescent="0.25">
      <c r="C463" s="139"/>
      <c r="E463" s="139"/>
      <c r="G463" s="139"/>
      <c r="I463" s="139"/>
      <c r="K463" s="139"/>
    </row>
    <row r="466" spans="2:14" ht="48.75" customHeight="1" thickBot="1" x14ac:dyDescent="0.3">
      <c r="B466" s="293" t="s">
        <v>212</v>
      </c>
      <c r="C466" s="293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1" t="s">
        <v>124</v>
      </c>
    </row>
    <row r="467" spans="2:14" ht="10.5" customHeight="1" thickBot="1" x14ac:dyDescent="0.3">
      <c r="B467" s="124"/>
      <c r="C467" s="125"/>
      <c r="D467" s="124"/>
      <c r="E467" s="124"/>
      <c r="F467" s="124"/>
      <c r="G467" s="124"/>
      <c r="H467" s="124"/>
      <c r="I467" s="124"/>
      <c r="J467" s="124"/>
      <c r="K467" s="2"/>
      <c r="L467" s="2"/>
      <c r="N467" s="1" t="s">
        <v>125</v>
      </c>
    </row>
    <row r="468" spans="2:14" ht="22.5" thickTop="1" thickBot="1" x14ac:dyDescent="0.3">
      <c r="B468" s="140" t="str">
        <f>C468</f>
        <v>Polonia</v>
      </c>
      <c r="C468" s="303" t="s">
        <v>140</v>
      </c>
      <c r="D468" s="304"/>
      <c r="E468" s="304"/>
      <c r="F468" s="304"/>
      <c r="G468" s="304"/>
      <c r="H468" s="304"/>
      <c r="I468" s="304"/>
      <c r="J468" s="304"/>
      <c r="K468" s="304"/>
      <c r="L468" s="304"/>
      <c r="M468" s="305"/>
    </row>
    <row r="469" spans="2:14" ht="22.5" thickTop="1" thickBot="1" x14ac:dyDescent="0.3">
      <c r="B469" s="3"/>
      <c r="C469" s="306">
        <f>2019</f>
        <v>2019</v>
      </c>
      <c r="D469" s="307"/>
      <c r="E469" s="308">
        <v>2020</v>
      </c>
      <c r="F469" s="307"/>
      <c r="G469" s="308">
        <v>2021</v>
      </c>
      <c r="H469" s="307"/>
      <c r="I469" s="308">
        <v>2022</v>
      </c>
      <c r="J469" s="307"/>
      <c r="K469" s="308">
        <v>2023</v>
      </c>
      <c r="L469" s="309"/>
      <c r="M469" s="310"/>
    </row>
    <row r="470" spans="2:14" ht="16.5" thickTop="1" thickBot="1" x14ac:dyDescent="0.3">
      <c r="B470" s="6"/>
      <c r="C470" s="127" t="s">
        <v>46</v>
      </c>
      <c r="D470" s="128" t="str">
        <f>CONCATENATE("var ",RIGHT(2019,2),"/",RIGHT(2018,2))</f>
        <v>var 19/18</v>
      </c>
      <c r="E470" s="129" t="s">
        <v>46</v>
      </c>
      <c r="F470" s="128" t="str">
        <f>CONCATENATE("var ",RIGHT(E469,2),"/",RIGHT(E469-1,2))</f>
        <v>var 20/19</v>
      </c>
      <c r="G470" s="129" t="s">
        <v>46</v>
      </c>
      <c r="H470" s="128" t="str">
        <f>CONCATENATE("var ",RIGHT(G469,2),"/",RIGHT(G469-1,2))</f>
        <v>var 21/20</v>
      </c>
      <c r="I470" s="129" t="s">
        <v>46</v>
      </c>
      <c r="J470" s="128" t="str">
        <f>CONCATENATE("var ",RIGHT(I469,2),"/",RIGHT(I469-1,2))</f>
        <v>var 22/21</v>
      </c>
      <c r="K470" s="129" t="s">
        <v>46</v>
      </c>
      <c r="L470" s="128" t="str">
        <f>CONCATENATE("var ",RIGHT(K469,2),"/",RIGHT(K469-1,2))</f>
        <v>var 23/22</v>
      </c>
      <c r="M470" s="128" t="str">
        <f>CONCATENATE("var ",RIGHT(K469,2),"/",RIGHT(2019,2))</f>
        <v>var 23/19</v>
      </c>
    </row>
    <row r="471" spans="2:14" x14ac:dyDescent="0.25">
      <c r="B471" s="131" t="s">
        <v>50</v>
      </c>
      <c r="C471" s="132">
        <v>3335</v>
      </c>
      <c r="D471" s="133">
        <v>0.16567633694512418</v>
      </c>
      <c r="E471" s="132">
        <v>3715</v>
      </c>
      <c r="F471" s="133">
        <f t="shared" ref="F471:F483" si="80">IFERROR(E471/C471-1,"-")</f>
        <v>0.11394302848575721</v>
      </c>
      <c r="G471" s="132">
        <v>898</v>
      </c>
      <c r="H471" s="133">
        <f t="shared" ref="H471:J483" si="81">IFERROR(G471/E471-1,"-")</f>
        <v>-0.75827725437415883</v>
      </c>
      <c r="I471" s="132">
        <v>3609</v>
      </c>
      <c r="J471" s="133">
        <f t="shared" si="81"/>
        <v>3.0189309576837413</v>
      </c>
      <c r="K471" s="132">
        <v>5901</v>
      </c>
      <c r="L471" s="133">
        <f t="shared" ref="L471:L474" si="82">IFERROR(K471/I471-1,"-")</f>
        <v>0.63507896924355767</v>
      </c>
      <c r="M471" s="133">
        <f>K471/C471-1</f>
        <v>0.76941529235382311</v>
      </c>
    </row>
    <row r="472" spans="2:14" x14ac:dyDescent="0.25">
      <c r="B472" s="131" t="s">
        <v>52</v>
      </c>
      <c r="C472" s="132">
        <v>2987</v>
      </c>
      <c r="D472" s="133">
        <v>0.29700390794615728</v>
      </c>
      <c r="E472" s="132">
        <v>3360</v>
      </c>
      <c r="F472" s="133">
        <f t="shared" si="80"/>
        <v>0.12487445597589564</v>
      </c>
      <c r="G472" s="132">
        <v>651</v>
      </c>
      <c r="H472" s="133">
        <f t="shared" si="81"/>
        <v>-0.80625000000000002</v>
      </c>
      <c r="I472" s="132">
        <v>4157</v>
      </c>
      <c r="J472" s="133">
        <f t="shared" si="81"/>
        <v>5.3855606758832568</v>
      </c>
      <c r="K472" s="132">
        <v>5390</v>
      </c>
      <c r="L472" s="133">
        <f t="shared" si="82"/>
        <v>0.29660813086360349</v>
      </c>
      <c r="M472" s="133">
        <f>IFERROR(K472/C472-1,"-")</f>
        <v>0.80448610646133245</v>
      </c>
    </row>
    <row r="473" spans="2:14" x14ac:dyDescent="0.25">
      <c r="B473" s="131" t="s">
        <v>54</v>
      </c>
      <c r="C473" s="132">
        <v>2819</v>
      </c>
      <c r="D473" s="133">
        <v>0.11422924901185771</v>
      </c>
      <c r="E473" s="132">
        <v>1063</v>
      </c>
      <c r="F473" s="133">
        <f t="shared" si="80"/>
        <v>-0.62291592763391268</v>
      </c>
      <c r="G473" s="132">
        <v>624</v>
      </c>
      <c r="H473" s="133">
        <f t="shared" si="81"/>
        <v>-0.41298212605832552</v>
      </c>
      <c r="I473" s="132">
        <v>4145</v>
      </c>
      <c r="J473" s="133">
        <f t="shared" si="81"/>
        <v>5.6426282051282053</v>
      </c>
      <c r="K473" s="132">
        <v>5118</v>
      </c>
      <c r="L473" s="133">
        <f t="shared" si="82"/>
        <v>0.23474065138721345</v>
      </c>
      <c r="M473" s="133">
        <f t="shared" ref="M473:M474" si="83">IFERROR(K473/C473-1,"-")</f>
        <v>0.81553742461865908</v>
      </c>
    </row>
    <row r="474" spans="2:14" x14ac:dyDescent="0.25">
      <c r="B474" s="131" t="s">
        <v>56</v>
      </c>
      <c r="C474" s="132">
        <v>3144</v>
      </c>
      <c r="D474" s="133">
        <v>-0.18927282104177412</v>
      </c>
      <c r="E474" s="132">
        <v>0</v>
      </c>
      <c r="F474" s="133">
        <f t="shared" si="80"/>
        <v>-1</v>
      </c>
      <c r="G474" s="132">
        <v>888</v>
      </c>
      <c r="H474" s="133" t="str">
        <f t="shared" si="81"/>
        <v>-</v>
      </c>
      <c r="I474" s="132">
        <v>4022</v>
      </c>
      <c r="J474" s="133">
        <f t="shared" si="81"/>
        <v>3.5292792792792795</v>
      </c>
      <c r="K474" s="132">
        <v>5225</v>
      </c>
      <c r="L474" s="133">
        <f t="shared" si="82"/>
        <v>0.29910492292391844</v>
      </c>
      <c r="M474" s="133">
        <f t="shared" si="83"/>
        <v>0.66189567430025442</v>
      </c>
    </row>
    <row r="475" spans="2:14" x14ac:dyDescent="0.25">
      <c r="B475" s="131" t="s">
        <v>58</v>
      </c>
      <c r="C475" s="132">
        <v>3865</v>
      </c>
      <c r="D475" s="133">
        <v>-0.20669129720853863</v>
      </c>
      <c r="E475" s="132">
        <v>0</v>
      </c>
      <c r="F475" s="133">
        <f t="shared" si="80"/>
        <v>-1</v>
      </c>
      <c r="G475" s="132">
        <v>1324</v>
      </c>
      <c r="H475" s="133" t="str">
        <f t="shared" si="81"/>
        <v>-</v>
      </c>
      <c r="I475" s="132">
        <v>5183</v>
      </c>
      <c r="J475" s="133">
        <f t="shared" si="81"/>
        <v>2.9146525679758306</v>
      </c>
      <c r="K475" s="132"/>
      <c r="L475" s="133"/>
      <c r="M475" s="133"/>
    </row>
    <row r="476" spans="2:14" x14ac:dyDescent="0.25">
      <c r="B476" s="131" t="s">
        <v>60</v>
      </c>
      <c r="C476" s="132">
        <v>3641</v>
      </c>
      <c r="D476" s="133">
        <v>-0.22017562647247801</v>
      </c>
      <c r="E476" s="132">
        <v>28</v>
      </c>
      <c r="F476" s="133">
        <f t="shared" si="80"/>
        <v>-0.99230980499862675</v>
      </c>
      <c r="G476" s="132">
        <v>2522</v>
      </c>
      <c r="H476" s="133">
        <f t="shared" si="81"/>
        <v>89.071428571428569</v>
      </c>
      <c r="I476" s="132">
        <v>5019</v>
      </c>
      <c r="J476" s="133">
        <f t="shared" si="81"/>
        <v>0.99008723235527363</v>
      </c>
      <c r="K476" s="132"/>
      <c r="L476" s="133"/>
      <c r="M476" s="133"/>
    </row>
    <row r="477" spans="2:14" x14ac:dyDescent="0.25">
      <c r="B477" s="131" t="s">
        <v>62</v>
      </c>
      <c r="C477" s="132">
        <v>4701</v>
      </c>
      <c r="D477" s="133">
        <v>3.6832818703131931E-2</v>
      </c>
      <c r="E477" s="132">
        <v>715</v>
      </c>
      <c r="F477" s="133">
        <f t="shared" si="80"/>
        <v>-0.84790470112741967</v>
      </c>
      <c r="G477" s="132">
        <v>3508</v>
      </c>
      <c r="H477" s="133">
        <f t="shared" si="81"/>
        <v>3.906293706293706</v>
      </c>
      <c r="I477" s="132">
        <v>5861</v>
      </c>
      <c r="J477" s="133">
        <f t="shared" si="81"/>
        <v>0.6707525655644242</v>
      </c>
      <c r="K477" s="132"/>
      <c r="L477" s="133"/>
      <c r="M477" s="133"/>
    </row>
    <row r="478" spans="2:14" x14ac:dyDescent="0.25">
      <c r="B478" s="131" t="s">
        <v>64</v>
      </c>
      <c r="C478" s="132">
        <v>4482</v>
      </c>
      <c r="D478" s="133">
        <v>1.1509817197020933E-2</v>
      </c>
      <c r="E478" s="132">
        <v>1295</v>
      </c>
      <c r="F478" s="133">
        <f t="shared" si="80"/>
        <v>-0.71106648817492191</v>
      </c>
      <c r="G478" s="132">
        <v>3638</v>
      </c>
      <c r="H478" s="133">
        <f t="shared" si="81"/>
        <v>1.8092664092664092</v>
      </c>
      <c r="I478" s="132">
        <v>6001</v>
      </c>
      <c r="J478" s="133">
        <f t="shared" si="81"/>
        <v>0.64953271028037385</v>
      </c>
      <c r="K478" s="132"/>
      <c r="L478" s="133"/>
      <c r="M478" s="133"/>
    </row>
    <row r="479" spans="2:14" x14ac:dyDescent="0.25">
      <c r="B479" s="131" t="s">
        <v>66</v>
      </c>
      <c r="C479" s="132">
        <v>4052</v>
      </c>
      <c r="D479" s="133">
        <v>-0.17642276422764225</v>
      </c>
      <c r="E479" s="132">
        <v>603</v>
      </c>
      <c r="F479" s="133">
        <f t="shared" si="80"/>
        <v>-0.85118460019743336</v>
      </c>
      <c r="G479" s="132">
        <v>2864</v>
      </c>
      <c r="H479" s="133">
        <f t="shared" si="81"/>
        <v>3.7495854063018239</v>
      </c>
      <c r="I479" s="132">
        <v>5047</v>
      </c>
      <c r="J479" s="133">
        <f t="shared" si="81"/>
        <v>0.76222067039106145</v>
      </c>
      <c r="K479" s="132"/>
      <c r="L479" s="133"/>
      <c r="M479" s="133"/>
    </row>
    <row r="480" spans="2:14" x14ac:dyDescent="0.25">
      <c r="B480" s="131" t="s">
        <v>68</v>
      </c>
      <c r="C480" s="132">
        <v>4136</v>
      </c>
      <c r="D480" s="133">
        <v>-8.1297201243891615E-2</v>
      </c>
      <c r="E480" s="132">
        <v>549</v>
      </c>
      <c r="F480" s="133">
        <f t="shared" si="80"/>
        <v>-0.86726305609284338</v>
      </c>
      <c r="G480" s="132">
        <v>2948</v>
      </c>
      <c r="H480" s="133">
        <f t="shared" si="81"/>
        <v>4.3697632058287796</v>
      </c>
      <c r="I480" s="132">
        <v>4103</v>
      </c>
      <c r="J480" s="133">
        <f t="shared" si="81"/>
        <v>0.39179104477611948</v>
      </c>
      <c r="K480" s="132"/>
      <c r="L480" s="133"/>
      <c r="M480" s="133"/>
    </row>
    <row r="481" spans="2:14" x14ac:dyDescent="0.25">
      <c r="B481" s="131" t="s">
        <v>70</v>
      </c>
      <c r="C481" s="132">
        <v>2612</v>
      </c>
      <c r="D481" s="133">
        <v>5.4075867635189567E-2</v>
      </c>
      <c r="E481" s="132">
        <v>427</v>
      </c>
      <c r="F481" s="133">
        <f t="shared" si="80"/>
        <v>-0.83652373660030621</v>
      </c>
      <c r="G481" s="132">
        <v>2658</v>
      </c>
      <c r="H481" s="133">
        <f t="shared" si="81"/>
        <v>5.2248243559718972</v>
      </c>
      <c r="I481" s="132">
        <v>4346</v>
      </c>
      <c r="J481" s="133">
        <f t="shared" si="81"/>
        <v>0.63506395786305503</v>
      </c>
      <c r="K481" s="132"/>
      <c r="L481" s="133"/>
      <c r="M481" s="133"/>
    </row>
    <row r="482" spans="2:14" x14ac:dyDescent="0.25">
      <c r="B482" s="131" t="s">
        <v>72</v>
      </c>
      <c r="C482" s="132">
        <v>3172</v>
      </c>
      <c r="D482" s="133">
        <v>0.31128565522943363</v>
      </c>
      <c r="E482" s="132">
        <v>487</v>
      </c>
      <c r="F482" s="133">
        <f t="shared" si="80"/>
        <v>-0.84646910466582592</v>
      </c>
      <c r="G482" s="132">
        <v>3528</v>
      </c>
      <c r="H482" s="133">
        <f t="shared" si="81"/>
        <v>6.2443531827515404</v>
      </c>
      <c r="I482" s="132">
        <v>5182</v>
      </c>
      <c r="J482" s="133">
        <f t="shared" si="81"/>
        <v>0.46882086167800452</v>
      </c>
      <c r="K482" s="132"/>
      <c r="L482" s="133"/>
      <c r="M482" s="133"/>
    </row>
    <row r="483" spans="2:14" ht="15.75" x14ac:dyDescent="0.25">
      <c r="B483" s="134" t="s">
        <v>33</v>
      </c>
      <c r="C483" s="135">
        <v>42946</v>
      </c>
      <c r="D483" s="136">
        <v>-3.2682388449669975E-2</v>
      </c>
      <c r="E483" s="135">
        <v>12242</v>
      </c>
      <c r="F483" s="136">
        <f t="shared" si="80"/>
        <v>-0.71494434871699342</v>
      </c>
      <c r="G483" s="135">
        <v>26051</v>
      </c>
      <c r="H483" s="136">
        <f t="shared" si="81"/>
        <v>1.1280019604639766</v>
      </c>
      <c r="I483" s="135">
        <v>56675</v>
      </c>
      <c r="J483" s="136">
        <f t="shared" si="81"/>
        <v>1.1755402863613682</v>
      </c>
      <c r="K483" s="135">
        <v>21634</v>
      </c>
      <c r="L483" s="136">
        <v>0.35781083286261217</v>
      </c>
      <c r="M483" s="136">
        <v>0.76100936100936112</v>
      </c>
    </row>
    <row r="484" spans="2:14" ht="6" customHeight="1" x14ac:dyDescent="0.25"/>
    <row r="485" spans="2:14" x14ac:dyDescent="0.25">
      <c r="B485" s="39" t="s">
        <v>192</v>
      </c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</row>
    <row r="486" spans="2:14" x14ac:dyDescent="0.25">
      <c r="C486" s="139"/>
      <c r="E486" s="139"/>
      <c r="G486" s="139"/>
      <c r="I486" s="139"/>
      <c r="K486" s="139"/>
    </row>
    <row r="493" spans="2:14" ht="48.75" customHeight="1" thickBot="1" x14ac:dyDescent="0.3">
      <c r="B493" s="293" t="s">
        <v>213</v>
      </c>
      <c r="C493" s="293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1" t="s">
        <v>124</v>
      </c>
    </row>
    <row r="494" spans="2:14" ht="10.5" customHeight="1" thickBot="1" x14ac:dyDescent="0.3">
      <c r="B494" s="124"/>
      <c r="C494" s="125"/>
      <c r="D494" s="124"/>
      <c r="E494" s="124"/>
      <c r="F494" s="124"/>
      <c r="G494" s="124"/>
      <c r="H494" s="124"/>
      <c r="I494" s="124"/>
      <c r="J494" s="124"/>
      <c r="K494" s="2"/>
      <c r="L494" s="2"/>
      <c r="N494" s="1" t="s">
        <v>125</v>
      </c>
    </row>
    <row r="495" spans="2:14" ht="22.5" thickTop="1" thickBot="1" x14ac:dyDescent="0.3">
      <c r="B495" s="140" t="str">
        <f>C495</f>
        <v>Islandia</v>
      </c>
      <c r="C495" s="303" t="s">
        <v>142</v>
      </c>
      <c r="D495" s="304"/>
      <c r="E495" s="304"/>
      <c r="F495" s="304"/>
      <c r="G495" s="304"/>
      <c r="H495" s="304"/>
      <c r="I495" s="304"/>
      <c r="J495" s="304"/>
      <c r="K495" s="304"/>
      <c r="L495" s="304"/>
      <c r="M495" s="305"/>
    </row>
    <row r="496" spans="2:14" ht="22.5" thickTop="1" thickBot="1" x14ac:dyDescent="0.3">
      <c r="B496" s="3"/>
      <c r="C496" s="306">
        <f>2019</f>
        <v>2019</v>
      </c>
      <c r="D496" s="307"/>
      <c r="E496" s="308">
        <v>2020</v>
      </c>
      <c r="F496" s="307"/>
      <c r="G496" s="308">
        <v>2021</v>
      </c>
      <c r="H496" s="307"/>
      <c r="I496" s="308">
        <v>2022</v>
      </c>
      <c r="J496" s="307"/>
      <c r="K496" s="308">
        <v>2023</v>
      </c>
      <c r="L496" s="309"/>
      <c r="M496" s="310"/>
    </row>
    <row r="497" spans="2:13" ht="16.5" thickTop="1" thickBot="1" x14ac:dyDescent="0.3">
      <c r="B497" s="6"/>
      <c r="C497" s="127" t="s">
        <v>46</v>
      </c>
      <c r="D497" s="128" t="str">
        <f>CONCATENATE("var ",RIGHT(2019,2),"/",RIGHT(2018,2))</f>
        <v>var 19/18</v>
      </c>
      <c r="E497" s="129" t="s">
        <v>46</v>
      </c>
      <c r="F497" s="128" t="str">
        <f>CONCATENATE("var ",RIGHT(E496,2),"/",RIGHT(E496-1,2))</f>
        <v>var 20/19</v>
      </c>
      <c r="G497" s="129" t="s">
        <v>46</v>
      </c>
      <c r="H497" s="128" t="str">
        <f>CONCATENATE("var ",RIGHT(G496,2),"/",RIGHT(G496-1,2))</f>
        <v>var 21/20</v>
      </c>
      <c r="I497" s="129" t="s">
        <v>46</v>
      </c>
      <c r="J497" s="128" t="str">
        <f>CONCATENATE("var ",RIGHT(I496,2),"/",RIGHT(I496-1,2))</f>
        <v>var 22/21</v>
      </c>
      <c r="K497" s="129" t="s">
        <v>46</v>
      </c>
      <c r="L497" s="128" t="str">
        <f>CONCATENATE("var ",RIGHT(K496,2),"/",RIGHT(K496-1,2))</f>
        <v>var 23/22</v>
      </c>
      <c r="M497" s="128" t="str">
        <f>CONCATENATE("var ",RIGHT(K496,2),"/",RIGHT(2019,2))</f>
        <v>var 23/19</v>
      </c>
    </row>
    <row r="498" spans="2:13" x14ac:dyDescent="0.25">
      <c r="B498" s="131" t="s">
        <v>50</v>
      </c>
      <c r="C498" s="132">
        <v>1019</v>
      </c>
      <c r="D498" s="133">
        <v>0.47467438494934866</v>
      </c>
      <c r="E498" s="132">
        <v>1166</v>
      </c>
      <c r="F498" s="133">
        <f t="shared" ref="F498:F510" si="84">IFERROR(E498/C498-1,"-")</f>
        <v>0.14425907752698719</v>
      </c>
      <c r="G498" s="132">
        <v>64</v>
      </c>
      <c r="H498" s="133">
        <f t="shared" ref="H498:J510" si="85">IFERROR(G498/E498-1,"-")</f>
        <v>-0.94511149228130364</v>
      </c>
      <c r="I498" s="132">
        <v>498</v>
      </c>
      <c r="J498" s="133">
        <f t="shared" si="85"/>
        <v>6.78125</v>
      </c>
      <c r="K498" s="132">
        <v>1059</v>
      </c>
      <c r="L498" s="133">
        <f t="shared" ref="L498:L501" si="86">IFERROR(K498/I498-1,"-")</f>
        <v>1.1265060240963853</v>
      </c>
      <c r="M498" s="133">
        <f>K498/C498-1</f>
        <v>3.9254170755642859E-2</v>
      </c>
    </row>
    <row r="499" spans="2:13" x14ac:dyDescent="0.25">
      <c r="B499" s="131" t="s">
        <v>52</v>
      </c>
      <c r="C499" s="132">
        <v>1346</v>
      </c>
      <c r="D499" s="133">
        <v>0.42133051742344252</v>
      </c>
      <c r="E499" s="132">
        <v>1517</v>
      </c>
      <c r="F499" s="133">
        <f t="shared" si="84"/>
        <v>0.12704309063893016</v>
      </c>
      <c r="G499" s="132">
        <v>108</v>
      </c>
      <c r="H499" s="133">
        <f t="shared" si="85"/>
        <v>-0.92880685563612397</v>
      </c>
      <c r="I499" s="132">
        <v>1024</v>
      </c>
      <c r="J499" s="133">
        <f t="shared" si="85"/>
        <v>8.481481481481481</v>
      </c>
      <c r="K499" s="132">
        <v>1708</v>
      </c>
      <c r="L499" s="133">
        <f t="shared" si="86"/>
        <v>0.66796875</v>
      </c>
      <c r="M499" s="133">
        <f>IFERROR(K499/C499-1,"-")</f>
        <v>0.26894502228826145</v>
      </c>
    </row>
    <row r="500" spans="2:13" x14ac:dyDescent="0.25">
      <c r="B500" s="131" t="s">
        <v>54</v>
      </c>
      <c r="C500" s="132">
        <v>948</v>
      </c>
      <c r="D500" s="133">
        <v>0.53896103896103886</v>
      </c>
      <c r="E500" s="132">
        <v>434</v>
      </c>
      <c r="F500" s="133">
        <f t="shared" si="84"/>
        <v>-0.54219409282700415</v>
      </c>
      <c r="G500" s="132">
        <v>92</v>
      </c>
      <c r="H500" s="133">
        <f t="shared" si="85"/>
        <v>-0.78801843317972353</v>
      </c>
      <c r="I500" s="132">
        <v>1255</v>
      </c>
      <c r="J500" s="133">
        <f t="shared" si="85"/>
        <v>12.641304347826088</v>
      </c>
      <c r="K500" s="132">
        <v>1077</v>
      </c>
      <c r="L500" s="133">
        <f t="shared" si="86"/>
        <v>-0.14183266932270922</v>
      </c>
      <c r="M500" s="133">
        <f t="shared" ref="M500:M501" si="87">IFERROR(K500/C500-1,"-")</f>
        <v>0.13607594936708867</v>
      </c>
    </row>
    <row r="501" spans="2:13" x14ac:dyDescent="0.25">
      <c r="B501" s="131" t="s">
        <v>56</v>
      </c>
      <c r="C501" s="132">
        <v>526</v>
      </c>
      <c r="D501" s="133">
        <v>6.8507462686567164</v>
      </c>
      <c r="E501" s="132">
        <v>0</v>
      </c>
      <c r="F501" s="133">
        <f t="shared" si="84"/>
        <v>-1</v>
      </c>
      <c r="G501" s="132">
        <v>44</v>
      </c>
      <c r="H501" s="133" t="str">
        <f t="shared" si="85"/>
        <v>-</v>
      </c>
      <c r="I501" s="132">
        <v>554</v>
      </c>
      <c r="J501" s="133">
        <f t="shared" si="85"/>
        <v>11.590909090909092</v>
      </c>
      <c r="K501" s="132">
        <v>320</v>
      </c>
      <c r="L501" s="133">
        <f t="shared" si="86"/>
        <v>-0.42238267148014441</v>
      </c>
      <c r="M501" s="133">
        <f t="shared" si="87"/>
        <v>-0.39163498098859317</v>
      </c>
    </row>
    <row r="502" spans="2:13" x14ac:dyDescent="0.25">
      <c r="B502" s="131" t="s">
        <v>58</v>
      </c>
      <c r="C502" s="132">
        <v>65</v>
      </c>
      <c r="D502" s="133">
        <v>0.54761904761904767</v>
      </c>
      <c r="E502" s="132">
        <v>0</v>
      </c>
      <c r="F502" s="133">
        <f t="shared" si="84"/>
        <v>-1</v>
      </c>
      <c r="G502" s="132">
        <v>41</v>
      </c>
      <c r="H502" s="133" t="str">
        <f t="shared" si="85"/>
        <v>-</v>
      </c>
      <c r="I502" s="132">
        <v>40</v>
      </c>
      <c r="J502" s="133">
        <f t="shared" si="85"/>
        <v>-2.4390243902439046E-2</v>
      </c>
      <c r="K502" s="132"/>
      <c r="L502" s="133"/>
      <c r="M502" s="133"/>
    </row>
    <row r="503" spans="2:13" x14ac:dyDescent="0.25">
      <c r="B503" s="131" t="s">
        <v>60</v>
      </c>
      <c r="C503" s="132">
        <v>274</v>
      </c>
      <c r="D503" s="133">
        <v>0.29245283018867929</v>
      </c>
      <c r="E503" s="132">
        <v>15</v>
      </c>
      <c r="F503" s="133">
        <f t="shared" si="84"/>
        <v>-0.94525547445255476</v>
      </c>
      <c r="G503" s="132">
        <v>25</v>
      </c>
      <c r="H503" s="133">
        <f t="shared" si="85"/>
        <v>0.66666666666666674</v>
      </c>
      <c r="I503" s="132">
        <v>60</v>
      </c>
      <c r="J503" s="133">
        <f t="shared" si="85"/>
        <v>1.4</v>
      </c>
      <c r="K503" s="132"/>
      <c r="L503" s="133"/>
      <c r="M503" s="133"/>
    </row>
    <row r="504" spans="2:13" x14ac:dyDescent="0.25">
      <c r="B504" s="131" t="s">
        <v>62</v>
      </c>
      <c r="C504" s="132">
        <v>339</v>
      </c>
      <c r="D504" s="133">
        <v>-0.51362984218077479</v>
      </c>
      <c r="E504" s="132">
        <v>4</v>
      </c>
      <c r="F504" s="133">
        <f t="shared" si="84"/>
        <v>-0.98820058997050153</v>
      </c>
      <c r="G504" s="132">
        <v>73</v>
      </c>
      <c r="H504" s="133">
        <f t="shared" si="85"/>
        <v>17.25</v>
      </c>
      <c r="I504" s="132">
        <v>81</v>
      </c>
      <c r="J504" s="133">
        <f t="shared" si="85"/>
        <v>0.1095890410958904</v>
      </c>
      <c r="K504" s="132"/>
      <c r="L504" s="133"/>
      <c r="M504" s="133"/>
    </row>
    <row r="505" spans="2:13" x14ac:dyDescent="0.25">
      <c r="B505" s="131" t="s">
        <v>64</v>
      </c>
      <c r="C505" s="132">
        <v>274</v>
      </c>
      <c r="D505" s="133">
        <v>3.007518796992481E-2</v>
      </c>
      <c r="E505" s="132">
        <v>3</v>
      </c>
      <c r="F505" s="133">
        <f t="shared" si="84"/>
        <v>-0.98905109489051091</v>
      </c>
      <c r="G505" s="132">
        <v>24</v>
      </c>
      <c r="H505" s="133">
        <f t="shared" si="85"/>
        <v>7</v>
      </c>
      <c r="I505" s="132">
        <v>22</v>
      </c>
      <c r="J505" s="133">
        <f t="shared" si="85"/>
        <v>-8.333333333333337E-2</v>
      </c>
      <c r="K505" s="132"/>
      <c r="L505" s="133"/>
      <c r="M505" s="133"/>
    </row>
    <row r="506" spans="2:13" x14ac:dyDescent="0.25">
      <c r="B506" s="131" t="s">
        <v>66</v>
      </c>
      <c r="C506" s="132">
        <v>519</v>
      </c>
      <c r="D506" s="133">
        <v>0.80208333333333326</v>
      </c>
      <c r="E506" s="132">
        <v>21</v>
      </c>
      <c r="F506" s="133">
        <f t="shared" si="84"/>
        <v>-0.95953757225433522</v>
      </c>
      <c r="G506" s="132">
        <v>34</v>
      </c>
      <c r="H506" s="133">
        <f t="shared" si="85"/>
        <v>0.61904761904761907</v>
      </c>
      <c r="I506" s="132">
        <v>37</v>
      </c>
      <c r="J506" s="133">
        <f t="shared" si="85"/>
        <v>8.8235294117646967E-2</v>
      </c>
      <c r="K506" s="132"/>
      <c r="L506" s="133"/>
      <c r="M506" s="133"/>
    </row>
    <row r="507" spans="2:13" x14ac:dyDescent="0.25">
      <c r="B507" s="131" t="s">
        <v>68</v>
      </c>
      <c r="C507" s="132">
        <v>792</v>
      </c>
      <c r="D507" s="133">
        <v>0.70322580645161281</v>
      </c>
      <c r="E507" s="132">
        <v>36</v>
      </c>
      <c r="F507" s="133">
        <f t="shared" si="84"/>
        <v>-0.95454545454545459</v>
      </c>
      <c r="G507" s="132">
        <v>384</v>
      </c>
      <c r="H507" s="133">
        <f t="shared" si="85"/>
        <v>9.6666666666666661</v>
      </c>
      <c r="I507" s="132">
        <v>383</v>
      </c>
      <c r="J507" s="133">
        <f t="shared" si="85"/>
        <v>-2.6041666666666297E-3</v>
      </c>
      <c r="K507" s="132"/>
      <c r="L507" s="133"/>
      <c r="M507" s="133"/>
    </row>
    <row r="508" spans="2:13" x14ac:dyDescent="0.25">
      <c r="B508" s="131" t="s">
        <v>70</v>
      </c>
      <c r="C508" s="132">
        <v>478</v>
      </c>
      <c r="D508" s="133">
        <v>1.7953216374269005</v>
      </c>
      <c r="E508" s="132">
        <v>11</v>
      </c>
      <c r="F508" s="133">
        <f t="shared" si="84"/>
        <v>-0.97698744769874479</v>
      </c>
      <c r="G508" s="132">
        <v>235</v>
      </c>
      <c r="H508" s="133">
        <f t="shared" si="85"/>
        <v>20.363636363636363</v>
      </c>
      <c r="I508" s="132">
        <v>488</v>
      </c>
      <c r="J508" s="133">
        <f t="shared" si="85"/>
        <v>1.076595744680851</v>
      </c>
      <c r="K508" s="132"/>
      <c r="L508" s="133"/>
      <c r="M508" s="133"/>
    </row>
    <row r="509" spans="2:13" x14ac:dyDescent="0.25">
      <c r="B509" s="131" t="s">
        <v>72</v>
      </c>
      <c r="C509" s="132">
        <v>834</v>
      </c>
      <c r="D509" s="133">
        <v>0.13778990450204631</v>
      </c>
      <c r="E509" s="132">
        <v>22</v>
      </c>
      <c r="F509" s="133">
        <f t="shared" si="84"/>
        <v>-0.97362110311750605</v>
      </c>
      <c r="G509" s="132">
        <v>357</v>
      </c>
      <c r="H509" s="133">
        <f t="shared" si="85"/>
        <v>15.227272727272727</v>
      </c>
      <c r="I509" s="132">
        <v>730</v>
      </c>
      <c r="J509" s="133">
        <f t="shared" si="85"/>
        <v>1.0448179271708682</v>
      </c>
      <c r="K509" s="132"/>
      <c r="L509" s="133"/>
      <c r="M509" s="133"/>
    </row>
    <row r="510" spans="2:13" ht="15.75" x14ac:dyDescent="0.25">
      <c r="B510" s="134" t="s">
        <v>33</v>
      </c>
      <c r="C510" s="135">
        <v>7414</v>
      </c>
      <c r="D510" s="136">
        <v>0.42714148219441772</v>
      </c>
      <c r="E510" s="135">
        <v>3229</v>
      </c>
      <c r="F510" s="136">
        <f t="shared" si="84"/>
        <v>-0.56447261936876181</v>
      </c>
      <c r="G510" s="135">
        <v>1481</v>
      </c>
      <c r="H510" s="136">
        <f t="shared" si="85"/>
        <v>-0.5413440693713224</v>
      </c>
      <c r="I510" s="135">
        <v>5172</v>
      </c>
      <c r="J510" s="136">
        <f t="shared" si="85"/>
        <v>2.4922349763673193</v>
      </c>
      <c r="K510" s="135">
        <v>4164</v>
      </c>
      <c r="L510" s="136">
        <v>0.25007505253677564</v>
      </c>
      <c r="M510" s="136">
        <v>8.4657462880958656E-2</v>
      </c>
    </row>
    <row r="511" spans="2:13" ht="6" customHeight="1" x14ac:dyDescent="0.25"/>
    <row r="512" spans="2:13" x14ac:dyDescent="0.25">
      <c r="B512" s="39" t="s">
        <v>192</v>
      </c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</row>
    <row r="513" spans="2:14" x14ac:dyDescent="0.25">
      <c r="C513" s="139"/>
      <c r="E513" s="139"/>
      <c r="G513" s="139"/>
      <c r="I513" s="130"/>
    </row>
    <row r="516" spans="2:14" ht="48.75" customHeight="1" thickBot="1" x14ac:dyDescent="0.3">
      <c r="B516" s="293" t="s">
        <v>214</v>
      </c>
      <c r="C516" s="293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1" t="s">
        <v>124</v>
      </c>
    </row>
    <row r="517" spans="2:14" ht="10.5" customHeight="1" thickBot="1" x14ac:dyDescent="0.3">
      <c r="B517" s="124"/>
      <c r="C517" s="125"/>
      <c r="D517" s="124"/>
      <c r="E517" s="124"/>
      <c r="F517" s="124"/>
      <c r="G517" s="124"/>
      <c r="H517" s="124"/>
      <c r="I517" s="124"/>
      <c r="J517" s="124"/>
      <c r="K517" s="2"/>
      <c r="L517" s="2"/>
      <c r="N517" s="1" t="s">
        <v>125</v>
      </c>
    </row>
    <row r="518" spans="2:14" ht="22.5" thickTop="1" thickBot="1" x14ac:dyDescent="0.3">
      <c r="B518" s="140" t="str">
        <f>C518</f>
        <v>Luxemburgo</v>
      </c>
      <c r="C518" s="303" t="s">
        <v>144</v>
      </c>
      <c r="D518" s="304"/>
      <c r="E518" s="304"/>
      <c r="F518" s="304"/>
      <c r="G518" s="304"/>
      <c r="H518" s="304"/>
      <c r="I518" s="304"/>
      <c r="J518" s="304"/>
      <c r="K518" s="304"/>
      <c r="L518" s="304"/>
      <c r="M518" s="305"/>
    </row>
    <row r="519" spans="2:14" ht="22.5" thickTop="1" thickBot="1" x14ac:dyDescent="0.3">
      <c r="B519" s="3"/>
      <c r="C519" s="306">
        <f>2019</f>
        <v>2019</v>
      </c>
      <c r="D519" s="307"/>
      <c r="E519" s="308">
        <v>2020</v>
      </c>
      <c r="F519" s="307"/>
      <c r="G519" s="308">
        <v>2021</v>
      </c>
      <c r="H519" s="307"/>
      <c r="I519" s="308">
        <v>2022</v>
      </c>
      <c r="J519" s="307"/>
      <c r="K519" s="308">
        <v>2023</v>
      </c>
      <c r="L519" s="309"/>
      <c r="M519" s="310"/>
    </row>
    <row r="520" spans="2:14" ht="16.5" thickTop="1" thickBot="1" x14ac:dyDescent="0.3">
      <c r="B520" s="6"/>
      <c r="C520" s="127" t="s">
        <v>46</v>
      </c>
      <c r="D520" s="128" t="str">
        <f>CONCATENATE("var ",RIGHT(2019,2),"/",RIGHT(2018,2))</f>
        <v>var 19/18</v>
      </c>
      <c r="E520" s="129" t="s">
        <v>46</v>
      </c>
      <c r="F520" s="128" t="str">
        <f>CONCATENATE("var ",RIGHT(E519,2),"/",RIGHT(E519-1,2))</f>
        <v>var 20/19</v>
      </c>
      <c r="G520" s="129" t="s">
        <v>46</v>
      </c>
      <c r="H520" s="128" t="str">
        <f>CONCATENATE("var ",RIGHT(G519,2),"/",RIGHT(G519-1,2))</f>
        <v>var 21/20</v>
      </c>
      <c r="I520" s="129" t="s">
        <v>46</v>
      </c>
      <c r="J520" s="128" t="str">
        <f>CONCATENATE("var ",RIGHT(I519,2),"/",RIGHT(I519-1,2))</f>
        <v>var 22/21</v>
      </c>
      <c r="K520" s="129" t="s">
        <v>46</v>
      </c>
      <c r="L520" s="128" t="str">
        <f>CONCATENATE("var ",RIGHT(K519,2),"/",RIGHT(K519-1,2))</f>
        <v>var 23/22</v>
      </c>
      <c r="M520" s="128" t="str">
        <f>CONCATENATE("var ",RIGHT(K519,2),"/",RIGHT(2019,2))</f>
        <v>var 23/19</v>
      </c>
    </row>
    <row r="521" spans="2:14" x14ac:dyDescent="0.25">
      <c r="B521" s="131" t="s">
        <v>50</v>
      </c>
      <c r="C521" s="132">
        <v>384</v>
      </c>
      <c r="D521" s="133">
        <v>-0.23658051689860837</v>
      </c>
      <c r="E521" s="132">
        <v>365</v>
      </c>
      <c r="F521" s="133">
        <f t="shared" ref="F521:F533" si="88">IFERROR(E521/C521-1,"-")</f>
        <v>-4.947916666666663E-2</v>
      </c>
      <c r="G521" s="132">
        <v>161</v>
      </c>
      <c r="H521" s="133">
        <f t="shared" ref="H521:J533" si="89">IFERROR(G521/E521-1,"-")</f>
        <v>-0.55890410958904102</v>
      </c>
      <c r="I521" s="132">
        <v>417</v>
      </c>
      <c r="J521" s="133">
        <f t="shared" si="89"/>
        <v>1.5900621118012421</v>
      </c>
      <c r="K521" s="132">
        <v>746</v>
      </c>
      <c r="L521" s="133">
        <f t="shared" ref="L521:L524" si="90">IFERROR(K521/I521-1,"-")</f>
        <v>0.78896882494004794</v>
      </c>
      <c r="M521" s="133">
        <f>K521/C521-1</f>
        <v>0.94270833333333326</v>
      </c>
    </row>
    <row r="522" spans="2:14" x14ac:dyDescent="0.25">
      <c r="B522" s="131" t="s">
        <v>52</v>
      </c>
      <c r="C522" s="132">
        <v>342</v>
      </c>
      <c r="D522" s="133">
        <v>-0.20465116279069773</v>
      </c>
      <c r="E522" s="132">
        <v>378</v>
      </c>
      <c r="F522" s="133">
        <f t="shared" si="88"/>
        <v>0.10526315789473695</v>
      </c>
      <c r="G522" s="132">
        <v>289</v>
      </c>
      <c r="H522" s="133">
        <f t="shared" si="89"/>
        <v>-0.23544973544973546</v>
      </c>
      <c r="I522" s="132">
        <v>608</v>
      </c>
      <c r="J522" s="133">
        <f t="shared" si="89"/>
        <v>1.1038062283737022</v>
      </c>
      <c r="K522" s="132">
        <v>505</v>
      </c>
      <c r="L522" s="133">
        <f t="shared" si="90"/>
        <v>-0.16940789473684215</v>
      </c>
      <c r="M522" s="133">
        <f>IFERROR(K522/C522-1,"-")</f>
        <v>0.47660818713450293</v>
      </c>
    </row>
    <row r="523" spans="2:14" x14ac:dyDescent="0.25">
      <c r="B523" s="131" t="s">
        <v>54</v>
      </c>
      <c r="C523" s="132">
        <v>378</v>
      </c>
      <c r="D523" s="133">
        <v>-4.3037974683544311E-2</v>
      </c>
      <c r="E523" s="132">
        <v>132</v>
      </c>
      <c r="F523" s="133">
        <f t="shared" si="88"/>
        <v>-0.65079365079365081</v>
      </c>
      <c r="G523" s="132">
        <v>338</v>
      </c>
      <c r="H523" s="133">
        <f t="shared" si="89"/>
        <v>1.5606060606060606</v>
      </c>
      <c r="I523" s="132">
        <v>508</v>
      </c>
      <c r="J523" s="133">
        <f t="shared" si="89"/>
        <v>0.50295857988165671</v>
      </c>
      <c r="K523" s="132">
        <v>667</v>
      </c>
      <c r="L523" s="133">
        <f t="shared" si="90"/>
        <v>0.31299212598425208</v>
      </c>
      <c r="M523" s="133">
        <f t="shared" ref="M523:M524" si="91">IFERROR(K523/C523-1,"-")</f>
        <v>0.76455026455026465</v>
      </c>
    </row>
    <row r="524" spans="2:14" x14ac:dyDescent="0.25">
      <c r="B524" s="131" t="s">
        <v>56</v>
      </c>
      <c r="C524" s="132">
        <v>379</v>
      </c>
      <c r="D524" s="133">
        <v>-0.45545977011494254</v>
      </c>
      <c r="E524" s="132">
        <v>0</v>
      </c>
      <c r="F524" s="133">
        <f t="shared" si="88"/>
        <v>-1</v>
      </c>
      <c r="G524" s="132">
        <v>796</v>
      </c>
      <c r="H524" s="133" t="str">
        <f t="shared" si="89"/>
        <v>-</v>
      </c>
      <c r="I524" s="132">
        <v>739</v>
      </c>
      <c r="J524" s="133">
        <f t="shared" si="89"/>
        <v>-7.1608040201004974E-2</v>
      </c>
      <c r="K524" s="132">
        <v>671</v>
      </c>
      <c r="L524" s="133">
        <f t="shared" si="90"/>
        <v>-9.201623815967519E-2</v>
      </c>
      <c r="M524" s="133">
        <f t="shared" si="91"/>
        <v>0.77044854881266489</v>
      </c>
    </row>
    <row r="525" spans="2:14" x14ac:dyDescent="0.25">
      <c r="B525" s="131" t="s">
        <v>58</v>
      </c>
      <c r="C525" s="132">
        <v>318</v>
      </c>
      <c r="D525" s="133">
        <v>-2.1538461538461506E-2</v>
      </c>
      <c r="E525" s="132">
        <v>0</v>
      </c>
      <c r="F525" s="133">
        <f t="shared" si="88"/>
        <v>-1</v>
      </c>
      <c r="G525" s="132">
        <v>483</v>
      </c>
      <c r="H525" s="133" t="str">
        <f t="shared" si="89"/>
        <v>-</v>
      </c>
      <c r="I525" s="132">
        <v>422</v>
      </c>
      <c r="J525" s="133">
        <f t="shared" si="89"/>
        <v>-0.1262939958592133</v>
      </c>
      <c r="K525" s="132"/>
      <c r="L525" s="133"/>
      <c r="M525" s="133"/>
    </row>
    <row r="526" spans="2:14" x14ac:dyDescent="0.25">
      <c r="B526" s="131" t="s">
        <v>60</v>
      </c>
      <c r="C526" s="132">
        <v>284</v>
      </c>
      <c r="D526" s="133">
        <v>0.10077519379844957</v>
      </c>
      <c r="E526" s="132">
        <v>0</v>
      </c>
      <c r="F526" s="133">
        <f t="shared" si="88"/>
        <v>-1</v>
      </c>
      <c r="G526" s="132">
        <v>314</v>
      </c>
      <c r="H526" s="133" t="str">
        <f t="shared" si="89"/>
        <v>-</v>
      </c>
      <c r="I526" s="132">
        <v>295</v>
      </c>
      <c r="J526" s="133">
        <f t="shared" si="89"/>
        <v>-6.0509554140127375E-2</v>
      </c>
      <c r="K526" s="132"/>
      <c r="L526" s="133"/>
      <c r="M526" s="133"/>
    </row>
    <row r="527" spans="2:14" x14ac:dyDescent="0.25">
      <c r="B527" s="131" t="s">
        <v>62</v>
      </c>
      <c r="C527" s="132">
        <v>201</v>
      </c>
      <c r="D527" s="133">
        <v>-3.8277511961722466E-2</v>
      </c>
      <c r="E527" s="132">
        <v>119</v>
      </c>
      <c r="F527" s="133">
        <f t="shared" si="88"/>
        <v>-0.40796019900497515</v>
      </c>
      <c r="G527" s="132">
        <v>319</v>
      </c>
      <c r="H527" s="133">
        <f t="shared" si="89"/>
        <v>1.6806722689075628</v>
      </c>
      <c r="I527" s="132">
        <v>357</v>
      </c>
      <c r="J527" s="133">
        <f t="shared" si="89"/>
        <v>0.11912225705329149</v>
      </c>
      <c r="K527" s="132"/>
      <c r="L527" s="133"/>
      <c r="M527" s="133"/>
    </row>
    <row r="528" spans="2:14" x14ac:dyDescent="0.25">
      <c r="B528" s="131" t="s">
        <v>64</v>
      </c>
      <c r="C528" s="132">
        <v>306</v>
      </c>
      <c r="D528" s="133">
        <v>-0.22531645569620251</v>
      </c>
      <c r="E528" s="132">
        <v>124</v>
      </c>
      <c r="F528" s="133">
        <f t="shared" si="88"/>
        <v>-0.59477124183006536</v>
      </c>
      <c r="G528" s="132">
        <v>517</v>
      </c>
      <c r="H528" s="133">
        <f t="shared" si="89"/>
        <v>3.169354838709677</v>
      </c>
      <c r="I528" s="132">
        <v>635</v>
      </c>
      <c r="J528" s="133">
        <f t="shared" si="89"/>
        <v>0.22823984526112184</v>
      </c>
      <c r="K528" s="132"/>
      <c r="L528" s="133"/>
      <c r="M528" s="133"/>
    </row>
    <row r="529" spans="2:14" x14ac:dyDescent="0.25">
      <c r="B529" s="131" t="s">
        <v>66</v>
      </c>
      <c r="C529" s="132">
        <v>382</v>
      </c>
      <c r="D529" s="133">
        <v>-6.8292682926829218E-2</v>
      </c>
      <c r="E529" s="132">
        <v>123</v>
      </c>
      <c r="F529" s="133">
        <f t="shared" si="88"/>
        <v>-0.67801047120418856</v>
      </c>
      <c r="G529" s="132">
        <v>470</v>
      </c>
      <c r="H529" s="133">
        <f t="shared" si="89"/>
        <v>2.821138211382114</v>
      </c>
      <c r="I529" s="132">
        <v>392</v>
      </c>
      <c r="J529" s="133">
        <f t="shared" si="89"/>
        <v>-0.16595744680851066</v>
      </c>
      <c r="K529" s="132"/>
      <c r="L529" s="133"/>
      <c r="M529" s="133"/>
    </row>
    <row r="530" spans="2:14" x14ac:dyDescent="0.25">
      <c r="B530" s="131" t="s">
        <v>68</v>
      </c>
      <c r="C530" s="132">
        <v>340</v>
      </c>
      <c r="D530" s="133">
        <v>-0.13924050632911389</v>
      </c>
      <c r="E530" s="132">
        <v>104</v>
      </c>
      <c r="F530" s="133">
        <f t="shared" si="88"/>
        <v>-0.69411764705882351</v>
      </c>
      <c r="G530" s="132">
        <v>514</v>
      </c>
      <c r="H530" s="133">
        <f t="shared" si="89"/>
        <v>3.9423076923076925</v>
      </c>
      <c r="I530" s="132">
        <v>474</v>
      </c>
      <c r="J530" s="133">
        <f t="shared" si="89"/>
        <v>-7.7821011673151697E-2</v>
      </c>
      <c r="K530" s="132"/>
      <c r="L530" s="133"/>
      <c r="M530" s="133"/>
    </row>
    <row r="531" spans="2:14" x14ac:dyDescent="0.25">
      <c r="B531" s="131" t="s">
        <v>70</v>
      </c>
      <c r="C531" s="132">
        <v>330</v>
      </c>
      <c r="D531" s="133">
        <v>-0.11290322580645162</v>
      </c>
      <c r="E531" s="132">
        <v>145</v>
      </c>
      <c r="F531" s="133">
        <f t="shared" si="88"/>
        <v>-0.56060606060606055</v>
      </c>
      <c r="G531" s="132">
        <v>426</v>
      </c>
      <c r="H531" s="133">
        <f t="shared" si="89"/>
        <v>1.9379310344827587</v>
      </c>
      <c r="I531" s="132">
        <v>475</v>
      </c>
      <c r="J531" s="133">
        <f t="shared" si="89"/>
        <v>0.11502347417840375</v>
      </c>
      <c r="K531" s="132"/>
      <c r="L531" s="133"/>
      <c r="M531" s="133"/>
    </row>
    <row r="532" spans="2:14" x14ac:dyDescent="0.25">
      <c r="B532" s="131" t="s">
        <v>72</v>
      </c>
      <c r="C532" s="132">
        <v>413</v>
      </c>
      <c r="D532" s="133">
        <v>-0.21333333333333337</v>
      </c>
      <c r="E532" s="132">
        <v>324</v>
      </c>
      <c r="F532" s="133">
        <f t="shared" si="88"/>
        <v>-0.21549636803874095</v>
      </c>
      <c r="G532" s="132">
        <v>842</v>
      </c>
      <c r="H532" s="133">
        <f t="shared" si="89"/>
        <v>1.5987654320987654</v>
      </c>
      <c r="I532" s="132">
        <v>545</v>
      </c>
      <c r="J532" s="133">
        <f t="shared" si="89"/>
        <v>-0.35273159144893107</v>
      </c>
      <c r="K532" s="132"/>
      <c r="L532" s="133"/>
      <c r="M532" s="133"/>
    </row>
    <row r="533" spans="2:14" ht="15.75" x14ac:dyDescent="0.25">
      <c r="B533" s="134" t="s">
        <v>33</v>
      </c>
      <c r="C533" s="135">
        <v>4057</v>
      </c>
      <c r="D533" s="136">
        <v>-0.17423163036841038</v>
      </c>
      <c r="E533" s="135">
        <v>1814</v>
      </c>
      <c r="F533" s="136">
        <f t="shared" si="88"/>
        <v>-0.55287157998521075</v>
      </c>
      <c r="G533" s="135">
        <v>5469</v>
      </c>
      <c r="H533" s="136">
        <f t="shared" si="89"/>
        <v>2.0148842337375963</v>
      </c>
      <c r="I533" s="135">
        <v>5867</v>
      </c>
      <c r="J533" s="136">
        <f t="shared" si="89"/>
        <v>7.2773816054123142E-2</v>
      </c>
      <c r="K533" s="135">
        <v>2589</v>
      </c>
      <c r="L533" s="136">
        <v>0.13952464788732399</v>
      </c>
      <c r="M533" s="136">
        <v>0.74578556979096433</v>
      </c>
    </row>
    <row r="534" spans="2:14" ht="6" customHeight="1" x14ac:dyDescent="0.25"/>
    <row r="535" spans="2:14" x14ac:dyDescent="0.25">
      <c r="B535" s="39" t="s">
        <v>192</v>
      </c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</row>
    <row r="536" spans="2:14" x14ac:dyDescent="0.25">
      <c r="C536" s="139"/>
      <c r="E536" s="139"/>
      <c r="G536" s="139"/>
      <c r="I536" s="139"/>
      <c r="K536" s="139"/>
    </row>
    <row r="539" spans="2:14" ht="48.75" customHeight="1" thickBot="1" x14ac:dyDescent="0.3">
      <c r="B539" s="293" t="s">
        <v>215</v>
      </c>
      <c r="C539" s="293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1" t="s">
        <v>124</v>
      </c>
    </row>
    <row r="540" spans="2:14" ht="10.5" customHeight="1" thickBot="1" x14ac:dyDescent="0.3">
      <c r="B540" s="124"/>
      <c r="C540" s="125"/>
      <c r="D540" s="124"/>
      <c r="E540" s="124"/>
      <c r="F540" s="124"/>
      <c r="G540" s="124"/>
      <c r="H540" s="124"/>
      <c r="I540" s="124"/>
      <c r="J540" s="124"/>
      <c r="K540" s="2"/>
      <c r="L540" s="2"/>
      <c r="N540" s="1" t="s">
        <v>125</v>
      </c>
    </row>
    <row r="541" spans="2:14" ht="22.5" thickTop="1" thickBot="1" x14ac:dyDescent="0.3">
      <c r="B541" s="140" t="str">
        <f>C541</f>
        <v>Lituania</v>
      </c>
      <c r="C541" s="303" t="s">
        <v>146</v>
      </c>
      <c r="D541" s="304"/>
      <c r="E541" s="304"/>
      <c r="F541" s="304"/>
      <c r="G541" s="304"/>
      <c r="H541" s="304"/>
      <c r="I541" s="304"/>
      <c r="J541" s="304"/>
      <c r="K541" s="304"/>
      <c r="L541" s="304"/>
      <c r="M541" s="305"/>
    </row>
    <row r="542" spans="2:14" ht="22.5" thickTop="1" thickBot="1" x14ac:dyDescent="0.3">
      <c r="B542" s="3"/>
      <c r="C542" s="306">
        <f>2019</f>
        <v>2019</v>
      </c>
      <c r="D542" s="307"/>
      <c r="E542" s="308">
        <v>2020</v>
      </c>
      <c r="F542" s="307"/>
      <c r="G542" s="308">
        <v>2021</v>
      </c>
      <c r="H542" s="307"/>
      <c r="I542" s="308">
        <v>2022</v>
      </c>
      <c r="J542" s="307"/>
      <c r="K542" s="308">
        <v>2023</v>
      </c>
      <c r="L542" s="309"/>
      <c r="M542" s="310"/>
    </row>
    <row r="543" spans="2:14" ht="16.5" thickTop="1" thickBot="1" x14ac:dyDescent="0.3">
      <c r="B543" s="6"/>
      <c r="C543" s="127" t="s">
        <v>46</v>
      </c>
      <c r="D543" s="128" t="str">
        <f>CONCATENATE("var ",RIGHT(2019,2),"/",RIGHT(2018,2))</f>
        <v>var 19/18</v>
      </c>
      <c r="E543" s="129" t="s">
        <v>46</v>
      </c>
      <c r="F543" s="128" t="str">
        <f>CONCATENATE("var ",RIGHT(E542,2),"/",RIGHT(E542-1,2))</f>
        <v>var 20/19</v>
      </c>
      <c r="G543" s="129" t="s">
        <v>46</v>
      </c>
      <c r="H543" s="128" t="str">
        <f>CONCATENATE("var ",RIGHT(G542,2),"/",RIGHT(G542-1,2))</f>
        <v>var 21/20</v>
      </c>
      <c r="I543" s="129" t="s">
        <v>46</v>
      </c>
      <c r="J543" s="128" t="str">
        <f>CONCATENATE("var ",RIGHT(I542,2),"/",RIGHT(I542-1,2))</f>
        <v>var 22/21</v>
      </c>
      <c r="K543" s="129" t="s">
        <v>46</v>
      </c>
      <c r="L543" s="128" t="str">
        <f>CONCATENATE("var ",RIGHT(K542,2),"/",RIGHT(K542-1,2))</f>
        <v>var 23/22</v>
      </c>
      <c r="M543" s="128" t="str">
        <f>CONCATENATE("var ",RIGHT(K542,2),"/",RIGHT(2019,2))</f>
        <v>var 23/19</v>
      </c>
    </row>
    <row r="544" spans="2:14" x14ac:dyDescent="0.25">
      <c r="B544" s="131" t="s">
        <v>50</v>
      </c>
      <c r="C544" s="132">
        <v>394</v>
      </c>
      <c r="D544" s="133">
        <v>0.4701492537313432</v>
      </c>
      <c r="E544" s="132">
        <v>230</v>
      </c>
      <c r="F544" s="133">
        <f t="shared" ref="F544:F556" si="92">IFERROR(E544/C544-1,"-")</f>
        <v>-0.41624365482233505</v>
      </c>
      <c r="G544" s="132">
        <v>105</v>
      </c>
      <c r="H544" s="133">
        <f t="shared" ref="H544:J556" si="93">IFERROR(G544/E544-1,"-")</f>
        <v>-0.54347826086956519</v>
      </c>
      <c r="I544" s="132">
        <v>402</v>
      </c>
      <c r="J544" s="133">
        <f t="shared" si="93"/>
        <v>2.8285714285714287</v>
      </c>
      <c r="K544" s="132">
        <v>653</v>
      </c>
      <c r="L544" s="133">
        <f t="shared" ref="L544:L547" si="94">IFERROR(K544/I544-1,"-")</f>
        <v>0.62437810945273631</v>
      </c>
      <c r="M544" s="133">
        <f>K544/C544-1</f>
        <v>0.65736040609137047</v>
      </c>
    </row>
    <row r="545" spans="2:13" x14ac:dyDescent="0.25">
      <c r="B545" s="131" t="s">
        <v>52</v>
      </c>
      <c r="C545" s="132">
        <v>281</v>
      </c>
      <c r="D545" s="133">
        <v>-2.0905923344947785E-2</v>
      </c>
      <c r="E545" s="132">
        <v>302</v>
      </c>
      <c r="F545" s="133">
        <f t="shared" si="92"/>
        <v>7.4733096085409345E-2</v>
      </c>
      <c r="G545" s="132">
        <v>108</v>
      </c>
      <c r="H545" s="133">
        <f t="shared" si="93"/>
        <v>-0.64238410596026485</v>
      </c>
      <c r="I545" s="132">
        <v>475</v>
      </c>
      <c r="J545" s="133">
        <f t="shared" si="93"/>
        <v>3.3981481481481479</v>
      </c>
      <c r="K545" s="132">
        <v>806</v>
      </c>
      <c r="L545" s="133">
        <f t="shared" si="94"/>
        <v>0.69684210526315793</v>
      </c>
      <c r="M545" s="133">
        <f>IFERROR(K545/C545-1,"-")</f>
        <v>1.8683274021352312</v>
      </c>
    </row>
    <row r="546" spans="2:13" x14ac:dyDescent="0.25">
      <c r="B546" s="131" t="s">
        <v>54</v>
      </c>
      <c r="C546" s="132">
        <v>325</v>
      </c>
      <c r="D546" s="133">
        <v>0.16487455197132617</v>
      </c>
      <c r="E546" s="132">
        <v>114</v>
      </c>
      <c r="F546" s="133">
        <f t="shared" si="92"/>
        <v>-0.64923076923076928</v>
      </c>
      <c r="G546" s="132">
        <v>129</v>
      </c>
      <c r="H546" s="133">
        <f t="shared" si="93"/>
        <v>0.13157894736842102</v>
      </c>
      <c r="I546" s="132">
        <v>432</v>
      </c>
      <c r="J546" s="133">
        <f t="shared" si="93"/>
        <v>2.3488372093023258</v>
      </c>
      <c r="K546" s="132">
        <v>576</v>
      </c>
      <c r="L546" s="133">
        <f t="shared" si="94"/>
        <v>0.33333333333333326</v>
      </c>
      <c r="M546" s="133">
        <f t="shared" ref="M546:M547" si="95">IFERROR(K546/C546-1,"-")</f>
        <v>0.77230769230769236</v>
      </c>
    </row>
    <row r="547" spans="2:13" x14ac:dyDescent="0.25">
      <c r="B547" s="131" t="s">
        <v>56</v>
      </c>
      <c r="C547" s="132">
        <v>477</v>
      </c>
      <c r="D547" s="133">
        <v>6.0000000000000053E-2</v>
      </c>
      <c r="E547" s="132">
        <v>0</v>
      </c>
      <c r="F547" s="133">
        <f t="shared" si="92"/>
        <v>-1</v>
      </c>
      <c r="G547" s="132">
        <v>105</v>
      </c>
      <c r="H547" s="133" t="str">
        <f t="shared" si="93"/>
        <v>-</v>
      </c>
      <c r="I547" s="132">
        <v>536</v>
      </c>
      <c r="J547" s="133">
        <f t="shared" si="93"/>
        <v>4.1047619047619044</v>
      </c>
      <c r="K547" s="132">
        <v>710</v>
      </c>
      <c r="L547" s="133">
        <f t="shared" si="94"/>
        <v>0.32462686567164178</v>
      </c>
      <c r="M547" s="133">
        <f t="shared" si="95"/>
        <v>0.48846960167714881</v>
      </c>
    </row>
    <row r="548" spans="2:13" x14ac:dyDescent="0.25">
      <c r="B548" s="131" t="s">
        <v>58</v>
      </c>
      <c r="C548" s="132">
        <v>273</v>
      </c>
      <c r="D548" s="133">
        <v>-7.4576271186440724E-2</v>
      </c>
      <c r="E548" s="132">
        <v>0</v>
      </c>
      <c r="F548" s="133">
        <f t="shared" si="92"/>
        <v>-1</v>
      </c>
      <c r="G548" s="132">
        <v>73</v>
      </c>
      <c r="H548" s="133" t="str">
        <f t="shared" si="93"/>
        <v>-</v>
      </c>
      <c r="I548" s="132">
        <v>393</v>
      </c>
      <c r="J548" s="133">
        <f t="shared" si="93"/>
        <v>4.3835616438356162</v>
      </c>
      <c r="K548" s="132"/>
      <c r="L548" s="133"/>
      <c r="M548" s="133"/>
    </row>
    <row r="549" spans="2:13" x14ac:dyDescent="0.25">
      <c r="B549" s="131" t="s">
        <v>60</v>
      </c>
      <c r="C549" s="132">
        <v>220</v>
      </c>
      <c r="D549" s="133">
        <v>-0.24914675767918093</v>
      </c>
      <c r="E549" s="132">
        <v>39</v>
      </c>
      <c r="F549" s="133">
        <f t="shared" si="92"/>
        <v>-0.82272727272727275</v>
      </c>
      <c r="G549" s="132">
        <v>98</v>
      </c>
      <c r="H549" s="133">
        <f t="shared" si="93"/>
        <v>1.5128205128205128</v>
      </c>
      <c r="I549" s="132">
        <v>336</v>
      </c>
      <c r="J549" s="133">
        <f t="shared" si="93"/>
        <v>2.4285714285714284</v>
      </c>
      <c r="K549" s="132"/>
      <c r="L549" s="133"/>
      <c r="M549" s="133"/>
    </row>
    <row r="550" spans="2:13" x14ac:dyDescent="0.25">
      <c r="B550" s="131" t="s">
        <v>62</v>
      </c>
      <c r="C550" s="132">
        <v>137</v>
      </c>
      <c r="D550" s="133">
        <v>-0.17469879518072284</v>
      </c>
      <c r="E550" s="132">
        <v>50</v>
      </c>
      <c r="F550" s="133">
        <f t="shared" si="92"/>
        <v>-0.63503649635036497</v>
      </c>
      <c r="G550" s="132">
        <v>118</v>
      </c>
      <c r="H550" s="133">
        <f t="shared" si="93"/>
        <v>1.3599999999999999</v>
      </c>
      <c r="I550" s="132">
        <v>220</v>
      </c>
      <c r="J550" s="133">
        <f t="shared" si="93"/>
        <v>0.86440677966101687</v>
      </c>
      <c r="K550" s="132"/>
      <c r="L550" s="133"/>
      <c r="M550" s="133"/>
    </row>
    <row r="551" spans="2:13" x14ac:dyDescent="0.25">
      <c r="B551" s="131" t="s">
        <v>64</v>
      </c>
      <c r="C551" s="132">
        <v>179</v>
      </c>
      <c r="D551" s="133">
        <v>-0.1435406698564593</v>
      </c>
      <c r="E551" s="132">
        <v>52</v>
      </c>
      <c r="F551" s="133">
        <f t="shared" si="92"/>
        <v>-0.70949720670391059</v>
      </c>
      <c r="G551" s="132">
        <v>115</v>
      </c>
      <c r="H551" s="133">
        <f t="shared" si="93"/>
        <v>1.2115384615384617</v>
      </c>
      <c r="I551" s="132">
        <v>255</v>
      </c>
      <c r="J551" s="133">
        <f t="shared" si="93"/>
        <v>1.2173913043478262</v>
      </c>
      <c r="K551" s="132"/>
      <c r="L551" s="133"/>
      <c r="M551" s="133"/>
    </row>
    <row r="552" spans="2:13" x14ac:dyDescent="0.25">
      <c r="B552" s="131" t="s">
        <v>66</v>
      </c>
      <c r="C552" s="132">
        <v>118</v>
      </c>
      <c r="D552" s="133">
        <v>-0.60927152317880795</v>
      </c>
      <c r="E552" s="132">
        <v>28</v>
      </c>
      <c r="F552" s="133">
        <f t="shared" si="92"/>
        <v>-0.76271186440677963</v>
      </c>
      <c r="G552" s="132">
        <v>157</v>
      </c>
      <c r="H552" s="133">
        <f t="shared" si="93"/>
        <v>4.6071428571428568</v>
      </c>
      <c r="I552" s="132">
        <v>225</v>
      </c>
      <c r="J552" s="133">
        <f t="shared" si="93"/>
        <v>0.43312101910828016</v>
      </c>
      <c r="K552" s="132"/>
      <c r="L552" s="133"/>
      <c r="M552" s="133"/>
    </row>
    <row r="553" spans="2:13" x14ac:dyDescent="0.25">
      <c r="B553" s="131" t="s">
        <v>68</v>
      </c>
      <c r="C553" s="132">
        <v>331</v>
      </c>
      <c r="D553" s="133">
        <v>2.7950310559006208E-2</v>
      </c>
      <c r="E553" s="132">
        <v>96</v>
      </c>
      <c r="F553" s="133">
        <f t="shared" si="92"/>
        <v>-0.70996978851963743</v>
      </c>
      <c r="G553" s="132">
        <v>351</v>
      </c>
      <c r="H553" s="133">
        <f t="shared" si="93"/>
        <v>2.65625</v>
      </c>
      <c r="I553" s="132">
        <v>490</v>
      </c>
      <c r="J553" s="133">
        <f t="shared" si="93"/>
        <v>0.39601139601139601</v>
      </c>
      <c r="K553" s="132"/>
      <c r="L553" s="133"/>
      <c r="M553" s="133"/>
    </row>
    <row r="554" spans="2:13" x14ac:dyDescent="0.25">
      <c r="B554" s="131" t="s">
        <v>70</v>
      </c>
      <c r="C554" s="132">
        <v>246</v>
      </c>
      <c r="D554" s="133">
        <v>-1.2048192771084376E-2</v>
      </c>
      <c r="E554" s="132">
        <v>42</v>
      </c>
      <c r="F554" s="133">
        <f t="shared" si="92"/>
        <v>-0.82926829268292679</v>
      </c>
      <c r="G554" s="132">
        <v>248</v>
      </c>
      <c r="H554" s="133">
        <f t="shared" si="93"/>
        <v>4.9047619047619051</v>
      </c>
      <c r="I554" s="132">
        <v>487</v>
      </c>
      <c r="J554" s="133">
        <f t="shared" si="93"/>
        <v>0.96370967741935476</v>
      </c>
      <c r="K554" s="132"/>
      <c r="L554" s="133"/>
      <c r="M554" s="133"/>
    </row>
    <row r="555" spans="2:13" x14ac:dyDescent="0.25">
      <c r="B555" s="131" t="s">
        <v>72</v>
      </c>
      <c r="C555" s="132">
        <v>445</v>
      </c>
      <c r="D555" s="133">
        <v>-0.23539518900343648</v>
      </c>
      <c r="E555" s="132">
        <v>97</v>
      </c>
      <c r="F555" s="133">
        <f t="shared" si="92"/>
        <v>-0.78202247191011232</v>
      </c>
      <c r="G555" s="132">
        <v>442</v>
      </c>
      <c r="H555" s="133">
        <f t="shared" si="93"/>
        <v>3.5567010309278349</v>
      </c>
      <c r="I555" s="132">
        <v>921</v>
      </c>
      <c r="J555" s="133">
        <f t="shared" si="93"/>
        <v>1.0837104072398192</v>
      </c>
      <c r="K555" s="132"/>
      <c r="L555" s="133"/>
      <c r="M555" s="133"/>
    </row>
    <row r="556" spans="2:13" ht="15.75" x14ac:dyDescent="0.25">
      <c r="B556" s="134" t="s">
        <v>33</v>
      </c>
      <c r="C556" s="135">
        <v>3426</v>
      </c>
      <c r="D556" s="136">
        <v>-7.4554294975688773E-2</v>
      </c>
      <c r="E556" s="135">
        <v>1050</v>
      </c>
      <c r="F556" s="136">
        <f t="shared" si="92"/>
        <v>-0.69352014010507879</v>
      </c>
      <c r="G556" s="135">
        <v>2049</v>
      </c>
      <c r="H556" s="136">
        <f t="shared" si="93"/>
        <v>0.95142857142857151</v>
      </c>
      <c r="I556" s="135">
        <v>5172</v>
      </c>
      <c r="J556" s="136">
        <f t="shared" si="93"/>
        <v>1.5241581259150805</v>
      </c>
      <c r="K556" s="135">
        <v>2745</v>
      </c>
      <c r="L556" s="136">
        <v>0.48780487804878048</v>
      </c>
      <c r="M556" s="136">
        <v>0.85849695328368325</v>
      </c>
    </row>
    <row r="557" spans="2:13" ht="6" customHeight="1" x14ac:dyDescent="0.25"/>
    <row r="558" spans="2:13" x14ac:dyDescent="0.25">
      <c r="B558" s="39" t="s">
        <v>192</v>
      </c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</row>
    <row r="559" spans="2:13" x14ac:dyDescent="0.25">
      <c r="C559" s="139"/>
      <c r="E559" s="139"/>
      <c r="G559" s="139"/>
      <c r="I559" s="139"/>
      <c r="K559" s="139"/>
    </row>
    <row r="562" spans="2:14" ht="48.75" customHeight="1" thickBot="1" x14ac:dyDescent="0.3">
      <c r="B562" s="293" t="s">
        <v>216</v>
      </c>
      <c r="C562" s="293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1" t="s">
        <v>124</v>
      </c>
    </row>
    <row r="563" spans="2:14" ht="10.5" customHeight="1" thickBot="1" x14ac:dyDescent="0.3">
      <c r="B563" s="124"/>
      <c r="C563" s="125"/>
      <c r="D563" s="124"/>
      <c r="E563" s="124"/>
      <c r="F563" s="124"/>
      <c r="G563" s="124"/>
      <c r="H563" s="124"/>
      <c r="I563" s="124"/>
      <c r="J563" s="124"/>
      <c r="K563" s="2"/>
      <c r="L563" s="2"/>
      <c r="N563" s="1" t="s">
        <v>125</v>
      </c>
    </row>
    <row r="564" spans="2:14" ht="22.5" thickTop="1" thickBot="1" x14ac:dyDescent="0.3">
      <c r="B564" s="140" t="str">
        <f>C564</f>
        <v>Hungría</v>
      </c>
      <c r="C564" s="303" t="s">
        <v>148</v>
      </c>
      <c r="D564" s="304"/>
      <c r="E564" s="304"/>
      <c r="F564" s="304"/>
      <c r="G564" s="304"/>
      <c r="H564" s="304"/>
      <c r="I564" s="304"/>
      <c r="J564" s="304"/>
      <c r="K564" s="304"/>
      <c r="L564" s="304"/>
      <c r="M564" s="305"/>
    </row>
    <row r="565" spans="2:14" ht="22.5" thickTop="1" thickBot="1" x14ac:dyDescent="0.3">
      <c r="B565" s="3"/>
      <c r="C565" s="306">
        <f>2019</f>
        <v>2019</v>
      </c>
      <c r="D565" s="307"/>
      <c r="E565" s="308">
        <v>2020</v>
      </c>
      <c r="F565" s="307"/>
      <c r="G565" s="308">
        <v>2021</v>
      </c>
      <c r="H565" s="307"/>
      <c r="I565" s="308">
        <v>2022</v>
      </c>
      <c r="J565" s="307"/>
      <c r="K565" s="308">
        <v>2023</v>
      </c>
      <c r="L565" s="309"/>
      <c r="M565" s="310"/>
    </row>
    <row r="566" spans="2:14" ht="16.5" thickTop="1" thickBot="1" x14ac:dyDescent="0.3">
      <c r="B566" s="6"/>
      <c r="C566" s="127" t="s">
        <v>46</v>
      </c>
      <c r="D566" s="128" t="str">
        <f>CONCATENATE("var ",RIGHT(2019,2),"/",RIGHT(2018,2))</f>
        <v>var 19/18</v>
      </c>
      <c r="E566" s="129" t="s">
        <v>46</v>
      </c>
      <c r="F566" s="128" t="str">
        <f>CONCATENATE("var ",RIGHT(E565,2),"/",RIGHT(E565-1,2))</f>
        <v>var 20/19</v>
      </c>
      <c r="G566" s="129" t="s">
        <v>46</v>
      </c>
      <c r="H566" s="128" t="str">
        <f>CONCATENATE("var ",RIGHT(G565,2),"/",RIGHT(G565-1,2))</f>
        <v>var 21/20</v>
      </c>
      <c r="I566" s="129" t="s">
        <v>46</v>
      </c>
      <c r="J566" s="128" t="str">
        <f>CONCATENATE("var ",RIGHT(I565,2),"/",RIGHT(I565-1,2))</f>
        <v>var 22/21</v>
      </c>
      <c r="K566" s="129" t="s">
        <v>46</v>
      </c>
      <c r="L566" s="128" t="str">
        <f>CONCATENATE("var ",RIGHT(K565,2),"/",RIGHT(K565-1,2))</f>
        <v>var 23/22</v>
      </c>
      <c r="M566" s="128" t="str">
        <f>CONCATENATE("var ",RIGHT(K565,2),"/",RIGHT(2019,2))</f>
        <v>var 23/19</v>
      </c>
    </row>
    <row r="567" spans="2:14" x14ac:dyDescent="0.25">
      <c r="B567" s="131" t="s">
        <v>50</v>
      </c>
      <c r="C567" s="132">
        <v>430</v>
      </c>
      <c r="D567" s="133">
        <v>-2.9345372460496622E-2</v>
      </c>
      <c r="E567" s="132">
        <v>410</v>
      </c>
      <c r="F567" s="133">
        <f t="shared" ref="F567:F579" si="96">IFERROR(E567/C567-1,"-")</f>
        <v>-4.6511627906976716E-2</v>
      </c>
      <c r="G567" s="132">
        <v>61</v>
      </c>
      <c r="H567" s="133">
        <f t="shared" ref="H567:J579" si="97">IFERROR(G567/E567-1,"-")</f>
        <v>-0.85121951219512193</v>
      </c>
      <c r="I567" s="132">
        <v>478</v>
      </c>
      <c r="J567" s="133">
        <f t="shared" si="97"/>
        <v>6.8360655737704921</v>
      </c>
      <c r="K567" s="132">
        <v>672</v>
      </c>
      <c r="L567" s="133">
        <f t="shared" ref="L567:L570" si="98">IFERROR(K567/I567-1,"-")</f>
        <v>0.40585774058577395</v>
      </c>
      <c r="M567" s="133">
        <f>K567/C567-1</f>
        <v>0.56279069767441858</v>
      </c>
    </row>
    <row r="568" spans="2:14" x14ac:dyDescent="0.25">
      <c r="B568" s="131" t="s">
        <v>52</v>
      </c>
      <c r="C568" s="132">
        <v>339</v>
      </c>
      <c r="D568" s="133">
        <v>-4.7752808988763995E-2</v>
      </c>
      <c r="E568" s="132">
        <v>388</v>
      </c>
      <c r="F568" s="133">
        <f t="shared" si="96"/>
        <v>0.14454277286135686</v>
      </c>
      <c r="G568" s="132">
        <v>102</v>
      </c>
      <c r="H568" s="133">
        <f t="shared" si="97"/>
        <v>-0.73711340206185572</v>
      </c>
      <c r="I568" s="132">
        <v>399</v>
      </c>
      <c r="J568" s="133">
        <f t="shared" si="97"/>
        <v>2.9117647058823528</v>
      </c>
      <c r="K568" s="132">
        <v>481</v>
      </c>
      <c r="L568" s="133">
        <f t="shared" si="98"/>
        <v>0.20551378446115298</v>
      </c>
      <c r="M568" s="133">
        <f>IFERROR(K568/C568-1,"-")</f>
        <v>0.41887905604719755</v>
      </c>
    </row>
    <row r="569" spans="2:14" x14ac:dyDescent="0.25">
      <c r="B569" s="131" t="s">
        <v>54</v>
      </c>
      <c r="C569" s="132">
        <v>457</v>
      </c>
      <c r="D569" s="133">
        <v>1.0772727272727272</v>
      </c>
      <c r="E569" s="132">
        <v>174</v>
      </c>
      <c r="F569" s="133">
        <f t="shared" si="96"/>
        <v>-0.61925601750547044</v>
      </c>
      <c r="G569" s="132">
        <v>115</v>
      </c>
      <c r="H569" s="133">
        <f t="shared" si="97"/>
        <v>-0.33908045977011492</v>
      </c>
      <c r="I569" s="132">
        <v>574</v>
      </c>
      <c r="J569" s="133">
        <f t="shared" si="97"/>
        <v>3.9913043478260866</v>
      </c>
      <c r="K569" s="132">
        <v>461</v>
      </c>
      <c r="L569" s="133">
        <f t="shared" si="98"/>
        <v>-0.19686411149825789</v>
      </c>
      <c r="M569" s="133">
        <f t="shared" ref="M569:M570" si="99">IFERROR(K569/C569-1,"-")</f>
        <v>8.7527352297593897E-3</v>
      </c>
    </row>
    <row r="570" spans="2:14" x14ac:dyDescent="0.25">
      <c r="B570" s="131" t="s">
        <v>56</v>
      </c>
      <c r="C570" s="132">
        <v>339</v>
      </c>
      <c r="D570" s="133">
        <v>0.1225165562913908</v>
      </c>
      <c r="E570" s="132">
        <v>0</v>
      </c>
      <c r="F570" s="133">
        <f t="shared" si="96"/>
        <v>-1</v>
      </c>
      <c r="G570" s="132">
        <v>69</v>
      </c>
      <c r="H570" s="133" t="str">
        <f t="shared" si="97"/>
        <v>-</v>
      </c>
      <c r="I570" s="132">
        <v>460</v>
      </c>
      <c r="J570" s="133">
        <f t="shared" si="97"/>
        <v>5.666666666666667</v>
      </c>
      <c r="K570" s="132">
        <v>481</v>
      </c>
      <c r="L570" s="133">
        <f t="shared" si="98"/>
        <v>4.5652173913043548E-2</v>
      </c>
      <c r="M570" s="133">
        <f t="shared" si="99"/>
        <v>0.41887905604719755</v>
      </c>
    </row>
    <row r="571" spans="2:14" x14ac:dyDescent="0.25">
      <c r="B571" s="131" t="s">
        <v>58</v>
      </c>
      <c r="C571" s="132">
        <v>512</v>
      </c>
      <c r="D571" s="133">
        <v>0.23671497584541057</v>
      </c>
      <c r="E571" s="132">
        <v>0</v>
      </c>
      <c r="F571" s="133">
        <f t="shared" si="96"/>
        <v>-1</v>
      </c>
      <c r="G571" s="132">
        <v>114</v>
      </c>
      <c r="H571" s="133" t="str">
        <f t="shared" si="97"/>
        <v>-</v>
      </c>
      <c r="I571" s="132">
        <v>564</v>
      </c>
      <c r="J571" s="133">
        <f t="shared" si="97"/>
        <v>3.9473684210526319</v>
      </c>
      <c r="K571" s="132"/>
      <c r="L571" s="133"/>
      <c r="M571" s="133"/>
    </row>
    <row r="572" spans="2:14" x14ac:dyDescent="0.25">
      <c r="B572" s="131" t="s">
        <v>60</v>
      </c>
      <c r="C572" s="132">
        <v>451</v>
      </c>
      <c r="D572" s="133">
        <v>8.4134615384615419E-2</v>
      </c>
      <c r="E572" s="132">
        <v>5</v>
      </c>
      <c r="F572" s="133">
        <f t="shared" si="96"/>
        <v>-0.98891352549889133</v>
      </c>
      <c r="G572" s="132">
        <v>253</v>
      </c>
      <c r="H572" s="133">
        <f t="shared" si="97"/>
        <v>49.6</v>
      </c>
      <c r="I572" s="132">
        <v>659</v>
      </c>
      <c r="J572" s="133">
        <f t="shared" si="97"/>
        <v>1.6047430830039526</v>
      </c>
      <c r="K572" s="132"/>
      <c r="L572" s="133"/>
      <c r="M572" s="133"/>
    </row>
    <row r="573" spans="2:14" x14ac:dyDescent="0.25">
      <c r="B573" s="131" t="s">
        <v>62</v>
      </c>
      <c r="C573" s="132">
        <v>481</v>
      </c>
      <c r="D573" s="133">
        <v>0.19651741293532332</v>
      </c>
      <c r="E573" s="132">
        <v>29</v>
      </c>
      <c r="F573" s="133">
        <f t="shared" si="96"/>
        <v>-0.93970893970893976</v>
      </c>
      <c r="G573" s="132">
        <v>476</v>
      </c>
      <c r="H573" s="133">
        <f t="shared" si="97"/>
        <v>15.413793103448278</v>
      </c>
      <c r="I573" s="132">
        <v>600</v>
      </c>
      <c r="J573" s="133">
        <f t="shared" si="97"/>
        <v>0.26050420168067223</v>
      </c>
      <c r="K573" s="132"/>
      <c r="L573" s="133"/>
      <c r="M573" s="133"/>
    </row>
    <row r="574" spans="2:14" x14ac:dyDescent="0.25">
      <c r="B574" s="131" t="s">
        <v>64</v>
      </c>
      <c r="C574" s="132">
        <v>364</v>
      </c>
      <c r="D574" s="133">
        <v>-4.4619422572178435E-2</v>
      </c>
      <c r="E574" s="132">
        <v>48</v>
      </c>
      <c r="F574" s="133">
        <f t="shared" si="96"/>
        <v>-0.86813186813186816</v>
      </c>
      <c r="G574" s="132">
        <v>293</v>
      </c>
      <c r="H574" s="133">
        <f t="shared" si="97"/>
        <v>5.104166666666667</v>
      </c>
      <c r="I574" s="132">
        <v>650</v>
      </c>
      <c r="J574" s="133">
        <f t="shared" si="97"/>
        <v>1.218430034129693</v>
      </c>
      <c r="K574" s="132"/>
      <c r="L574" s="133"/>
      <c r="M574" s="133"/>
    </row>
    <row r="575" spans="2:14" x14ac:dyDescent="0.25">
      <c r="B575" s="131" t="s">
        <v>66</v>
      </c>
      <c r="C575" s="132">
        <v>412</v>
      </c>
      <c r="D575" s="133">
        <v>-7.8299776286353429E-2</v>
      </c>
      <c r="E575" s="132">
        <v>10</v>
      </c>
      <c r="F575" s="133">
        <f t="shared" si="96"/>
        <v>-0.97572815533980584</v>
      </c>
      <c r="G575" s="132">
        <v>294</v>
      </c>
      <c r="H575" s="133">
        <f t="shared" si="97"/>
        <v>28.4</v>
      </c>
      <c r="I575" s="132">
        <v>546</v>
      </c>
      <c r="J575" s="133">
        <f t="shared" si="97"/>
        <v>0.85714285714285721</v>
      </c>
      <c r="K575" s="132"/>
      <c r="L575" s="133"/>
      <c r="M575" s="133"/>
    </row>
    <row r="576" spans="2:14" x14ac:dyDescent="0.25">
      <c r="B576" s="131" t="s">
        <v>68</v>
      </c>
      <c r="C576" s="132">
        <v>696</v>
      </c>
      <c r="D576" s="133">
        <v>0.62997658079625296</v>
      </c>
      <c r="E576" s="132">
        <v>46</v>
      </c>
      <c r="F576" s="133">
        <f t="shared" si="96"/>
        <v>-0.93390804597701149</v>
      </c>
      <c r="G576" s="132">
        <v>306</v>
      </c>
      <c r="H576" s="133">
        <f t="shared" si="97"/>
        <v>5.6521739130434785</v>
      </c>
      <c r="I576" s="132">
        <v>597</v>
      </c>
      <c r="J576" s="133">
        <f t="shared" si="97"/>
        <v>0.9509803921568627</v>
      </c>
      <c r="K576" s="132"/>
      <c r="L576" s="133"/>
      <c r="M576" s="133"/>
    </row>
    <row r="577" spans="2:14" x14ac:dyDescent="0.25">
      <c r="B577" s="131" t="s">
        <v>70</v>
      </c>
      <c r="C577" s="132">
        <v>356</v>
      </c>
      <c r="D577" s="133">
        <v>-0.10327455919395467</v>
      </c>
      <c r="E577" s="132">
        <v>84</v>
      </c>
      <c r="F577" s="133">
        <f t="shared" si="96"/>
        <v>-0.7640449438202247</v>
      </c>
      <c r="G577" s="132">
        <v>294</v>
      </c>
      <c r="H577" s="133">
        <f t="shared" si="97"/>
        <v>2.5</v>
      </c>
      <c r="I577" s="132">
        <v>439</v>
      </c>
      <c r="J577" s="133">
        <f t="shared" si="97"/>
        <v>0.49319727891156462</v>
      </c>
      <c r="K577" s="132"/>
      <c r="L577" s="133"/>
      <c r="M577" s="133"/>
    </row>
    <row r="578" spans="2:14" x14ac:dyDescent="0.25">
      <c r="B578" s="131" t="s">
        <v>72</v>
      </c>
      <c r="C578" s="132">
        <v>349</v>
      </c>
      <c r="D578" s="133">
        <v>-7.9155672823219003E-2</v>
      </c>
      <c r="E578" s="132">
        <v>83</v>
      </c>
      <c r="F578" s="133">
        <f t="shared" si="96"/>
        <v>-0.76217765042979946</v>
      </c>
      <c r="G578" s="132">
        <v>364</v>
      </c>
      <c r="H578" s="133">
        <f t="shared" si="97"/>
        <v>3.3855421686746991</v>
      </c>
      <c r="I578" s="132">
        <v>584</v>
      </c>
      <c r="J578" s="133">
        <f t="shared" si="97"/>
        <v>0.60439560439560447</v>
      </c>
      <c r="K578" s="132"/>
      <c r="L578" s="133"/>
      <c r="M578" s="133"/>
    </row>
    <row r="579" spans="2:14" ht="15.75" x14ac:dyDescent="0.25">
      <c r="B579" s="134" t="s">
        <v>33</v>
      </c>
      <c r="C579" s="135">
        <v>5186</v>
      </c>
      <c r="D579" s="136">
        <v>0.13132635253054104</v>
      </c>
      <c r="E579" s="135">
        <v>1277</v>
      </c>
      <c r="F579" s="136">
        <f t="shared" si="96"/>
        <v>-0.75376012340917853</v>
      </c>
      <c r="G579" s="135">
        <v>2741</v>
      </c>
      <c r="H579" s="136">
        <f t="shared" si="97"/>
        <v>1.1464369616288175</v>
      </c>
      <c r="I579" s="135">
        <v>6550</v>
      </c>
      <c r="J579" s="136">
        <f t="shared" si="97"/>
        <v>1.3896388179496535</v>
      </c>
      <c r="K579" s="135">
        <v>2095</v>
      </c>
      <c r="L579" s="136">
        <v>9.628466771323918E-2</v>
      </c>
      <c r="M579" s="136">
        <v>0.33865814696485619</v>
      </c>
    </row>
    <row r="580" spans="2:14" ht="6" customHeight="1" x14ac:dyDescent="0.25"/>
    <row r="581" spans="2:14" x14ac:dyDescent="0.25">
      <c r="B581" s="39" t="s">
        <v>192</v>
      </c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</row>
    <row r="582" spans="2:14" x14ac:dyDescent="0.25">
      <c r="C582" s="139"/>
      <c r="E582" s="139"/>
      <c r="G582" s="139"/>
      <c r="I582" s="139"/>
      <c r="K582" s="139"/>
    </row>
    <row r="585" spans="2:14" ht="48.75" customHeight="1" thickBot="1" x14ac:dyDescent="0.3">
      <c r="B585" s="293" t="s">
        <v>217</v>
      </c>
      <c r="C585" s="293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1" t="s">
        <v>124</v>
      </c>
    </row>
    <row r="586" spans="2:14" ht="10.5" customHeight="1" thickBot="1" x14ac:dyDescent="0.3">
      <c r="B586" s="124"/>
      <c r="C586" s="125"/>
      <c r="D586" s="124"/>
      <c r="E586" s="124"/>
      <c r="F586" s="124"/>
      <c r="G586" s="124"/>
      <c r="H586" s="124"/>
      <c r="I586" s="124"/>
      <c r="J586" s="124"/>
      <c r="K586" s="2"/>
      <c r="L586" s="2"/>
      <c r="N586" s="1" t="s">
        <v>125</v>
      </c>
    </row>
    <row r="587" spans="2:14" ht="22.5" thickTop="1" thickBot="1" x14ac:dyDescent="0.3">
      <c r="B587" s="140" t="str">
        <f>C587</f>
        <v>Rusia</v>
      </c>
      <c r="C587" s="303" t="s">
        <v>150</v>
      </c>
      <c r="D587" s="304"/>
      <c r="E587" s="304"/>
      <c r="F587" s="304"/>
      <c r="G587" s="304"/>
      <c r="H587" s="304"/>
      <c r="I587" s="304"/>
      <c r="J587" s="304"/>
      <c r="K587" s="304"/>
      <c r="L587" s="304"/>
      <c r="M587" s="305"/>
    </row>
    <row r="588" spans="2:14" ht="22.5" thickTop="1" thickBot="1" x14ac:dyDescent="0.3">
      <c r="B588" s="3"/>
      <c r="C588" s="306">
        <f>2019</f>
        <v>2019</v>
      </c>
      <c r="D588" s="307"/>
      <c r="E588" s="308">
        <v>2020</v>
      </c>
      <c r="F588" s="307"/>
      <c r="G588" s="308">
        <v>2021</v>
      </c>
      <c r="H588" s="307"/>
      <c r="I588" s="308">
        <v>2022</v>
      </c>
      <c r="J588" s="307"/>
      <c r="K588" s="308">
        <v>2023</v>
      </c>
      <c r="L588" s="309"/>
      <c r="M588" s="310"/>
    </row>
    <row r="589" spans="2:14" ht="16.5" thickTop="1" thickBot="1" x14ac:dyDescent="0.3">
      <c r="B589" s="6"/>
      <c r="C589" s="127" t="s">
        <v>46</v>
      </c>
      <c r="D589" s="128" t="str">
        <f>CONCATENATE("var ",RIGHT(2019,2),"/",RIGHT(2018,2))</f>
        <v>var 19/18</v>
      </c>
      <c r="E589" s="129" t="s">
        <v>46</v>
      </c>
      <c r="F589" s="128" t="str">
        <f>CONCATENATE("var ",RIGHT(E588,2),"/",RIGHT(E588-1,2))</f>
        <v>var 20/19</v>
      </c>
      <c r="G589" s="129" t="s">
        <v>46</v>
      </c>
      <c r="H589" s="128" t="str">
        <f>CONCATENATE("var ",RIGHT(G588,2),"/",RIGHT(G588-1,2))</f>
        <v>var 21/20</v>
      </c>
      <c r="I589" s="129" t="s">
        <v>46</v>
      </c>
      <c r="J589" s="128" t="str">
        <f>CONCATENATE("var ",RIGHT(I588,2),"/",RIGHT(I588-1,2))</f>
        <v>var 22/21</v>
      </c>
      <c r="K589" s="129" t="s">
        <v>46</v>
      </c>
      <c r="L589" s="128" t="str">
        <f>CONCATENATE("var ",RIGHT(K588,2),"/",RIGHT(K588-1,2))</f>
        <v>var 23/22</v>
      </c>
      <c r="M589" s="128" t="str">
        <f>CONCATENATE("var ",RIGHT(K588,2),"/",RIGHT(2019,2))</f>
        <v>var 23/19</v>
      </c>
    </row>
    <row r="590" spans="2:14" x14ac:dyDescent="0.25">
      <c r="B590" s="131" t="s">
        <v>50</v>
      </c>
      <c r="C590" s="132">
        <v>974</v>
      </c>
      <c r="D590" s="133">
        <v>-7.3263558515699323E-2</v>
      </c>
      <c r="E590" s="132">
        <v>940</v>
      </c>
      <c r="F590" s="133">
        <f t="shared" ref="F590:F602" si="100">IFERROR(E590/C590-1,"-")</f>
        <v>-3.4907597535934309E-2</v>
      </c>
      <c r="G590" s="132">
        <v>173</v>
      </c>
      <c r="H590" s="133">
        <f t="shared" ref="H590:J602" si="101">IFERROR(G590/E590-1,"-")</f>
        <v>-0.81595744680851068</v>
      </c>
      <c r="I590" s="132">
        <v>337</v>
      </c>
      <c r="J590" s="133">
        <f t="shared" si="101"/>
        <v>0.94797687861271673</v>
      </c>
      <c r="K590" s="132">
        <v>404</v>
      </c>
      <c r="L590" s="133">
        <f t="shared" ref="L590:L593" si="102">IFERROR(K590/I590-1,"-")</f>
        <v>0.19881305637982205</v>
      </c>
      <c r="M590" s="133">
        <f>K590/C590-1</f>
        <v>-0.58521560574948661</v>
      </c>
    </row>
    <row r="591" spans="2:14" x14ac:dyDescent="0.25">
      <c r="B591" s="131" t="s">
        <v>52</v>
      </c>
      <c r="C591" s="132">
        <v>315</v>
      </c>
      <c r="D591" s="133">
        <v>-3.963414634146345E-2</v>
      </c>
      <c r="E591" s="132">
        <v>390</v>
      </c>
      <c r="F591" s="133">
        <f t="shared" si="100"/>
        <v>0.23809523809523814</v>
      </c>
      <c r="G591" s="132">
        <v>101</v>
      </c>
      <c r="H591" s="133">
        <f t="shared" si="101"/>
        <v>-0.74102564102564106</v>
      </c>
      <c r="I591" s="132">
        <v>287</v>
      </c>
      <c r="J591" s="133">
        <f t="shared" si="101"/>
        <v>1.8415841584158414</v>
      </c>
      <c r="K591" s="132">
        <v>238</v>
      </c>
      <c r="L591" s="133">
        <f t="shared" si="102"/>
        <v>-0.17073170731707321</v>
      </c>
      <c r="M591" s="133">
        <f>IFERROR(K591/C591-1,"-")</f>
        <v>-0.24444444444444446</v>
      </c>
    </row>
    <row r="592" spans="2:14" x14ac:dyDescent="0.25">
      <c r="B592" s="131" t="s">
        <v>54</v>
      </c>
      <c r="C592" s="132">
        <v>357</v>
      </c>
      <c r="D592" s="133">
        <v>-0.12926829268292683</v>
      </c>
      <c r="E592" s="132">
        <v>233</v>
      </c>
      <c r="F592" s="133">
        <f t="shared" si="100"/>
        <v>-0.34733893557422968</v>
      </c>
      <c r="G592" s="132">
        <v>140</v>
      </c>
      <c r="H592" s="133">
        <f t="shared" si="101"/>
        <v>-0.39914163090128751</v>
      </c>
      <c r="I592" s="132">
        <v>182</v>
      </c>
      <c r="J592" s="133">
        <f t="shared" si="101"/>
        <v>0.30000000000000004</v>
      </c>
      <c r="K592" s="132">
        <v>232</v>
      </c>
      <c r="L592" s="133">
        <f t="shared" si="102"/>
        <v>0.27472527472527464</v>
      </c>
      <c r="M592" s="133">
        <f t="shared" ref="M592:M593" si="103">IFERROR(K592/C592-1,"-")</f>
        <v>-0.35014005602240894</v>
      </c>
    </row>
    <row r="593" spans="2:14" x14ac:dyDescent="0.25">
      <c r="B593" s="131" t="s">
        <v>56</v>
      </c>
      <c r="C593" s="132">
        <v>369</v>
      </c>
      <c r="D593" s="133">
        <v>-0.34224598930481287</v>
      </c>
      <c r="E593" s="132">
        <v>0</v>
      </c>
      <c r="F593" s="133">
        <f t="shared" si="100"/>
        <v>-1</v>
      </c>
      <c r="G593" s="132">
        <v>184</v>
      </c>
      <c r="H593" s="133" t="str">
        <f t="shared" si="101"/>
        <v>-</v>
      </c>
      <c r="I593" s="132">
        <v>258</v>
      </c>
      <c r="J593" s="133">
        <f t="shared" si="101"/>
        <v>0.40217391304347827</v>
      </c>
      <c r="K593" s="132">
        <v>280</v>
      </c>
      <c r="L593" s="133">
        <f t="shared" si="102"/>
        <v>8.5271317829457294E-2</v>
      </c>
      <c r="M593" s="133">
        <f t="shared" si="103"/>
        <v>-0.24119241192411922</v>
      </c>
    </row>
    <row r="594" spans="2:14" x14ac:dyDescent="0.25">
      <c r="B594" s="131" t="s">
        <v>58</v>
      </c>
      <c r="C594" s="132">
        <v>678</v>
      </c>
      <c r="D594" s="133">
        <v>0.15699658703071662</v>
      </c>
      <c r="E594" s="132">
        <v>1</v>
      </c>
      <c r="F594" s="133">
        <f t="shared" si="100"/>
        <v>-0.99852507374631272</v>
      </c>
      <c r="G594" s="132">
        <v>161</v>
      </c>
      <c r="H594" s="133">
        <f t="shared" si="101"/>
        <v>160</v>
      </c>
      <c r="I594" s="132">
        <v>184</v>
      </c>
      <c r="J594" s="133">
        <f t="shared" si="101"/>
        <v>0.14285714285714279</v>
      </c>
      <c r="K594" s="132"/>
      <c r="L594" s="133"/>
      <c r="M594" s="133"/>
    </row>
    <row r="595" spans="2:14" x14ac:dyDescent="0.25">
      <c r="B595" s="131" t="s">
        <v>60</v>
      </c>
      <c r="C595" s="132">
        <v>352</v>
      </c>
      <c r="D595" s="133">
        <v>0.11392405063291133</v>
      </c>
      <c r="E595" s="132">
        <v>116</v>
      </c>
      <c r="F595" s="133">
        <f t="shared" si="100"/>
        <v>-0.67045454545454541</v>
      </c>
      <c r="G595" s="132">
        <v>141</v>
      </c>
      <c r="H595" s="133">
        <f t="shared" si="101"/>
        <v>0.21551724137931028</v>
      </c>
      <c r="I595" s="132">
        <v>199</v>
      </c>
      <c r="J595" s="133">
        <f t="shared" si="101"/>
        <v>0.41134751773049638</v>
      </c>
      <c r="K595" s="132"/>
      <c r="L595" s="133"/>
      <c r="M595" s="133"/>
    </row>
    <row r="596" spans="2:14" x14ac:dyDescent="0.25">
      <c r="B596" s="131" t="s">
        <v>62</v>
      </c>
      <c r="C596" s="132">
        <v>554</v>
      </c>
      <c r="D596" s="133">
        <v>0.30969267139479895</v>
      </c>
      <c r="E596" s="132">
        <v>178</v>
      </c>
      <c r="F596" s="133">
        <f t="shared" si="100"/>
        <v>-0.67870036101083031</v>
      </c>
      <c r="G596" s="132">
        <v>237</v>
      </c>
      <c r="H596" s="133">
        <f t="shared" si="101"/>
        <v>0.3314606741573034</v>
      </c>
      <c r="I596" s="132">
        <v>307</v>
      </c>
      <c r="J596" s="133">
        <f t="shared" si="101"/>
        <v>0.29535864978902948</v>
      </c>
      <c r="K596" s="132"/>
      <c r="L596" s="133"/>
      <c r="M596" s="133"/>
    </row>
    <row r="597" spans="2:14" x14ac:dyDescent="0.25">
      <c r="B597" s="131" t="s">
        <v>64</v>
      </c>
      <c r="C597" s="132">
        <v>388</v>
      </c>
      <c r="D597" s="133">
        <v>-7.8384798099762509E-2</v>
      </c>
      <c r="E597" s="132">
        <v>135</v>
      </c>
      <c r="F597" s="133">
        <f t="shared" si="100"/>
        <v>-0.65206185567010311</v>
      </c>
      <c r="G597" s="132">
        <v>192</v>
      </c>
      <c r="H597" s="133">
        <f t="shared" si="101"/>
        <v>0.42222222222222228</v>
      </c>
      <c r="I597" s="132">
        <v>267</v>
      </c>
      <c r="J597" s="133">
        <f t="shared" si="101"/>
        <v>0.390625</v>
      </c>
      <c r="K597" s="132"/>
      <c r="L597" s="133"/>
      <c r="M597" s="133"/>
    </row>
    <row r="598" spans="2:14" x14ac:dyDescent="0.25">
      <c r="B598" s="131" t="s">
        <v>66</v>
      </c>
      <c r="C598" s="132">
        <v>345</v>
      </c>
      <c r="D598" s="133">
        <v>1.7699115044247815E-2</v>
      </c>
      <c r="E598" s="132">
        <v>50</v>
      </c>
      <c r="F598" s="133">
        <f t="shared" si="100"/>
        <v>-0.85507246376811596</v>
      </c>
      <c r="G598" s="132">
        <v>222</v>
      </c>
      <c r="H598" s="133">
        <f t="shared" si="101"/>
        <v>3.4400000000000004</v>
      </c>
      <c r="I598" s="132">
        <v>241</v>
      </c>
      <c r="J598" s="133">
        <f t="shared" si="101"/>
        <v>8.55855855855856E-2</v>
      </c>
      <c r="K598" s="132"/>
      <c r="L598" s="133"/>
      <c r="M598" s="133"/>
    </row>
    <row r="599" spans="2:14" x14ac:dyDescent="0.25">
      <c r="B599" s="131" t="s">
        <v>68</v>
      </c>
      <c r="C599" s="132">
        <v>675</v>
      </c>
      <c r="D599" s="133">
        <v>0.6148325358851674</v>
      </c>
      <c r="E599" s="132">
        <v>63</v>
      </c>
      <c r="F599" s="133">
        <f t="shared" si="100"/>
        <v>-0.90666666666666662</v>
      </c>
      <c r="G599" s="132">
        <v>266</v>
      </c>
      <c r="H599" s="133">
        <f t="shared" si="101"/>
        <v>3.2222222222222223</v>
      </c>
      <c r="I599" s="132">
        <v>244</v>
      </c>
      <c r="J599" s="133">
        <f t="shared" si="101"/>
        <v>-8.2706766917293284E-2</v>
      </c>
      <c r="K599" s="132"/>
      <c r="L599" s="133"/>
      <c r="M599" s="133"/>
    </row>
    <row r="600" spans="2:14" x14ac:dyDescent="0.25">
      <c r="B600" s="131" t="s">
        <v>70</v>
      </c>
      <c r="C600" s="132">
        <v>472</v>
      </c>
      <c r="D600" s="133">
        <v>-0.2423756019261637</v>
      </c>
      <c r="E600" s="132">
        <v>106</v>
      </c>
      <c r="F600" s="133">
        <f t="shared" si="100"/>
        <v>-0.77542372881355925</v>
      </c>
      <c r="G600" s="132">
        <v>319</v>
      </c>
      <c r="H600" s="133">
        <f t="shared" si="101"/>
        <v>2.0094339622641511</v>
      </c>
      <c r="I600" s="132">
        <v>253</v>
      </c>
      <c r="J600" s="133">
        <f t="shared" si="101"/>
        <v>-0.2068965517241379</v>
      </c>
      <c r="K600" s="132"/>
      <c r="L600" s="133"/>
      <c r="M600" s="133"/>
    </row>
    <row r="601" spans="2:14" x14ac:dyDescent="0.25">
      <c r="B601" s="131" t="s">
        <v>72</v>
      </c>
      <c r="C601" s="132">
        <v>613</v>
      </c>
      <c r="D601" s="133">
        <v>1.6339869281045694E-3</v>
      </c>
      <c r="E601" s="132">
        <v>234</v>
      </c>
      <c r="F601" s="133">
        <f t="shared" si="100"/>
        <v>-0.61827079934747142</v>
      </c>
      <c r="G601" s="132">
        <v>328</v>
      </c>
      <c r="H601" s="133">
        <f t="shared" si="101"/>
        <v>0.40170940170940161</v>
      </c>
      <c r="I601" s="132">
        <v>440</v>
      </c>
      <c r="J601" s="133">
        <f t="shared" si="101"/>
        <v>0.34146341463414642</v>
      </c>
      <c r="K601" s="132"/>
      <c r="L601" s="133"/>
      <c r="M601" s="133"/>
    </row>
    <row r="602" spans="2:14" ht="15.75" x14ac:dyDescent="0.25">
      <c r="B602" s="134" t="s">
        <v>33</v>
      </c>
      <c r="C602" s="135">
        <v>6092</v>
      </c>
      <c r="D602" s="136">
        <v>6.5703022339036465E-4</v>
      </c>
      <c r="E602" s="135">
        <v>2446</v>
      </c>
      <c r="F602" s="136">
        <f t="shared" si="100"/>
        <v>-0.59848982271831908</v>
      </c>
      <c r="G602" s="135">
        <v>2464</v>
      </c>
      <c r="H602" s="136">
        <f t="shared" si="101"/>
        <v>7.3589533932951756E-3</v>
      </c>
      <c r="I602" s="135">
        <v>3199</v>
      </c>
      <c r="J602" s="136">
        <f t="shared" si="101"/>
        <v>0.29829545454545459</v>
      </c>
      <c r="K602" s="135">
        <v>1154</v>
      </c>
      <c r="L602" s="136">
        <v>8.4586466165413432E-2</v>
      </c>
      <c r="M602" s="136">
        <v>-0.42729528535980144</v>
      </c>
    </row>
    <row r="603" spans="2:14" ht="6" customHeight="1" x14ac:dyDescent="0.25"/>
    <row r="604" spans="2:14" x14ac:dyDescent="0.25">
      <c r="B604" s="39" t="s">
        <v>192</v>
      </c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</row>
    <row r="605" spans="2:14" x14ac:dyDescent="0.25">
      <c r="C605" s="139"/>
      <c r="E605" s="139"/>
      <c r="G605" s="139"/>
      <c r="I605" s="139"/>
      <c r="K605" s="139"/>
    </row>
    <row r="608" spans="2:14" ht="48.75" customHeight="1" thickBot="1" x14ac:dyDescent="0.3">
      <c r="B608" s="293" t="s">
        <v>218</v>
      </c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1" t="s">
        <v>124</v>
      </c>
    </row>
    <row r="609" spans="2:14" ht="10.5" customHeight="1" thickBot="1" x14ac:dyDescent="0.3">
      <c r="B609" s="124"/>
      <c r="C609" s="125"/>
      <c r="D609" s="124"/>
      <c r="E609" s="124"/>
      <c r="F609" s="124"/>
      <c r="G609" s="124"/>
      <c r="H609" s="124"/>
      <c r="I609" s="124"/>
      <c r="J609" s="124"/>
      <c r="K609" s="2"/>
      <c r="L609" s="2"/>
      <c r="N609" s="1" t="s">
        <v>125</v>
      </c>
    </row>
    <row r="610" spans="2:14" ht="22.5" thickTop="1" thickBot="1" x14ac:dyDescent="0.3">
      <c r="B610" s="140" t="str">
        <f>C610</f>
        <v>República Checa</v>
      </c>
      <c r="C610" s="303" t="s">
        <v>152</v>
      </c>
      <c r="D610" s="304"/>
      <c r="E610" s="304"/>
      <c r="F610" s="304"/>
      <c r="G610" s="304"/>
      <c r="H610" s="304"/>
      <c r="I610" s="304"/>
      <c r="J610" s="304"/>
      <c r="K610" s="304"/>
      <c r="L610" s="304"/>
      <c r="M610" s="305"/>
    </row>
    <row r="611" spans="2:14" ht="22.5" thickTop="1" thickBot="1" x14ac:dyDescent="0.3">
      <c r="B611" s="3"/>
      <c r="C611" s="306">
        <f>2019</f>
        <v>2019</v>
      </c>
      <c r="D611" s="307"/>
      <c r="E611" s="308">
        <v>2020</v>
      </c>
      <c r="F611" s="307"/>
      <c r="G611" s="308">
        <v>2021</v>
      </c>
      <c r="H611" s="307"/>
      <c r="I611" s="308">
        <v>2022</v>
      </c>
      <c r="J611" s="307"/>
      <c r="K611" s="308">
        <v>2023</v>
      </c>
      <c r="L611" s="309"/>
      <c r="M611" s="310"/>
    </row>
    <row r="612" spans="2:14" ht="16.5" thickTop="1" thickBot="1" x14ac:dyDescent="0.3">
      <c r="B612" s="6"/>
      <c r="C612" s="127" t="s">
        <v>46</v>
      </c>
      <c r="D612" s="128" t="str">
        <f>CONCATENATE("var ",RIGHT(2019,2),"/",RIGHT(2018,2))</f>
        <v>var 19/18</v>
      </c>
      <c r="E612" s="129" t="s">
        <v>46</v>
      </c>
      <c r="F612" s="128" t="str">
        <f>CONCATENATE("var ",RIGHT(E611,2),"/",RIGHT(E611-1,2))</f>
        <v>var 20/19</v>
      </c>
      <c r="G612" s="129" t="s">
        <v>46</v>
      </c>
      <c r="H612" s="128" t="str">
        <f>CONCATENATE("var ",RIGHT(G611,2),"/",RIGHT(G611-1,2))</f>
        <v>var 21/20</v>
      </c>
      <c r="I612" s="129" t="s">
        <v>46</v>
      </c>
      <c r="J612" s="128" t="str">
        <f>CONCATENATE("var ",RIGHT(I611,2),"/",RIGHT(I611-1,2))</f>
        <v>var 22/21</v>
      </c>
      <c r="K612" s="129" t="s">
        <v>46</v>
      </c>
      <c r="L612" s="128" t="str">
        <f>CONCATENATE("var ",RIGHT(K611,2),"/",RIGHT(K611-1,2))</f>
        <v>var 23/22</v>
      </c>
      <c r="M612" s="128" t="str">
        <f>CONCATENATE("var ",RIGHT(K611,2),"/",RIGHT(2019,2))</f>
        <v>var 23/19</v>
      </c>
    </row>
    <row r="613" spans="2:14" x14ac:dyDescent="0.25">
      <c r="B613" s="131" t="s">
        <v>50</v>
      </c>
      <c r="C613" s="132">
        <v>441</v>
      </c>
      <c r="D613" s="133">
        <v>-0.13698630136986301</v>
      </c>
      <c r="E613" s="132">
        <v>441</v>
      </c>
      <c r="F613" s="133">
        <f t="shared" ref="F613:F625" si="104">IFERROR(E613/C613-1,"-")</f>
        <v>0</v>
      </c>
      <c r="G613" s="132">
        <v>413</v>
      </c>
      <c r="H613" s="133">
        <f t="shared" ref="H613:J625" si="105">IFERROR(G613/E613-1,"-")</f>
        <v>-6.3492063492063489E-2</v>
      </c>
      <c r="I613" s="132">
        <v>668</v>
      </c>
      <c r="J613" s="133">
        <f t="shared" si="105"/>
        <v>0.61743341404358354</v>
      </c>
      <c r="K613" s="132">
        <v>736</v>
      </c>
      <c r="L613" s="133">
        <f t="shared" ref="L613:L616" si="106">IFERROR(K613/I613-1,"-")</f>
        <v>0.10179640718562877</v>
      </c>
      <c r="M613" s="133">
        <f>K613/C613-1</f>
        <v>0.66893424036281179</v>
      </c>
    </row>
    <row r="614" spans="2:14" x14ac:dyDescent="0.25">
      <c r="B614" s="131" t="s">
        <v>52</v>
      </c>
      <c r="C614" s="132">
        <v>589</v>
      </c>
      <c r="D614" s="133">
        <v>0.18989898989898979</v>
      </c>
      <c r="E614" s="132">
        <v>654</v>
      </c>
      <c r="F614" s="133">
        <f t="shared" si="104"/>
        <v>0.11035653650254673</v>
      </c>
      <c r="G614" s="132">
        <v>645</v>
      </c>
      <c r="H614" s="133">
        <f t="shared" si="105"/>
        <v>-1.3761467889908285E-2</v>
      </c>
      <c r="I614" s="132">
        <v>818</v>
      </c>
      <c r="J614" s="133">
        <f t="shared" si="105"/>
        <v>0.26821705426356579</v>
      </c>
      <c r="K614" s="132">
        <v>1112</v>
      </c>
      <c r="L614" s="133">
        <f t="shared" si="106"/>
        <v>0.35941320293398538</v>
      </c>
      <c r="M614" s="133">
        <f>IFERROR(K614/C614-1,"-")</f>
        <v>0.88794567062818341</v>
      </c>
    </row>
    <row r="615" spans="2:14" x14ac:dyDescent="0.25">
      <c r="B615" s="131" t="s">
        <v>54</v>
      </c>
      <c r="C615" s="132">
        <v>449</v>
      </c>
      <c r="D615" s="133">
        <v>-0.17158671586715868</v>
      </c>
      <c r="E615" s="132">
        <v>317</v>
      </c>
      <c r="F615" s="133">
        <f t="shared" si="104"/>
        <v>-0.29398663697104677</v>
      </c>
      <c r="G615" s="132">
        <v>773</v>
      </c>
      <c r="H615" s="133">
        <f t="shared" si="105"/>
        <v>1.4384858044164037</v>
      </c>
      <c r="I615" s="132">
        <v>1187</v>
      </c>
      <c r="J615" s="133">
        <f t="shared" si="105"/>
        <v>0.53557567917205695</v>
      </c>
      <c r="K615" s="132">
        <v>1176</v>
      </c>
      <c r="L615" s="133">
        <f t="shared" si="106"/>
        <v>-9.2670598146588068E-3</v>
      </c>
      <c r="M615" s="133">
        <f t="shared" ref="M615:M616" si="107">IFERROR(K615/C615-1,"-")</f>
        <v>1.6191536748329622</v>
      </c>
    </row>
    <row r="616" spans="2:14" x14ac:dyDescent="0.25">
      <c r="B616" s="131" t="s">
        <v>56</v>
      </c>
      <c r="C616" s="132">
        <v>472</v>
      </c>
      <c r="D616" s="133">
        <v>6.5462753950338515E-2</v>
      </c>
      <c r="E616" s="132">
        <v>0</v>
      </c>
      <c r="F616" s="133">
        <f t="shared" si="104"/>
        <v>-1</v>
      </c>
      <c r="G616" s="132">
        <v>609</v>
      </c>
      <c r="H616" s="133" t="str">
        <f t="shared" si="105"/>
        <v>-</v>
      </c>
      <c r="I616" s="132">
        <v>1034</v>
      </c>
      <c r="J616" s="133">
        <f t="shared" si="105"/>
        <v>0.69786535303776676</v>
      </c>
      <c r="K616" s="132">
        <v>912</v>
      </c>
      <c r="L616" s="133">
        <f t="shared" si="106"/>
        <v>-0.11798839458413923</v>
      </c>
      <c r="M616" s="133">
        <f t="shared" si="107"/>
        <v>0.93220338983050843</v>
      </c>
    </row>
    <row r="617" spans="2:14" x14ac:dyDescent="0.25">
      <c r="B617" s="131" t="s">
        <v>58</v>
      </c>
      <c r="C617" s="132">
        <v>687</v>
      </c>
      <c r="D617" s="133">
        <v>0.17636986301369872</v>
      </c>
      <c r="E617" s="132">
        <v>30</v>
      </c>
      <c r="F617" s="133">
        <f t="shared" si="104"/>
        <v>-0.95633187772925765</v>
      </c>
      <c r="G617" s="132">
        <v>510</v>
      </c>
      <c r="H617" s="133">
        <f t="shared" si="105"/>
        <v>16</v>
      </c>
      <c r="I617" s="132">
        <v>1065</v>
      </c>
      <c r="J617" s="133">
        <f t="shared" si="105"/>
        <v>1.0882352941176472</v>
      </c>
      <c r="K617" s="132"/>
      <c r="L617" s="133"/>
      <c r="M617" s="133"/>
    </row>
    <row r="618" spans="2:14" x14ac:dyDescent="0.25">
      <c r="B618" s="131" t="s">
        <v>60</v>
      </c>
      <c r="C618" s="132">
        <v>737</v>
      </c>
      <c r="D618" s="133">
        <v>0.13036809815950923</v>
      </c>
      <c r="E618" s="132">
        <v>5</v>
      </c>
      <c r="F618" s="133">
        <f t="shared" si="104"/>
        <v>-0.99321573948439623</v>
      </c>
      <c r="G618" s="132">
        <v>467</v>
      </c>
      <c r="H618" s="133">
        <f t="shared" si="105"/>
        <v>92.4</v>
      </c>
      <c r="I618" s="132">
        <v>1001</v>
      </c>
      <c r="J618" s="133">
        <f t="shared" si="105"/>
        <v>1.1434689507494649</v>
      </c>
      <c r="K618" s="132"/>
      <c r="L618" s="133"/>
      <c r="M618" s="133"/>
    </row>
    <row r="619" spans="2:14" x14ac:dyDescent="0.25">
      <c r="B619" s="131" t="s">
        <v>62</v>
      </c>
      <c r="C619" s="132">
        <v>652</v>
      </c>
      <c r="D619" s="133">
        <v>-4.1176470588235259E-2</v>
      </c>
      <c r="E619" s="132">
        <v>90</v>
      </c>
      <c r="F619" s="133">
        <f t="shared" si="104"/>
        <v>-0.8619631901840491</v>
      </c>
      <c r="G619" s="132">
        <v>853</v>
      </c>
      <c r="H619" s="133">
        <f t="shared" si="105"/>
        <v>8.4777777777777779</v>
      </c>
      <c r="I619" s="132">
        <v>1169</v>
      </c>
      <c r="J619" s="133">
        <f t="shared" si="105"/>
        <v>0.37045720984759667</v>
      </c>
      <c r="K619" s="132"/>
      <c r="L619" s="133"/>
      <c r="M619" s="133"/>
    </row>
    <row r="620" spans="2:14" x14ac:dyDescent="0.25">
      <c r="B620" s="131" t="s">
        <v>64</v>
      </c>
      <c r="C620" s="132">
        <v>816</v>
      </c>
      <c r="D620" s="133">
        <v>0.28706624605678233</v>
      </c>
      <c r="E620" s="132">
        <v>151</v>
      </c>
      <c r="F620" s="133">
        <f t="shared" si="104"/>
        <v>-0.81495098039215685</v>
      </c>
      <c r="G620" s="132">
        <v>567</v>
      </c>
      <c r="H620" s="133">
        <f t="shared" si="105"/>
        <v>2.7549668874172184</v>
      </c>
      <c r="I620" s="132">
        <v>815</v>
      </c>
      <c r="J620" s="133">
        <f t="shared" si="105"/>
        <v>0.43738977072310403</v>
      </c>
      <c r="K620" s="132"/>
      <c r="L620" s="133"/>
      <c r="M620" s="133"/>
    </row>
    <row r="621" spans="2:14" x14ac:dyDescent="0.25">
      <c r="B621" s="131" t="s">
        <v>66</v>
      </c>
      <c r="C621" s="132">
        <v>694</v>
      </c>
      <c r="D621" s="133">
        <v>-5.5782312925170108E-2</v>
      </c>
      <c r="E621" s="132">
        <v>87</v>
      </c>
      <c r="F621" s="133">
        <f t="shared" si="104"/>
        <v>-0.87463976945244959</v>
      </c>
      <c r="G621" s="132">
        <v>728</v>
      </c>
      <c r="H621" s="133">
        <f t="shared" si="105"/>
        <v>7.3678160919540225</v>
      </c>
      <c r="I621" s="132">
        <v>872</v>
      </c>
      <c r="J621" s="133">
        <f t="shared" si="105"/>
        <v>0.19780219780219777</v>
      </c>
      <c r="K621" s="132"/>
      <c r="L621" s="133"/>
      <c r="M621" s="133"/>
    </row>
    <row r="622" spans="2:14" x14ac:dyDescent="0.25">
      <c r="B622" s="131" t="s">
        <v>68</v>
      </c>
      <c r="C622" s="132">
        <v>955</v>
      </c>
      <c r="D622" s="133">
        <v>-8.2612872238232438E-2</v>
      </c>
      <c r="E622" s="132">
        <v>233</v>
      </c>
      <c r="F622" s="133">
        <f t="shared" si="104"/>
        <v>-0.75602094240837703</v>
      </c>
      <c r="G622" s="132">
        <v>1015</v>
      </c>
      <c r="H622" s="133">
        <f t="shared" si="105"/>
        <v>3.3562231759656651</v>
      </c>
      <c r="I622" s="132">
        <v>1318</v>
      </c>
      <c r="J622" s="133">
        <f t="shared" si="105"/>
        <v>0.29852216748768479</v>
      </c>
      <c r="K622" s="132"/>
      <c r="L622" s="133"/>
      <c r="M622" s="133"/>
    </row>
    <row r="623" spans="2:14" x14ac:dyDescent="0.25">
      <c r="B623" s="131" t="s">
        <v>70</v>
      </c>
      <c r="C623" s="132">
        <v>678</v>
      </c>
      <c r="D623" s="133">
        <v>8.828250401284099E-2</v>
      </c>
      <c r="E623" s="132">
        <v>289</v>
      </c>
      <c r="F623" s="133">
        <f t="shared" si="104"/>
        <v>-0.57374631268436582</v>
      </c>
      <c r="G623" s="132">
        <v>904</v>
      </c>
      <c r="H623" s="133">
        <f t="shared" si="105"/>
        <v>2.1280276816608996</v>
      </c>
      <c r="I623" s="132">
        <v>890</v>
      </c>
      <c r="J623" s="133">
        <f t="shared" si="105"/>
        <v>-1.5486725663716783E-2</v>
      </c>
      <c r="K623" s="132"/>
      <c r="L623" s="133"/>
      <c r="M623" s="133"/>
    </row>
    <row r="624" spans="2:14" x14ac:dyDescent="0.25">
      <c r="B624" s="131" t="s">
        <v>72</v>
      </c>
      <c r="C624" s="132">
        <v>754</v>
      </c>
      <c r="D624" s="133">
        <v>0.16178736517719572</v>
      </c>
      <c r="E624" s="132">
        <v>481</v>
      </c>
      <c r="F624" s="133">
        <f t="shared" si="104"/>
        <v>-0.36206896551724133</v>
      </c>
      <c r="G624" s="132">
        <v>1001</v>
      </c>
      <c r="H624" s="133">
        <f t="shared" si="105"/>
        <v>1.0810810810810811</v>
      </c>
      <c r="I624" s="132">
        <v>1035</v>
      </c>
      <c r="J624" s="133">
        <f t="shared" si="105"/>
        <v>3.3966033966033926E-2</v>
      </c>
      <c r="K624" s="132"/>
      <c r="L624" s="133"/>
      <c r="M624" s="133"/>
    </row>
    <row r="625" spans="2:14" ht="15.75" x14ac:dyDescent="0.25">
      <c r="B625" s="134" t="s">
        <v>33</v>
      </c>
      <c r="C625" s="135">
        <v>7924</v>
      </c>
      <c r="D625" s="136">
        <v>4.4142838318619093E-2</v>
      </c>
      <c r="E625" s="135">
        <v>2785</v>
      </c>
      <c r="F625" s="136">
        <f t="shared" si="104"/>
        <v>-0.64853609288238268</v>
      </c>
      <c r="G625" s="135">
        <v>8485</v>
      </c>
      <c r="H625" s="136">
        <f t="shared" si="105"/>
        <v>2.0466786355475763</v>
      </c>
      <c r="I625" s="135">
        <v>11872</v>
      </c>
      <c r="J625" s="136">
        <f t="shared" si="105"/>
        <v>0.39917501473187977</v>
      </c>
      <c r="K625" s="135">
        <v>3936</v>
      </c>
      <c r="L625" s="136">
        <v>6.1775020231993549E-2</v>
      </c>
      <c r="M625" s="136">
        <v>1.0174269605330601</v>
      </c>
    </row>
    <row r="626" spans="2:14" ht="6" customHeight="1" x14ac:dyDescent="0.25"/>
    <row r="627" spans="2:14" x14ac:dyDescent="0.25">
      <c r="B627" s="39" t="s">
        <v>192</v>
      </c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</row>
    <row r="628" spans="2:14" x14ac:dyDescent="0.25">
      <c r="C628" s="139"/>
      <c r="E628" s="139"/>
      <c r="G628" s="139"/>
      <c r="I628" s="139"/>
      <c r="K628" s="139"/>
    </row>
    <row r="630" spans="2:14" ht="48.75" customHeight="1" thickBot="1" x14ac:dyDescent="0.3">
      <c r="B630" s="293" t="s">
        <v>219</v>
      </c>
      <c r="C630" s="293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1" t="s">
        <v>124</v>
      </c>
    </row>
    <row r="631" spans="2:14" ht="10.5" customHeight="1" thickBot="1" x14ac:dyDescent="0.3">
      <c r="B631" s="124"/>
      <c r="C631" s="125"/>
      <c r="D631" s="124"/>
      <c r="E631" s="124"/>
      <c r="F631" s="124"/>
      <c r="G631" s="124"/>
      <c r="H631" s="124"/>
      <c r="I631" s="124"/>
      <c r="J631" s="124"/>
      <c r="K631" s="2"/>
      <c r="L631" s="2"/>
      <c r="N631" s="1" t="s">
        <v>125</v>
      </c>
    </row>
    <row r="632" spans="2:14" ht="22.5" thickTop="1" thickBot="1" x14ac:dyDescent="0.3">
      <c r="B632" s="140" t="s">
        <v>154</v>
      </c>
      <c r="C632" s="303" t="s">
        <v>155</v>
      </c>
      <c r="D632" s="304"/>
      <c r="E632" s="304"/>
      <c r="F632" s="304"/>
      <c r="G632" s="304"/>
      <c r="H632" s="304"/>
      <c r="I632" s="304"/>
      <c r="J632" s="304"/>
      <c r="K632" s="304"/>
      <c r="L632" s="304"/>
      <c r="M632" s="305"/>
    </row>
    <row r="633" spans="2:14" ht="22.5" thickTop="1" thickBot="1" x14ac:dyDescent="0.3">
      <c r="B633" s="3"/>
      <c r="C633" s="306">
        <f>2019</f>
        <v>2019</v>
      </c>
      <c r="D633" s="307"/>
      <c r="E633" s="308">
        <v>2020</v>
      </c>
      <c r="F633" s="307"/>
      <c r="G633" s="308">
        <v>2021</v>
      </c>
      <c r="H633" s="307"/>
      <c r="I633" s="308">
        <v>2022</v>
      </c>
      <c r="J633" s="307"/>
      <c r="K633" s="308">
        <v>2023</v>
      </c>
      <c r="L633" s="309"/>
      <c r="M633" s="310"/>
    </row>
    <row r="634" spans="2:14" ht="16.5" thickTop="1" thickBot="1" x14ac:dyDescent="0.3">
      <c r="B634" s="6"/>
      <c r="C634" s="127" t="s">
        <v>46</v>
      </c>
      <c r="D634" s="128" t="str">
        <f>CONCATENATE("var ",RIGHT(2019,2),"/",RIGHT(2018,2))</f>
        <v>var 19/18</v>
      </c>
      <c r="E634" s="129" t="s">
        <v>46</v>
      </c>
      <c r="F634" s="128" t="str">
        <f>CONCATENATE("var ",RIGHT(E633,2),"/",RIGHT(E633-1,2))</f>
        <v>var 20/19</v>
      </c>
      <c r="G634" s="129" t="s">
        <v>46</v>
      </c>
      <c r="H634" s="128" t="str">
        <f>CONCATENATE("var ",RIGHT(G633,2),"/",RIGHT(G633-1,2))</f>
        <v>var 21/20</v>
      </c>
      <c r="I634" s="129" t="s">
        <v>46</v>
      </c>
      <c r="J634" s="128" t="str">
        <f>CONCATENATE("var ",RIGHT(I633,2),"/",RIGHT(I633-1,2))</f>
        <v>var 22/21</v>
      </c>
      <c r="K634" s="129" t="s">
        <v>46</v>
      </c>
      <c r="L634" s="128" t="str">
        <f>CONCATENATE("var ",RIGHT(K633,2),"/",RIGHT(K633-1,2))</f>
        <v>var 23/22</v>
      </c>
      <c r="M634" s="128" t="str">
        <f>CONCATENATE("var ",RIGHT(K633,2),"/",RIGHT(2019,2))</f>
        <v>var 23/19</v>
      </c>
    </row>
    <row r="635" spans="2:14" x14ac:dyDescent="0.25">
      <c r="B635" s="131" t="s">
        <v>50</v>
      </c>
      <c r="C635" s="132">
        <v>386</v>
      </c>
      <c r="D635" s="133">
        <v>0.75454545454545463</v>
      </c>
      <c r="E635" s="132">
        <v>422</v>
      </c>
      <c r="F635" s="133">
        <f t="shared" ref="F635:F647" si="108">IFERROR(E635/C635-1,"-")</f>
        <v>9.3264248704663322E-2</v>
      </c>
      <c r="G635" s="132">
        <v>138</v>
      </c>
      <c r="H635" s="133">
        <f t="shared" ref="H635:J647" si="109">IFERROR(G635/E635-1,"-")</f>
        <v>-0.67298578199052139</v>
      </c>
      <c r="I635" s="132">
        <v>594</v>
      </c>
      <c r="J635" s="133">
        <f t="shared" si="109"/>
        <v>3.3043478260869561</v>
      </c>
      <c r="K635" s="132">
        <v>860</v>
      </c>
      <c r="L635" s="133">
        <f t="shared" ref="L635:L638" si="110">IFERROR(K635/I635-1,"-")</f>
        <v>0.44781144781144788</v>
      </c>
      <c r="M635" s="133">
        <f>K635/C635-1</f>
        <v>1.2279792746113989</v>
      </c>
    </row>
    <row r="636" spans="2:14" x14ac:dyDescent="0.25">
      <c r="B636" s="131" t="s">
        <v>52</v>
      </c>
      <c r="C636" s="132">
        <v>352</v>
      </c>
      <c r="D636" s="133">
        <v>0.66824644549763024</v>
      </c>
      <c r="E636" s="132">
        <v>283</v>
      </c>
      <c r="F636" s="133">
        <f t="shared" si="108"/>
        <v>-0.19602272727272729</v>
      </c>
      <c r="G636" s="132">
        <v>107</v>
      </c>
      <c r="H636" s="133">
        <f t="shared" si="109"/>
        <v>-0.62190812720848054</v>
      </c>
      <c r="I636" s="132">
        <v>799</v>
      </c>
      <c r="J636" s="133">
        <f t="shared" si="109"/>
        <v>6.4672897196261685</v>
      </c>
      <c r="K636" s="132">
        <v>958</v>
      </c>
      <c r="L636" s="133">
        <f t="shared" si="110"/>
        <v>0.19899874843554444</v>
      </c>
      <c r="M636" s="133">
        <f>IFERROR(K636/C636-1,"-")</f>
        <v>1.7215909090909092</v>
      </c>
    </row>
    <row r="637" spans="2:14" x14ac:dyDescent="0.25">
      <c r="B637" s="131" t="s">
        <v>54</v>
      </c>
      <c r="C637" s="132">
        <v>343</v>
      </c>
      <c r="D637" s="133">
        <v>0.84408602150537626</v>
      </c>
      <c r="E637" s="132">
        <v>172</v>
      </c>
      <c r="F637" s="133">
        <f t="shared" si="108"/>
        <v>-0.49854227405247808</v>
      </c>
      <c r="G637" s="132">
        <v>92</v>
      </c>
      <c r="H637" s="133">
        <f t="shared" si="109"/>
        <v>-0.46511627906976749</v>
      </c>
      <c r="I637" s="132">
        <v>663</v>
      </c>
      <c r="J637" s="133">
        <f t="shared" si="109"/>
        <v>6.2065217391304346</v>
      </c>
      <c r="K637" s="132">
        <v>623</v>
      </c>
      <c r="L637" s="133">
        <f t="shared" si="110"/>
        <v>-6.0331825037707398E-2</v>
      </c>
      <c r="M637" s="133">
        <f t="shared" ref="M637:M638" si="111">IFERROR(K637/C637-1,"-")</f>
        <v>0.81632653061224492</v>
      </c>
    </row>
    <row r="638" spans="2:14" x14ac:dyDescent="0.25">
      <c r="B638" s="131" t="s">
        <v>56</v>
      </c>
      <c r="C638" s="132">
        <v>584</v>
      </c>
      <c r="D638" s="133">
        <v>0.2807017543859649</v>
      </c>
      <c r="E638" s="132">
        <v>0</v>
      </c>
      <c r="F638" s="133">
        <f t="shared" si="108"/>
        <v>-1</v>
      </c>
      <c r="G638" s="132">
        <v>148</v>
      </c>
      <c r="H638" s="133" t="str">
        <f t="shared" si="109"/>
        <v>-</v>
      </c>
      <c r="I638" s="132">
        <v>692</v>
      </c>
      <c r="J638" s="133">
        <f t="shared" si="109"/>
        <v>3.6756756756756754</v>
      </c>
      <c r="K638" s="132">
        <v>830</v>
      </c>
      <c r="L638" s="133">
        <f t="shared" si="110"/>
        <v>0.199421965317919</v>
      </c>
      <c r="M638" s="133">
        <f t="shared" si="111"/>
        <v>0.42123287671232879</v>
      </c>
    </row>
    <row r="639" spans="2:14" x14ac:dyDescent="0.25">
      <c r="B639" s="131" t="s">
        <v>58</v>
      </c>
      <c r="C639" s="132">
        <v>483</v>
      </c>
      <c r="D639" s="133">
        <v>1.2578616352201255E-2</v>
      </c>
      <c r="E639" s="132">
        <v>1</v>
      </c>
      <c r="F639" s="133">
        <f t="shared" si="108"/>
        <v>-0.99792960662525876</v>
      </c>
      <c r="G639" s="132">
        <v>201</v>
      </c>
      <c r="H639" s="133">
        <f t="shared" si="109"/>
        <v>200</v>
      </c>
      <c r="I639" s="132">
        <v>706</v>
      </c>
      <c r="J639" s="133">
        <f t="shared" si="109"/>
        <v>2.5124378109452739</v>
      </c>
      <c r="K639" s="132"/>
      <c r="L639" s="133"/>
      <c r="M639" s="133"/>
    </row>
    <row r="640" spans="2:14" x14ac:dyDescent="0.25">
      <c r="B640" s="131" t="s">
        <v>60</v>
      </c>
      <c r="C640" s="132">
        <v>605</v>
      </c>
      <c r="D640" s="133">
        <v>0.13295880149812733</v>
      </c>
      <c r="E640" s="132">
        <v>71</v>
      </c>
      <c r="F640" s="133">
        <f t="shared" si="108"/>
        <v>-0.88264462809917354</v>
      </c>
      <c r="G640" s="132">
        <v>274</v>
      </c>
      <c r="H640" s="133">
        <f t="shared" si="109"/>
        <v>2.859154929577465</v>
      </c>
      <c r="I640" s="132">
        <v>768</v>
      </c>
      <c r="J640" s="133">
        <f t="shared" si="109"/>
        <v>1.8029197080291972</v>
      </c>
      <c r="K640" s="132"/>
      <c r="L640" s="133"/>
      <c r="M640" s="133"/>
    </row>
    <row r="641" spans="2:14" x14ac:dyDescent="0.25">
      <c r="B641" s="131" t="s">
        <v>62</v>
      </c>
      <c r="C641" s="132">
        <v>690</v>
      </c>
      <c r="D641" s="133">
        <v>3.1390134529148073E-2</v>
      </c>
      <c r="E641" s="132">
        <v>187</v>
      </c>
      <c r="F641" s="133">
        <f t="shared" si="108"/>
        <v>-0.72898550724637678</v>
      </c>
      <c r="G641" s="132">
        <v>398</v>
      </c>
      <c r="H641" s="133">
        <f t="shared" si="109"/>
        <v>1.1283422459893049</v>
      </c>
      <c r="I641" s="132">
        <v>836</v>
      </c>
      <c r="J641" s="133">
        <f t="shared" si="109"/>
        <v>1.1005025125628141</v>
      </c>
      <c r="K641" s="132"/>
      <c r="L641" s="133"/>
      <c r="M641" s="133"/>
    </row>
    <row r="642" spans="2:14" x14ac:dyDescent="0.25">
      <c r="B642" s="131" t="s">
        <v>64</v>
      </c>
      <c r="C642" s="132">
        <v>545</v>
      </c>
      <c r="D642" s="133">
        <v>-0.23988842398884236</v>
      </c>
      <c r="E642" s="132">
        <v>347</v>
      </c>
      <c r="F642" s="133">
        <f t="shared" si="108"/>
        <v>-0.363302752293578</v>
      </c>
      <c r="G642" s="132">
        <v>503</v>
      </c>
      <c r="H642" s="133">
        <f t="shared" si="109"/>
        <v>0.44956772334293937</v>
      </c>
      <c r="I642" s="132">
        <v>759</v>
      </c>
      <c r="J642" s="133">
        <f t="shared" si="109"/>
        <v>0.50894632206759449</v>
      </c>
      <c r="K642" s="132"/>
      <c r="L642" s="133"/>
      <c r="M642" s="133"/>
    </row>
    <row r="643" spans="2:14" x14ac:dyDescent="0.25">
      <c r="B643" s="131" t="s">
        <v>66</v>
      </c>
      <c r="C643" s="132">
        <v>544</v>
      </c>
      <c r="D643" s="133">
        <v>-0.14195583596214512</v>
      </c>
      <c r="E643" s="132">
        <v>190</v>
      </c>
      <c r="F643" s="133">
        <f t="shared" si="108"/>
        <v>-0.65073529411764708</v>
      </c>
      <c r="G643" s="132">
        <v>353</v>
      </c>
      <c r="H643" s="133">
        <f t="shared" si="109"/>
        <v>0.85789473684210527</v>
      </c>
      <c r="I643" s="132">
        <v>604</v>
      </c>
      <c r="J643" s="133">
        <f t="shared" si="109"/>
        <v>0.71104815864022664</v>
      </c>
      <c r="K643" s="132"/>
      <c r="L643" s="133"/>
      <c r="M643" s="133"/>
    </row>
    <row r="644" spans="2:14" x14ac:dyDescent="0.25">
      <c r="B644" s="131" t="s">
        <v>68</v>
      </c>
      <c r="C644" s="132">
        <v>500</v>
      </c>
      <c r="D644" s="133">
        <v>0.17370892018779349</v>
      </c>
      <c r="E644" s="132">
        <v>127</v>
      </c>
      <c r="F644" s="133">
        <f t="shared" si="108"/>
        <v>-0.746</v>
      </c>
      <c r="G644" s="132">
        <v>317</v>
      </c>
      <c r="H644" s="133">
        <f t="shared" si="109"/>
        <v>1.4960629921259843</v>
      </c>
      <c r="I644" s="132">
        <v>639</v>
      </c>
      <c r="J644" s="133">
        <f t="shared" si="109"/>
        <v>1.0157728706624605</v>
      </c>
      <c r="K644" s="132"/>
      <c r="L644" s="133"/>
      <c r="M644" s="133"/>
    </row>
    <row r="645" spans="2:14" x14ac:dyDescent="0.25">
      <c r="B645" s="131" t="s">
        <v>70</v>
      </c>
      <c r="C645" s="132">
        <v>335</v>
      </c>
      <c r="D645" s="133">
        <v>0.13945578231292521</v>
      </c>
      <c r="E645" s="132">
        <v>153</v>
      </c>
      <c r="F645" s="133">
        <f t="shared" si="108"/>
        <v>-0.5432835820895523</v>
      </c>
      <c r="G645" s="132">
        <v>483</v>
      </c>
      <c r="H645" s="133">
        <f t="shared" si="109"/>
        <v>2.1568627450980391</v>
      </c>
      <c r="I645" s="132">
        <v>739</v>
      </c>
      <c r="J645" s="133">
        <f t="shared" si="109"/>
        <v>0.53002070393374745</v>
      </c>
      <c r="K645" s="132"/>
      <c r="L645" s="133"/>
      <c r="M645" s="133"/>
    </row>
    <row r="646" spans="2:14" x14ac:dyDescent="0.25">
      <c r="B646" s="131" t="s">
        <v>72</v>
      </c>
      <c r="C646" s="132">
        <v>371</v>
      </c>
      <c r="D646" s="133">
        <v>-0.14318706697459582</v>
      </c>
      <c r="E646" s="132">
        <v>240</v>
      </c>
      <c r="F646" s="133">
        <f t="shared" si="108"/>
        <v>-0.35309973045822107</v>
      </c>
      <c r="G646" s="132">
        <v>608</v>
      </c>
      <c r="H646" s="133">
        <f t="shared" si="109"/>
        <v>1.5333333333333332</v>
      </c>
      <c r="I646" s="132">
        <v>1087</v>
      </c>
      <c r="J646" s="133">
        <f t="shared" si="109"/>
        <v>0.78782894736842102</v>
      </c>
      <c r="K646" s="132"/>
      <c r="L646" s="133"/>
      <c r="M646" s="133"/>
    </row>
    <row r="647" spans="2:14" ht="15.75" x14ac:dyDescent="0.25">
      <c r="B647" s="134" t="s">
        <v>33</v>
      </c>
      <c r="C647" s="135">
        <v>5738</v>
      </c>
      <c r="D647" s="136">
        <v>9.1497051550313957E-2</v>
      </c>
      <c r="E647" s="135">
        <v>2193</v>
      </c>
      <c r="F647" s="136">
        <f t="shared" si="108"/>
        <v>-0.61781108400139417</v>
      </c>
      <c r="G647" s="135">
        <v>3622</v>
      </c>
      <c r="H647" s="136">
        <f t="shared" si="109"/>
        <v>0.65161878704970366</v>
      </c>
      <c r="I647" s="135">
        <v>8886</v>
      </c>
      <c r="J647" s="136">
        <f t="shared" si="109"/>
        <v>1.4533406957482056</v>
      </c>
      <c r="K647" s="135">
        <v>3271</v>
      </c>
      <c r="L647" s="136">
        <v>0.19032023289665201</v>
      </c>
      <c r="M647" s="136">
        <v>0.96456456456456463</v>
      </c>
    </row>
    <row r="648" spans="2:14" ht="6" customHeight="1" x14ac:dyDescent="0.25"/>
    <row r="649" spans="2:14" x14ac:dyDescent="0.25">
      <c r="B649" s="39" t="s">
        <v>192</v>
      </c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</row>
    <row r="650" spans="2:14" x14ac:dyDescent="0.25">
      <c r="C650" s="139"/>
      <c r="E650" s="139"/>
      <c r="G650" s="139"/>
      <c r="I650" s="139"/>
      <c r="K650" s="139"/>
    </row>
    <row r="655" spans="2:14" ht="48.75" customHeight="1" thickBot="1" x14ac:dyDescent="0.3">
      <c r="B655" s="293" t="s">
        <v>220</v>
      </c>
      <c r="C655" s="293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1" t="s">
        <v>124</v>
      </c>
    </row>
    <row r="656" spans="2:14" ht="10.5" customHeight="1" thickBot="1" x14ac:dyDescent="0.3">
      <c r="B656" s="124"/>
      <c r="C656" s="125"/>
      <c r="D656" s="124"/>
      <c r="E656" s="124"/>
      <c r="F656" s="124"/>
      <c r="G656" s="124"/>
      <c r="H656" s="124"/>
      <c r="I656" s="124"/>
      <c r="J656" s="124"/>
      <c r="K656" s="2"/>
      <c r="L656" s="2"/>
      <c r="N656" s="1" t="s">
        <v>125</v>
      </c>
    </row>
    <row r="657" spans="2:13" ht="22.5" thickTop="1" thickBot="1" x14ac:dyDescent="0.3">
      <c r="B657" s="140" t="str">
        <f>C657</f>
        <v>Estados Unidos de América</v>
      </c>
      <c r="C657" s="303" t="s">
        <v>157</v>
      </c>
      <c r="D657" s="304"/>
      <c r="E657" s="304"/>
      <c r="F657" s="304"/>
      <c r="G657" s="304"/>
      <c r="H657" s="304"/>
      <c r="I657" s="304"/>
      <c r="J657" s="304"/>
      <c r="K657" s="304"/>
      <c r="L657" s="304"/>
      <c r="M657" s="305"/>
    </row>
    <row r="658" spans="2:13" ht="22.5" thickTop="1" thickBot="1" x14ac:dyDescent="0.3">
      <c r="B658" s="3"/>
      <c r="C658" s="306">
        <f>2019</f>
        <v>2019</v>
      </c>
      <c r="D658" s="307"/>
      <c r="E658" s="308">
        <v>2020</v>
      </c>
      <c r="F658" s="307"/>
      <c r="G658" s="308">
        <v>2021</v>
      </c>
      <c r="H658" s="307"/>
      <c r="I658" s="308">
        <v>2022</v>
      </c>
      <c r="J658" s="307"/>
      <c r="K658" s="308">
        <v>2023</v>
      </c>
      <c r="L658" s="309"/>
      <c r="M658" s="310"/>
    </row>
    <row r="659" spans="2:13" ht="16.5" thickTop="1" thickBot="1" x14ac:dyDescent="0.3">
      <c r="B659" s="6"/>
      <c r="C659" s="127" t="s">
        <v>46</v>
      </c>
      <c r="D659" s="128" t="str">
        <f>CONCATENATE("var ",RIGHT(2019,2),"/",RIGHT(2018,2))</f>
        <v>var 19/18</v>
      </c>
      <c r="E659" s="129" t="s">
        <v>46</v>
      </c>
      <c r="F659" s="128" t="str">
        <f>CONCATENATE("var ",RIGHT(E658,2),"/",RIGHT(E658-1,2))</f>
        <v>var 20/19</v>
      </c>
      <c r="G659" s="129" t="s">
        <v>46</v>
      </c>
      <c r="H659" s="128" t="str">
        <f>CONCATENATE("var ",RIGHT(G658,2),"/",RIGHT(G658-1,2))</f>
        <v>var 21/20</v>
      </c>
      <c r="I659" s="129" t="s">
        <v>46</v>
      </c>
      <c r="J659" s="128" t="str">
        <f>CONCATENATE("var ",RIGHT(I658,2),"/",RIGHT(I658-1,2))</f>
        <v>var 22/21</v>
      </c>
      <c r="K659" s="129" t="s">
        <v>46</v>
      </c>
      <c r="L659" s="128" t="str">
        <f>CONCATENATE("var ",RIGHT(K658,2),"/",RIGHT(K658-1,2))</f>
        <v>var 23/22</v>
      </c>
      <c r="M659" s="128" t="str">
        <f>CONCATENATE("var ",RIGHT(K658,2),"/",RIGHT(2019,2))</f>
        <v>var 23/19</v>
      </c>
    </row>
    <row r="660" spans="2:13" x14ac:dyDescent="0.25">
      <c r="B660" s="131" t="s">
        <v>50</v>
      </c>
      <c r="C660" s="132">
        <v>1222</v>
      </c>
      <c r="D660" s="133">
        <v>0.56066411238825031</v>
      </c>
      <c r="E660" s="132">
        <v>694</v>
      </c>
      <c r="F660" s="133">
        <f t="shared" ref="F660:F672" si="112">IFERROR(E660/C660-1,"-")</f>
        <v>-0.43207855973813425</v>
      </c>
      <c r="G660" s="132">
        <v>136</v>
      </c>
      <c r="H660" s="133">
        <f t="shared" ref="H660:J672" si="113">IFERROR(G660/E660-1,"-")</f>
        <v>-0.80403458213256485</v>
      </c>
      <c r="I660" s="132">
        <v>673</v>
      </c>
      <c r="J660" s="133">
        <f t="shared" si="113"/>
        <v>3.9485294117647056</v>
      </c>
      <c r="K660" s="132">
        <v>1126</v>
      </c>
      <c r="L660" s="133">
        <f t="shared" ref="L660:L663" si="114">IFERROR(K660/I660-1,"-")</f>
        <v>0.6731054977711739</v>
      </c>
      <c r="M660" s="133">
        <f>K660/C660-1</f>
        <v>-7.8559738134206247E-2</v>
      </c>
    </row>
    <row r="661" spans="2:13" x14ac:dyDescent="0.25">
      <c r="B661" s="131" t="s">
        <v>52</v>
      </c>
      <c r="C661" s="132">
        <v>831</v>
      </c>
      <c r="D661" s="133">
        <v>-5.9808612440190867E-3</v>
      </c>
      <c r="E661" s="132">
        <v>883</v>
      </c>
      <c r="F661" s="133">
        <f t="shared" si="112"/>
        <v>6.2575210589651098E-2</v>
      </c>
      <c r="G661" s="132">
        <v>151</v>
      </c>
      <c r="H661" s="133">
        <f t="shared" si="113"/>
        <v>-0.82899207248018114</v>
      </c>
      <c r="I661" s="132">
        <v>885</v>
      </c>
      <c r="J661" s="133">
        <f t="shared" si="113"/>
        <v>4.8609271523178812</v>
      </c>
      <c r="K661" s="132">
        <v>1517</v>
      </c>
      <c r="L661" s="133">
        <f t="shared" si="114"/>
        <v>0.71412429378531073</v>
      </c>
      <c r="M661" s="133">
        <f>IFERROR(K661/C661-1,"-")</f>
        <v>0.82551143200962707</v>
      </c>
    </row>
    <row r="662" spans="2:13" x14ac:dyDescent="0.25">
      <c r="B662" s="131" t="s">
        <v>54</v>
      </c>
      <c r="C662" s="132">
        <v>1039</v>
      </c>
      <c r="D662" s="133">
        <v>0.19700460829493083</v>
      </c>
      <c r="E662" s="132">
        <v>371</v>
      </c>
      <c r="F662" s="133">
        <f t="shared" si="112"/>
        <v>-0.64292589027911451</v>
      </c>
      <c r="G662" s="132">
        <v>114</v>
      </c>
      <c r="H662" s="133">
        <f t="shared" si="113"/>
        <v>-0.69272237196765496</v>
      </c>
      <c r="I662" s="132">
        <v>974</v>
      </c>
      <c r="J662" s="133">
        <f t="shared" si="113"/>
        <v>7.5438596491228065</v>
      </c>
      <c r="K662" s="132">
        <v>1446</v>
      </c>
      <c r="L662" s="133">
        <f t="shared" si="114"/>
        <v>0.48459958932238201</v>
      </c>
      <c r="M662" s="133">
        <f t="shared" ref="M662:M663" si="115">IFERROR(K662/C662-1,"-")</f>
        <v>0.39172281039461021</v>
      </c>
    </row>
    <row r="663" spans="2:13" x14ac:dyDescent="0.25">
      <c r="B663" s="131" t="s">
        <v>56</v>
      </c>
      <c r="C663" s="132">
        <v>830</v>
      </c>
      <c r="D663" s="133">
        <v>-0.20345489443378117</v>
      </c>
      <c r="E663" s="132">
        <v>0</v>
      </c>
      <c r="F663" s="133">
        <f t="shared" si="112"/>
        <v>-1</v>
      </c>
      <c r="G663" s="132">
        <v>193</v>
      </c>
      <c r="H663" s="133" t="str">
        <f t="shared" si="113"/>
        <v>-</v>
      </c>
      <c r="I663" s="132">
        <v>857</v>
      </c>
      <c r="J663" s="133">
        <f t="shared" si="113"/>
        <v>3.4404145077720205</v>
      </c>
      <c r="K663" s="132">
        <v>1465</v>
      </c>
      <c r="L663" s="133">
        <f t="shared" si="114"/>
        <v>0.70945157526254365</v>
      </c>
      <c r="M663" s="133">
        <f t="shared" si="115"/>
        <v>0.76506024096385539</v>
      </c>
    </row>
    <row r="664" spans="2:13" x14ac:dyDescent="0.25">
      <c r="B664" s="131" t="s">
        <v>58</v>
      </c>
      <c r="C664" s="132">
        <v>1055</v>
      </c>
      <c r="D664" s="133">
        <v>-9.3642611683848798E-2</v>
      </c>
      <c r="E664" s="132">
        <v>4</v>
      </c>
      <c r="F664" s="133">
        <f t="shared" si="112"/>
        <v>-0.99620853080568716</v>
      </c>
      <c r="G664" s="132">
        <v>189</v>
      </c>
      <c r="H664" s="133">
        <f t="shared" si="113"/>
        <v>46.25</v>
      </c>
      <c r="I664" s="132">
        <v>1117</v>
      </c>
      <c r="J664" s="133">
        <f t="shared" si="113"/>
        <v>4.9100529100529098</v>
      </c>
      <c r="K664" s="132"/>
      <c r="L664" s="133"/>
      <c r="M664" s="133"/>
    </row>
    <row r="665" spans="2:13" x14ac:dyDescent="0.25">
      <c r="B665" s="131" t="s">
        <v>60</v>
      </c>
      <c r="C665" s="132">
        <v>862</v>
      </c>
      <c r="D665" s="133">
        <v>-0.15407262021589796</v>
      </c>
      <c r="E665" s="132">
        <v>215</v>
      </c>
      <c r="F665" s="133">
        <f t="shared" si="112"/>
        <v>-0.75058004640371223</v>
      </c>
      <c r="G665" s="132">
        <v>358</v>
      </c>
      <c r="H665" s="133">
        <f t="shared" si="113"/>
        <v>0.66511627906976734</v>
      </c>
      <c r="I665" s="132">
        <v>1022</v>
      </c>
      <c r="J665" s="133">
        <f t="shared" si="113"/>
        <v>1.8547486033519553</v>
      </c>
      <c r="K665" s="132"/>
      <c r="L665" s="133"/>
      <c r="M665" s="133"/>
    </row>
    <row r="666" spans="2:13" x14ac:dyDescent="0.25">
      <c r="B666" s="131" t="s">
        <v>62</v>
      </c>
      <c r="C666" s="132">
        <v>985</v>
      </c>
      <c r="D666" s="133">
        <v>-4.5542635658914699E-2</v>
      </c>
      <c r="E666" s="132">
        <v>70</v>
      </c>
      <c r="F666" s="133">
        <f t="shared" si="112"/>
        <v>-0.92893401015228427</v>
      </c>
      <c r="G666" s="132">
        <v>701</v>
      </c>
      <c r="H666" s="133">
        <f t="shared" si="113"/>
        <v>9.0142857142857142</v>
      </c>
      <c r="I666" s="132">
        <v>996</v>
      </c>
      <c r="J666" s="133">
        <f t="shared" si="113"/>
        <v>0.42082738944365183</v>
      </c>
      <c r="K666" s="132"/>
      <c r="L666" s="133"/>
      <c r="M666" s="133"/>
    </row>
    <row r="667" spans="2:13" x14ac:dyDescent="0.25">
      <c r="B667" s="131" t="s">
        <v>64</v>
      </c>
      <c r="C667" s="132">
        <v>744</v>
      </c>
      <c r="D667" s="133">
        <v>3.6211699164345301E-2</v>
      </c>
      <c r="E667" s="132">
        <v>165</v>
      </c>
      <c r="F667" s="133">
        <f t="shared" si="112"/>
        <v>-0.77822580645161288</v>
      </c>
      <c r="G667" s="132">
        <v>665</v>
      </c>
      <c r="H667" s="133">
        <f t="shared" si="113"/>
        <v>3.0303030303030303</v>
      </c>
      <c r="I667" s="132">
        <v>901</v>
      </c>
      <c r="J667" s="133">
        <f t="shared" si="113"/>
        <v>0.35488721804511281</v>
      </c>
      <c r="K667" s="132"/>
      <c r="L667" s="133"/>
      <c r="M667" s="133"/>
    </row>
    <row r="668" spans="2:13" x14ac:dyDescent="0.25">
      <c r="B668" s="131" t="s">
        <v>66</v>
      </c>
      <c r="C668" s="132">
        <v>869</v>
      </c>
      <c r="D668" s="133">
        <v>0.18231292517006792</v>
      </c>
      <c r="E668" s="132">
        <v>172</v>
      </c>
      <c r="F668" s="133">
        <f t="shared" si="112"/>
        <v>-0.80207134637514388</v>
      </c>
      <c r="G668" s="132">
        <v>505</v>
      </c>
      <c r="H668" s="133">
        <f t="shared" si="113"/>
        <v>1.9360465116279069</v>
      </c>
      <c r="I668" s="132">
        <v>838</v>
      </c>
      <c r="J668" s="133">
        <f t="shared" si="113"/>
        <v>0.65940594059405933</v>
      </c>
      <c r="K668" s="132"/>
      <c r="L668" s="133"/>
      <c r="M668" s="133"/>
    </row>
    <row r="669" spans="2:13" x14ac:dyDescent="0.25">
      <c r="B669" s="131" t="s">
        <v>68</v>
      </c>
      <c r="C669" s="132">
        <v>941</v>
      </c>
      <c r="D669" s="133">
        <v>-0.18315972222222221</v>
      </c>
      <c r="E669" s="132">
        <v>175</v>
      </c>
      <c r="F669" s="133">
        <f t="shared" si="112"/>
        <v>-0.81402763018065882</v>
      </c>
      <c r="G669" s="132">
        <v>747</v>
      </c>
      <c r="H669" s="133">
        <f t="shared" si="113"/>
        <v>3.2685714285714287</v>
      </c>
      <c r="I669" s="132">
        <v>933</v>
      </c>
      <c r="J669" s="133">
        <f t="shared" si="113"/>
        <v>0.24899598393574296</v>
      </c>
      <c r="K669" s="132"/>
      <c r="L669" s="133"/>
      <c r="M669" s="133"/>
    </row>
    <row r="670" spans="2:13" x14ac:dyDescent="0.25">
      <c r="B670" s="131" t="s">
        <v>70</v>
      </c>
      <c r="C670" s="132">
        <v>1050</v>
      </c>
      <c r="D670" s="133">
        <v>2.2395326192794496E-2</v>
      </c>
      <c r="E670" s="132">
        <v>136</v>
      </c>
      <c r="F670" s="133">
        <f t="shared" si="112"/>
        <v>-0.87047619047619051</v>
      </c>
      <c r="G670" s="132">
        <v>720</v>
      </c>
      <c r="H670" s="133">
        <f t="shared" si="113"/>
        <v>4.2941176470588234</v>
      </c>
      <c r="I670" s="132">
        <v>1064</v>
      </c>
      <c r="J670" s="133">
        <f t="shared" si="113"/>
        <v>0.47777777777777786</v>
      </c>
      <c r="K670" s="132"/>
      <c r="L670" s="133"/>
      <c r="M670" s="133"/>
    </row>
    <row r="671" spans="2:13" x14ac:dyDescent="0.25">
      <c r="B671" s="131" t="s">
        <v>72</v>
      </c>
      <c r="C671" s="132">
        <v>883</v>
      </c>
      <c r="D671" s="133">
        <v>-0.31284046692607004</v>
      </c>
      <c r="E671" s="132">
        <v>261</v>
      </c>
      <c r="F671" s="133">
        <f t="shared" si="112"/>
        <v>-0.70441676104190254</v>
      </c>
      <c r="G671" s="132">
        <v>937</v>
      </c>
      <c r="H671" s="133">
        <f t="shared" si="113"/>
        <v>2.5900383141762453</v>
      </c>
      <c r="I671" s="132">
        <v>1351</v>
      </c>
      <c r="J671" s="133">
        <f t="shared" si="113"/>
        <v>0.44183564567769484</v>
      </c>
      <c r="K671" s="132"/>
      <c r="L671" s="133"/>
      <c r="M671" s="133"/>
    </row>
    <row r="672" spans="2:13" ht="15.75" x14ac:dyDescent="0.25">
      <c r="B672" s="134" t="s">
        <v>33</v>
      </c>
      <c r="C672" s="135">
        <v>11311</v>
      </c>
      <c r="D672" s="136">
        <v>-3.0014578509561796E-2</v>
      </c>
      <c r="E672" s="135">
        <v>3146</v>
      </c>
      <c r="F672" s="136">
        <f t="shared" si="112"/>
        <v>-0.72186367253116435</v>
      </c>
      <c r="G672" s="135">
        <v>5416</v>
      </c>
      <c r="H672" s="136">
        <f t="shared" si="113"/>
        <v>0.72155117609663066</v>
      </c>
      <c r="I672" s="135">
        <v>11611</v>
      </c>
      <c r="J672" s="136">
        <f t="shared" si="113"/>
        <v>1.1438330871491877</v>
      </c>
      <c r="K672" s="135">
        <v>5554</v>
      </c>
      <c r="L672" s="136">
        <v>0.63883151372086155</v>
      </c>
      <c r="M672" s="136">
        <v>0.41611422743498205</v>
      </c>
    </row>
    <row r="673" spans="2:14" ht="6" customHeight="1" x14ac:dyDescent="0.25"/>
    <row r="674" spans="2:14" x14ac:dyDescent="0.25">
      <c r="B674" s="39" t="s">
        <v>192</v>
      </c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</row>
    <row r="675" spans="2:14" x14ac:dyDescent="0.25">
      <c r="C675" s="139"/>
      <c r="E675" s="139"/>
      <c r="G675" s="139"/>
      <c r="I675" s="139"/>
      <c r="K675" s="139"/>
    </row>
    <row r="679" spans="2:14" ht="48.75" customHeight="1" thickBot="1" x14ac:dyDescent="0.3">
      <c r="B679" s="293" t="s">
        <v>221</v>
      </c>
      <c r="C679" s="293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1" t="s">
        <v>124</v>
      </c>
    </row>
    <row r="680" spans="2:14" ht="10.5" customHeight="1" thickBot="1" x14ac:dyDescent="0.3">
      <c r="B680" s="124"/>
      <c r="C680" s="125"/>
      <c r="D680" s="124"/>
      <c r="E680" s="124"/>
      <c r="F680" s="124"/>
      <c r="G680" s="124"/>
      <c r="H680" s="124"/>
      <c r="I680" s="124"/>
      <c r="J680" s="124"/>
      <c r="K680" s="2"/>
      <c r="L680" s="2"/>
      <c r="N680" s="1" t="s">
        <v>125</v>
      </c>
    </row>
    <row r="681" spans="2:14" ht="22.5" thickTop="1" thickBot="1" x14ac:dyDescent="0.3">
      <c r="B681" s="140" t="str">
        <f>C681</f>
        <v>Otros países o territorios del mundo (excluida España)</v>
      </c>
      <c r="C681" s="303" t="s">
        <v>159</v>
      </c>
      <c r="D681" s="304"/>
      <c r="E681" s="304"/>
      <c r="F681" s="304"/>
      <c r="G681" s="304"/>
      <c r="H681" s="304"/>
      <c r="I681" s="304"/>
      <c r="J681" s="304"/>
      <c r="K681" s="304"/>
      <c r="L681" s="304"/>
      <c r="M681" s="305"/>
    </row>
    <row r="682" spans="2:14" ht="22.5" thickTop="1" thickBot="1" x14ac:dyDescent="0.3">
      <c r="B682" s="3"/>
      <c r="C682" s="306">
        <f>2019</f>
        <v>2019</v>
      </c>
      <c r="D682" s="307"/>
      <c r="E682" s="308">
        <v>2020</v>
      </c>
      <c r="F682" s="307"/>
      <c r="G682" s="308">
        <v>2021</v>
      </c>
      <c r="H682" s="307"/>
      <c r="I682" s="308">
        <v>2022</v>
      </c>
      <c r="J682" s="307"/>
      <c r="K682" s="308">
        <v>2023</v>
      </c>
      <c r="L682" s="309"/>
      <c r="M682" s="310"/>
    </row>
    <row r="683" spans="2:14" ht="16.5" thickTop="1" thickBot="1" x14ac:dyDescent="0.3">
      <c r="B683" s="6"/>
      <c r="C683" s="127" t="s">
        <v>46</v>
      </c>
      <c r="D683" s="128" t="str">
        <f>CONCATENATE("var ",RIGHT(2019,2),"/",RIGHT(2018,2))</f>
        <v>var 19/18</v>
      </c>
      <c r="E683" s="129" t="s">
        <v>46</v>
      </c>
      <c r="F683" s="128" t="str">
        <f>CONCATENATE("var ",RIGHT(E682,2),"/",RIGHT(E682-1,2))</f>
        <v>var 20/19</v>
      </c>
      <c r="G683" s="129" t="s">
        <v>46</v>
      </c>
      <c r="H683" s="128" t="str">
        <f>CONCATENATE("var ",RIGHT(G682,2),"/",RIGHT(G682-1,2))</f>
        <v>var 21/20</v>
      </c>
      <c r="I683" s="129" t="s">
        <v>46</v>
      </c>
      <c r="J683" s="128" t="str">
        <f>CONCATENATE("var ",RIGHT(I682,2),"/",RIGHT(I682-1,2))</f>
        <v>var 22/21</v>
      </c>
      <c r="K683" s="129" t="s">
        <v>46</v>
      </c>
      <c r="L683" s="128" t="str">
        <f>CONCATENATE("var ",RIGHT(K682,2),"/",RIGHT(K682-1,2))</f>
        <v>var 23/22</v>
      </c>
      <c r="M683" s="128" t="str">
        <f>CONCATENATE("var ",RIGHT(K682,2),"/",RIGHT(2019,2))</f>
        <v>var 23/19</v>
      </c>
    </row>
    <row r="684" spans="2:14" x14ac:dyDescent="0.25">
      <c r="B684" s="131" t="s">
        <v>50</v>
      </c>
      <c r="C684" s="132">
        <v>103781</v>
      </c>
      <c r="D684" s="133">
        <v>3.9483568545358061E-2</v>
      </c>
      <c r="E684" s="132">
        <v>93803</v>
      </c>
      <c r="F684" s="133">
        <f t="shared" ref="F684:F696" si="116">IFERROR(E684/C684-1,"-")</f>
        <v>-9.6144766383056579E-2</v>
      </c>
      <c r="G684" s="132">
        <v>11040</v>
      </c>
      <c r="H684" s="133">
        <f t="shared" ref="H684:J696" si="117">IFERROR(G684/E684-1,"-")</f>
        <v>-0.88230653603829301</v>
      </c>
      <c r="I684" s="132">
        <v>65840</v>
      </c>
      <c r="J684" s="133">
        <f t="shared" si="117"/>
        <v>4.9637681159420293</v>
      </c>
      <c r="K684" s="132">
        <v>100745</v>
      </c>
      <c r="L684" s="133">
        <f t="shared" ref="L684:L687" si="118">IFERROR(K684/I684-1,"-")</f>
        <v>0.53014884568651266</v>
      </c>
      <c r="M684" s="133">
        <f>K684/C684-1</f>
        <v>-2.9253909675181378E-2</v>
      </c>
    </row>
    <row r="685" spans="2:14" x14ac:dyDescent="0.25">
      <c r="B685" s="131" t="s">
        <v>52</v>
      </c>
      <c r="C685" s="132">
        <v>101325</v>
      </c>
      <c r="D685" s="133">
        <v>4.1581003289473673E-2</v>
      </c>
      <c r="E685" s="132">
        <v>102662</v>
      </c>
      <c r="F685" s="133">
        <f t="shared" si="116"/>
        <v>1.3195164075993082E-2</v>
      </c>
      <c r="G685" s="132">
        <v>10886</v>
      </c>
      <c r="H685" s="133">
        <f t="shared" si="117"/>
        <v>-0.89396271259083204</v>
      </c>
      <c r="I685" s="132">
        <v>71535</v>
      </c>
      <c r="J685" s="133">
        <f t="shared" si="117"/>
        <v>5.5712842182619875</v>
      </c>
      <c r="K685" s="132">
        <v>97184</v>
      </c>
      <c r="L685" s="133">
        <f t="shared" si="118"/>
        <v>0.35855175788075777</v>
      </c>
      <c r="M685" s="133">
        <f>IFERROR(K685/C685-1,"-")</f>
        <v>-4.0868492474710139E-2</v>
      </c>
    </row>
    <row r="686" spans="2:14" x14ac:dyDescent="0.25">
      <c r="B686" s="131" t="s">
        <v>54</v>
      </c>
      <c r="C686" s="132">
        <v>102568</v>
      </c>
      <c r="D686" s="133">
        <v>-1.6068225204570075E-2</v>
      </c>
      <c r="E686" s="132">
        <v>34351</v>
      </c>
      <c r="F686" s="133">
        <f t="shared" si="116"/>
        <v>-0.66509047656189058</v>
      </c>
      <c r="G686" s="132">
        <v>14775</v>
      </c>
      <c r="H686" s="133">
        <f t="shared" si="117"/>
        <v>-0.56988151727751735</v>
      </c>
      <c r="I686" s="132">
        <v>73931</v>
      </c>
      <c r="J686" s="133">
        <f t="shared" si="117"/>
        <v>4.0037901861252116</v>
      </c>
      <c r="K686" s="132">
        <v>90104</v>
      </c>
      <c r="L686" s="133">
        <f t="shared" si="118"/>
        <v>0.21875803113714132</v>
      </c>
      <c r="M686" s="133">
        <f t="shared" ref="M686:M687" si="119">IFERROR(K686/C686-1,"-")</f>
        <v>-0.12151938226347403</v>
      </c>
    </row>
    <row r="687" spans="2:14" x14ac:dyDescent="0.25">
      <c r="B687" s="131" t="s">
        <v>56</v>
      </c>
      <c r="C687" s="132">
        <v>71254</v>
      </c>
      <c r="D687" s="133">
        <v>-3.3778561258390405E-2</v>
      </c>
      <c r="E687" s="132">
        <v>0</v>
      </c>
      <c r="F687" s="133">
        <f t="shared" si="116"/>
        <v>-1</v>
      </c>
      <c r="G687" s="132">
        <v>19501</v>
      </c>
      <c r="H687" s="133" t="str">
        <f t="shared" si="117"/>
        <v>-</v>
      </c>
      <c r="I687" s="132">
        <v>60586</v>
      </c>
      <c r="J687" s="133">
        <f t="shared" si="117"/>
        <v>2.1068150351264037</v>
      </c>
      <c r="K687" s="132">
        <v>72564</v>
      </c>
      <c r="L687" s="133">
        <f t="shared" si="118"/>
        <v>0.1977024395074769</v>
      </c>
      <c r="M687" s="133">
        <f t="shared" si="119"/>
        <v>1.8384932775703744E-2</v>
      </c>
    </row>
    <row r="688" spans="2:14" x14ac:dyDescent="0.25">
      <c r="B688" s="131" t="s">
        <v>58</v>
      </c>
      <c r="C688" s="132">
        <v>52542</v>
      </c>
      <c r="D688" s="133">
        <v>-0.12216393223510547</v>
      </c>
      <c r="E688" s="132">
        <v>304</v>
      </c>
      <c r="F688" s="133">
        <f t="shared" si="116"/>
        <v>-0.99421415248753375</v>
      </c>
      <c r="G688" s="132">
        <v>18326</v>
      </c>
      <c r="H688" s="133">
        <f t="shared" si="117"/>
        <v>59.282894736842103</v>
      </c>
      <c r="I688" s="132">
        <v>48037</v>
      </c>
      <c r="J688" s="133">
        <f t="shared" si="117"/>
        <v>1.6212484993997598</v>
      </c>
      <c r="K688" s="132"/>
      <c r="L688" s="133"/>
      <c r="M688" s="133"/>
    </row>
    <row r="689" spans="2:13" x14ac:dyDescent="0.25">
      <c r="B689" s="131" t="s">
        <v>60</v>
      </c>
      <c r="C689" s="132">
        <v>53655</v>
      </c>
      <c r="D689" s="133">
        <v>-0.11030228663339248</v>
      </c>
      <c r="E689" s="132">
        <v>2292</v>
      </c>
      <c r="F689" s="133">
        <f t="shared" si="116"/>
        <v>-0.95728263908303046</v>
      </c>
      <c r="G689" s="132">
        <v>18424</v>
      </c>
      <c r="H689" s="133">
        <f t="shared" si="117"/>
        <v>7.0383944153577662</v>
      </c>
      <c r="I689" s="132">
        <v>46625</v>
      </c>
      <c r="J689" s="133">
        <f t="shared" si="117"/>
        <v>1.5306665219279201</v>
      </c>
      <c r="K689" s="132"/>
      <c r="L689" s="133"/>
      <c r="M689" s="133"/>
    </row>
    <row r="690" spans="2:13" x14ac:dyDescent="0.25">
      <c r="B690" s="131" t="s">
        <v>62</v>
      </c>
      <c r="C690" s="132">
        <v>75100</v>
      </c>
      <c r="D690" s="133">
        <v>-1.6951371163034246E-2</v>
      </c>
      <c r="E690" s="132">
        <v>8718</v>
      </c>
      <c r="F690" s="133">
        <f t="shared" si="116"/>
        <v>-0.88391478029294279</v>
      </c>
      <c r="G690" s="132">
        <v>34437</v>
      </c>
      <c r="H690" s="133">
        <f t="shared" si="117"/>
        <v>2.9501032346868548</v>
      </c>
      <c r="I690" s="132">
        <v>62732</v>
      </c>
      <c r="J690" s="133">
        <f t="shared" si="117"/>
        <v>0.82164532334407769</v>
      </c>
      <c r="K690" s="132"/>
      <c r="L690" s="133"/>
      <c r="M690" s="133"/>
    </row>
    <row r="691" spans="2:13" x14ac:dyDescent="0.25">
      <c r="B691" s="131" t="s">
        <v>64</v>
      </c>
      <c r="C691" s="132">
        <v>68828</v>
      </c>
      <c r="D691" s="133">
        <v>-4.5540270690037743E-2</v>
      </c>
      <c r="E691" s="132">
        <v>13937</v>
      </c>
      <c r="F691" s="133">
        <f t="shared" si="116"/>
        <v>-0.79750973441041439</v>
      </c>
      <c r="G691" s="132">
        <v>36475</v>
      </c>
      <c r="H691" s="133">
        <f t="shared" si="117"/>
        <v>1.6171342469685013</v>
      </c>
      <c r="I691" s="132">
        <v>57271</v>
      </c>
      <c r="J691" s="133">
        <f t="shared" si="117"/>
        <v>0.57014393420150777</v>
      </c>
      <c r="K691" s="132"/>
      <c r="L691" s="133"/>
      <c r="M691" s="133"/>
    </row>
    <row r="692" spans="2:13" x14ac:dyDescent="0.25">
      <c r="B692" s="131" t="s">
        <v>66</v>
      </c>
      <c r="C692" s="132">
        <v>58993</v>
      </c>
      <c r="D692" s="133">
        <v>-9.2541032780076637E-2</v>
      </c>
      <c r="E692" s="132">
        <v>10909</v>
      </c>
      <c r="F692" s="133">
        <f t="shared" si="116"/>
        <v>-0.81507975522519627</v>
      </c>
      <c r="G692" s="132">
        <v>33125</v>
      </c>
      <c r="H692" s="133">
        <f t="shared" si="117"/>
        <v>2.0364836373636446</v>
      </c>
      <c r="I692" s="132">
        <v>52597</v>
      </c>
      <c r="J692" s="133">
        <f t="shared" si="117"/>
        <v>0.58783396226415086</v>
      </c>
      <c r="K692" s="132"/>
      <c r="L692" s="133"/>
      <c r="M692" s="133"/>
    </row>
    <row r="693" spans="2:13" x14ac:dyDescent="0.25">
      <c r="B693" s="131" t="s">
        <v>68</v>
      </c>
      <c r="C693" s="132">
        <v>90956</v>
      </c>
      <c r="D693" s="133">
        <v>-2.0229657237650023E-2</v>
      </c>
      <c r="E693" s="132">
        <v>9873</v>
      </c>
      <c r="F693" s="133">
        <f t="shared" si="116"/>
        <v>-0.89145301024671264</v>
      </c>
      <c r="G693" s="132">
        <v>56288</v>
      </c>
      <c r="H693" s="133">
        <f t="shared" si="117"/>
        <v>4.701205307404031</v>
      </c>
      <c r="I693" s="132">
        <v>78761</v>
      </c>
      <c r="J693" s="133">
        <f t="shared" si="117"/>
        <v>0.39925028425241615</v>
      </c>
      <c r="K693" s="132"/>
      <c r="L693" s="133"/>
      <c r="M693" s="133"/>
    </row>
    <row r="694" spans="2:13" x14ac:dyDescent="0.25">
      <c r="B694" s="131" t="s">
        <v>70</v>
      </c>
      <c r="C694" s="132">
        <v>103604</v>
      </c>
      <c r="D694" s="133">
        <v>6.57751260158419E-2</v>
      </c>
      <c r="E694" s="132">
        <v>10651</v>
      </c>
      <c r="F694" s="133">
        <f t="shared" si="116"/>
        <v>-0.89719508899270295</v>
      </c>
      <c r="G694" s="132">
        <v>61762</v>
      </c>
      <c r="H694" s="133">
        <f t="shared" si="117"/>
        <v>4.7987043470096706</v>
      </c>
      <c r="I694" s="132">
        <v>88449</v>
      </c>
      <c r="J694" s="133">
        <f t="shared" si="117"/>
        <v>0.43209416793497613</v>
      </c>
      <c r="K694" s="132"/>
      <c r="L694" s="133"/>
      <c r="M694" s="133"/>
    </row>
    <row r="695" spans="2:13" x14ac:dyDescent="0.25">
      <c r="B695" s="131" t="s">
        <v>72</v>
      </c>
      <c r="C695" s="132">
        <v>98688</v>
      </c>
      <c r="D695" s="133">
        <v>-4.8698669751301327E-2</v>
      </c>
      <c r="E695" s="132">
        <v>14537</v>
      </c>
      <c r="F695" s="133">
        <f t="shared" si="116"/>
        <v>-0.85269738975356679</v>
      </c>
      <c r="G695" s="132">
        <v>75823</v>
      </c>
      <c r="H695" s="133">
        <f t="shared" si="117"/>
        <v>4.2158629703515169</v>
      </c>
      <c r="I695" s="132">
        <v>101006</v>
      </c>
      <c r="J695" s="133">
        <f t="shared" si="117"/>
        <v>0.33212877359112669</v>
      </c>
      <c r="K695" s="132"/>
      <c r="L695" s="133"/>
      <c r="M695" s="133"/>
    </row>
    <row r="696" spans="2:13" ht="15.75" x14ac:dyDescent="0.25">
      <c r="B696" s="134" t="s">
        <v>33</v>
      </c>
      <c r="C696" s="135">
        <v>981294</v>
      </c>
      <c r="D696" s="136">
        <v>-2.1219508302678713E-2</v>
      </c>
      <c r="E696" s="135">
        <v>302454</v>
      </c>
      <c r="F696" s="136">
        <f t="shared" si="116"/>
        <v>-0.69178044500424951</v>
      </c>
      <c r="G696" s="135">
        <v>390862</v>
      </c>
      <c r="H696" s="136">
        <f t="shared" si="117"/>
        <v>0.29230230051511974</v>
      </c>
      <c r="I696" s="135">
        <v>807370</v>
      </c>
      <c r="J696" s="136">
        <f t="shared" si="117"/>
        <v>1.0656139507038289</v>
      </c>
      <c r="K696" s="135">
        <v>360597</v>
      </c>
      <c r="L696" s="136">
        <v>0.32625086431377159</v>
      </c>
      <c r="M696" s="136">
        <v>-4.8375944770510437E-2</v>
      </c>
    </row>
    <row r="697" spans="2:13" ht="6" customHeight="1" x14ac:dyDescent="0.25"/>
    <row r="698" spans="2:13" x14ac:dyDescent="0.25">
      <c r="B698" s="39" t="s">
        <v>192</v>
      </c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</row>
    <row r="699" spans="2:13" x14ac:dyDescent="0.25">
      <c r="C699" s="139"/>
      <c r="E699" s="139"/>
      <c r="G699" s="139"/>
      <c r="I699" s="139"/>
      <c r="K699" s="139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A1816-EBF0-468C-AFAE-B7C4F93FF2F6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93" t="s">
        <v>222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1" t="s">
        <v>41</v>
      </c>
    </row>
    <row r="5" spans="1:14" ht="10.5" customHeight="1" thickBot="1" x14ac:dyDescent="0.3">
      <c r="B5" s="124"/>
      <c r="C5" s="125"/>
      <c r="D5" s="124"/>
      <c r="E5" s="124"/>
      <c r="F5" s="124"/>
      <c r="G5" s="124"/>
      <c r="H5" s="124"/>
      <c r="I5" s="124"/>
      <c r="J5" s="124"/>
      <c r="K5" s="2"/>
      <c r="L5" s="2"/>
      <c r="N5" s="1" t="s">
        <v>43</v>
      </c>
    </row>
    <row r="6" spans="1:14" ht="22.5" thickTop="1" thickBot="1" x14ac:dyDescent="0.3">
      <c r="B6" s="126" t="s">
        <v>33</v>
      </c>
      <c r="C6" s="303" t="s">
        <v>44</v>
      </c>
      <c r="D6" s="304"/>
      <c r="E6" s="304"/>
      <c r="F6" s="304"/>
      <c r="G6" s="304"/>
      <c r="H6" s="304"/>
      <c r="I6" s="304"/>
      <c r="J6" s="304"/>
      <c r="K6" s="304"/>
      <c r="L6" s="304"/>
      <c r="M6" s="305"/>
    </row>
    <row r="7" spans="1:14" ht="22.5" thickTop="1" thickBot="1" x14ac:dyDescent="0.3">
      <c r="B7" s="3"/>
      <c r="C7" s="306">
        <f>2019</f>
        <v>2019</v>
      </c>
      <c r="D7" s="307"/>
      <c r="E7" s="308">
        <v>2020</v>
      </c>
      <c r="F7" s="307"/>
      <c r="G7" s="308">
        <v>2021</v>
      </c>
      <c r="H7" s="307"/>
      <c r="I7" s="308">
        <v>2022</v>
      </c>
      <c r="J7" s="307"/>
      <c r="K7" s="308">
        <v>2023</v>
      </c>
      <c r="L7" s="309"/>
      <c r="M7" s="310"/>
    </row>
    <row r="8" spans="1:14" ht="16.5" thickTop="1" thickBot="1" x14ac:dyDescent="0.3">
      <c r="B8" s="6"/>
      <c r="C8" s="127" t="s">
        <v>46</v>
      </c>
      <c r="D8" s="128" t="str">
        <f>CONCATENATE("var ",RIGHT(2019,2),"/",RIGHT(2018,2))</f>
        <v>var 19/18</v>
      </c>
      <c r="E8" s="129" t="s">
        <v>46</v>
      </c>
      <c r="F8" s="128" t="str">
        <f>CONCATENATE("var ",RIGHT(E7,2),"/",RIGHT(E7-1,2))</f>
        <v>var 20/19</v>
      </c>
      <c r="G8" s="129" t="s">
        <v>46</v>
      </c>
      <c r="H8" s="128" t="str">
        <f>CONCATENATE("var ",RIGHT(G7,2),"/",RIGHT(G7-1,2))</f>
        <v>var 21/20</v>
      </c>
      <c r="I8" s="129" t="s">
        <v>46</v>
      </c>
      <c r="J8" s="128" t="str">
        <f>CONCATENATE("var ",RIGHT(I7,2),"/",RIGHT(I7-1,2))</f>
        <v>var 22/21</v>
      </c>
      <c r="K8" s="129" t="s">
        <v>46</v>
      </c>
      <c r="L8" s="128" t="str">
        <f>CONCATENATE("var ",RIGHT(K7,2),"/",RIGHT(K7-1,2))</f>
        <v>var 23/22</v>
      </c>
      <c r="M8" s="128" t="str">
        <f>CONCATENATE("var ",RIGHT(K7,2),"/",RIGHT(2019,2))</f>
        <v>var 23/19</v>
      </c>
    </row>
    <row r="9" spans="1:14" x14ac:dyDescent="0.25">
      <c r="A9" s="1" t="s">
        <v>49</v>
      </c>
      <c r="B9" s="131" t="s">
        <v>50</v>
      </c>
      <c r="C9" s="132">
        <v>130096</v>
      </c>
      <c r="D9" s="133">
        <v>-8.3605113936533693E-2</v>
      </c>
      <c r="E9" s="132">
        <v>119567</v>
      </c>
      <c r="F9" s="133">
        <f t="shared" ref="F9:L21" si="0">IFERROR(E9/C9-1,"-")</f>
        <v>-8.0932542122740148E-2</v>
      </c>
      <c r="G9" s="132">
        <v>17253</v>
      </c>
      <c r="H9" s="133">
        <f t="shared" si="0"/>
        <v>-0.85570433313539684</v>
      </c>
      <c r="I9" s="132">
        <v>89946</v>
      </c>
      <c r="J9" s="133">
        <f t="shared" si="0"/>
        <v>4.2133541992696921</v>
      </c>
      <c r="K9" s="132">
        <v>139270</v>
      </c>
      <c r="L9" s="133">
        <f t="shared" si="0"/>
        <v>0.54837346852555968</v>
      </c>
      <c r="M9" s="133">
        <f>K9/C9-1</f>
        <v>7.0517156561308525E-2</v>
      </c>
    </row>
    <row r="10" spans="1:14" x14ac:dyDescent="0.25">
      <c r="A10" s="1" t="s">
        <v>51</v>
      </c>
      <c r="B10" s="131" t="s">
        <v>52</v>
      </c>
      <c r="C10" s="132">
        <v>125770</v>
      </c>
      <c r="D10" s="133">
        <v>-0.1341434029809645</v>
      </c>
      <c r="E10" s="132">
        <v>145950</v>
      </c>
      <c r="F10" s="133">
        <f t="shared" si="0"/>
        <v>0.16045161803291719</v>
      </c>
      <c r="G10" s="132">
        <v>12595</v>
      </c>
      <c r="H10" s="133">
        <f t="shared" si="0"/>
        <v>-0.91370332305584101</v>
      </c>
      <c r="I10" s="132">
        <v>130563</v>
      </c>
      <c r="J10" s="133">
        <f t="shared" si="0"/>
        <v>9.3662564509726085</v>
      </c>
      <c r="K10" s="132">
        <v>148053</v>
      </c>
      <c r="L10" s="133">
        <f t="shared" si="0"/>
        <v>0.13395831897245003</v>
      </c>
      <c r="M10" s="133">
        <f>IFERROR(K10/C10-1,"-")</f>
        <v>0.17717261668124351</v>
      </c>
    </row>
    <row r="11" spans="1:14" x14ac:dyDescent="0.25">
      <c r="A11" s="1" t="s">
        <v>53</v>
      </c>
      <c r="B11" s="131" t="s">
        <v>54</v>
      </c>
      <c r="C11" s="132">
        <v>153248</v>
      </c>
      <c r="D11" s="133">
        <v>-0.148466107675296</v>
      </c>
      <c r="E11" s="132">
        <v>61658</v>
      </c>
      <c r="F11" s="133">
        <f t="shared" si="0"/>
        <v>-0.59765869701399033</v>
      </c>
      <c r="G11" s="132">
        <v>20630</v>
      </c>
      <c r="H11" s="133">
        <f t="shared" si="0"/>
        <v>-0.66541243634240488</v>
      </c>
      <c r="I11" s="132">
        <v>146499</v>
      </c>
      <c r="J11" s="133">
        <f t="shared" si="0"/>
        <v>6.1012603005332045</v>
      </c>
      <c r="K11" s="132">
        <v>163833</v>
      </c>
      <c r="L11" s="133">
        <f t="shared" si="0"/>
        <v>0.11832162676878344</v>
      </c>
      <c r="M11" s="133">
        <f t="shared" ref="M11:M12" si="1">IFERROR(K11/C11-1,"-")</f>
        <v>6.9071048235539889E-2</v>
      </c>
    </row>
    <row r="12" spans="1:14" x14ac:dyDescent="0.25">
      <c r="A12" s="1" t="s">
        <v>55</v>
      </c>
      <c r="B12" s="131" t="s">
        <v>56</v>
      </c>
      <c r="C12" s="132">
        <v>156559</v>
      </c>
      <c r="D12" s="133">
        <v>1.5864879245234054E-2</v>
      </c>
      <c r="E12" s="132">
        <v>0</v>
      </c>
      <c r="F12" s="133">
        <f t="shared" si="0"/>
        <v>-1</v>
      </c>
      <c r="G12" s="132">
        <v>23757</v>
      </c>
      <c r="H12" s="133" t="str">
        <f t="shared" si="0"/>
        <v>-</v>
      </c>
      <c r="I12" s="132">
        <v>161071</v>
      </c>
      <c r="J12" s="133">
        <f t="shared" si="0"/>
        <v>5.7799385444290108</v>
      </c>
      <c r="K12" s="132">
        <v>168611</v>
      </c>
      <c r="L12" s="133">
        <f t="shared" si="0"/>
        <v>4.681165448777258E-2</v>
      </c>
      <c r="M12" s="133">
        <f t="shared" si="1"/>
        <v>7.6980563238140176E-2</v>
      </c>
    </row>
    <row r="13" spans="1:14" x14ac:dyDescent="0.25">
      <c r="A13" s="1" t="s">
        <v>57</v>
      </c>
      <c r="B13" s="131" t="s">
        <v>58</v>
      </c>
      <c r="C13" s="132">
        <v>129696</v>
      </c>
      <c r="D13" s="133">
        <v>-9.1452949541509287E-2</v>
      </c>
      <c r="E13" s="132">
        <v>42</v>
      </c>
      <c r="F13" s="133">
        <f t="shared" si="0"/>
        <v>-0.99967616580310881</v>
      </c>
      <c r="G13" s="132">
        <v>43176</v>
      </c>
      <c r="H13" s="133">
        <f t="shared" si="0"/>
        <v>1027</v>
      </c>
      <c r="I13" s="132">
        <v>136416</v>
      </c>
      <c r="J13" s="133">
        <f t="shared" si="0"/>
        <v>2.159533073929961</v>
      </c>
      <c r="K13" s="132"/>
      <c r="L13" s="133"/>
      <c r="M13" s="133"/>
    </row>
    <row r="14" spans="1:14" x14ac:dyDescent="0.25">
      <c r="A14" s="1" t="s">
        <v>59</v>
      </c>
      <c r="B14" s="131" t="s">
        <v>60</v>
      </c>
      <c r="C14" s="132">
        <v>147393</v>
      </c>
      <c r="D14" s="133">
        <v>-8.6433450272099588E-2</v>
      </c>
      <c r="E14" s="132">
        <v>563</v>
      </c>
      <c r="F14" s="133">
        <f t="shared" si="0"/>
        <v>-0.99618027993188274</v>
      </c>
      <c r="G14" s="132">
        <v>55361</v>
      </c>
      <c r="H14" s="133">
        <f t="shared" si="0"/>
        <v>97.332149200710475</v>
      </c>
      <c r="I14" s="132">
        <v>146973</v>
      </c>
      <c r="J14" s="133">
        <f t="shared" si="0"/>
        <v>1.6548111486425463</v>
      </c>
      <c r="K14" s="132"/>
      <c r="L14" s="133"/>
      <c r="M14" s="133"/>
    </row>
    <row r="15" spans="1:14" x14ac:dyDescent="0.25">
      <c r="A15" s="1" t="s">
        <v>61</v>
      </c>
      <c r="B15" s="131" t="s">
        <v>62</v>
      </c>
      <c r="C15" s="132">
        <v>160379</v>
      </c>
      <c r="D15" s="133">
        <v>-0.10797477084631124</v>
      </c>
      <c r="E15" s="132">
        <v>45550</v>
      </c>
      <c r="F15" s="133">
        <f t="shared" si="0"/>
        <v>-0.71598525991557493</v>
      </c>
      <c r="G15" s="132">
        <v>109853</v>
      </c>
      <c r="H15" s="133">
        <f t="shared" si="0"/>
        <v>1.411701427003293</v>
      </c>
      <c r="I15" s="132">
        <v>176209</v>
      </c>
      <c r="J15" s="133">
        <f t="shared" si="0"/>
        <v>0.60404358551882975</v>
      </c>
      <c r="K15" s="132"/>
      <c r="L15" s="133"/>
      <c r="M15" s="133"/>
    </row>
    <row r="16" spans="1:14" x14ac:dyDescent="0.25">
      <c r="A16" s="1" t="s">
        <v>63</v>
      </c>
      <c r="B16" s="131" t="s">
        <v>64</v>
      </c>
      <c r="C16" s="132">
        <v>177390</v>
      </c>
      <c r="D16" s="133">
        <v>-4.4461442330481993E-2</v>
      </c>
      <c r="E16" s="132">
        <v>76325</v>
      </c>
      <c r="F16" s="133">
        <f t="shared" si="0"/>
        <v>-0.56973335588251872</v>
      </c>
      <c r="G16" s="132">
        <v>145205</v>
      </c>
      <c r="H16" s="133">
        <f t="shared" si="0"/>
        <v>0.90245660006550943</v>
      </c>
      <c r="I16" s="132">
        <v>199508</v>
      </c>
      <c r="J16" s="133">
        <f t="shared" si="0"/>
        <v>0.37397472538824417</v>
      </c>
      <c r="K16" s="132"/>
      <c r="L16" s="133"/>
      <c r="M16" s="133"/>
    </row>
    <row r="17" spans="1:14" x14ac:dyDescent="0.25">
      <c r="A17" s="1" t="s">
        <v>65</v>
      </c>
      <c r="B17" s="131" t="s">
        <v>66</v>
      </c>
      <c r="C17" s="132">
        <v>147691</v>
      </c>
      <c r="D17" s="133">
        <v>-0.11318001681277767</v>
      </c>
      <c r="E17" s="132">
        <v>28431</v>
      </c>
      <c r="F17" s="133">
        <f t="shared" si="0"/>
        <v>-0.8074967330439905</v>
      </c>
      <c r="G17" s="132">
        <v>121533</v>
      </c>
      <c r="H17" s="133">
        <f t="shared" si="0"/>
        <v>3.2746649783686816</v>
      </c>
      <c r="I17" s="132">
        <v>163358</v>
      </c>
      <c r="J17" s="133">
        <f t="shared" si="0"/>
        <v>0.3441452115886221</v>
      </c>
      <c r="K17" s="132"/>
      <c r="L17" s="133"/>
      <c r="M17" s="133"/>
    </row>
    <row r="18" spans="1:14" x14ac:dyDescent="0.25">
      <c r="A18" s="1" t="s">
        <v>67</v>
      </c>
      <c r="B18" s="131" t="s">
        <v>68</v>
      </c>
      <c r="C18" s="132">
        <v>157843</v>
      </c>
      <c r="D18" s="133">
        <v>-9.6522157224136595E-2</v>
      </c>
      <c r="E18" s="132">
        <v>26146</v>
      </c>
      <c r="F18" s="133">
        <f t="shared" si="0"/>
        <v>-0.83435439012182988</v>
      </c>
      <c r="G18" s="132">
        <v>159028</v>
      </c>
      <c r="H18" s="133">
        <f t="shared" si="0"/>
        <v>5.0823070450546926</v>
      </c>
      <c r="I18" s="132">
        <v>175268</v>
      </c>
      <c r="J18" s="133">
        <f t="shared" si="0"/>
        <v>0.1021203813164977</v>
      </c>
      <c r="K18" s="132"/>
      <c r="L18" s="133"/>
      <c r="M18" s="133"/>
    </row>
    <row r="19" spans="1:14" x14ac:dyDescent="0.25">
      <c r="A19" s="1" t="s">
        <v>69</v>
      </c>
      <c r="B19" s="131" t="s">
        <v>70</v>
      </c>
      <c r="C19" s="132">
        <v>135506</v>
      </c>
      <c r="D19" s="133">
        <v>6.461867553997358E-3</v>
      </c>
      <c r="E19" s="132">
        <v>24261</v>
      </c>
      <c r="F19" s="133">
        <f t="shared" si="0"/>
        <v>-0.82095995749265716</v>
      </c>
      <c r="G19" s="132">
        <v>136038</v>
      </c>
      <c r="H19" s="133">
        <f t="shared" si="0"/>
        <v>4.6072709286509212</v>
      </c>
      <c r="I19" s="132">
        <v>147441</v>
      </c>
      <c r="J19" s="133">
        <f t="shared" si="0"/>
        <v>8.3822167335597442E-2</v>
      </c>
      <c r="K19" s="132"/>
      <c r="L19" s="133"/>
      <c r="M19" s="133"/>
    </row>
    <row r="20" spans="1:14" x14ac:dyDescent="0.25">
      <c r="A20" s="1" t="s">
        <v>71</v>
      </c>
      <c r="B20" s="131" t="s">
        <v>72</v>
      </c>
      <c r="C20" s="132">
        <v>133370</v>
      </c>
      <c r="D20" s="133">
        <v>-2.5051718970445225E-2</v>
      </c>
      <c r="E20" s="132">
        <v>29774</v>
      </c>
      <c r="F20" s="133">
        <f t="shared" si="0"/>
        <v>-0.77675639199220214</v>
      </c>
      <c r="G20" s="132">
        <v>119951</v>
      </c>
      <c r="H20" s="133">
        <f t="shared" si="0"/>
        <v>3.0287163296836166</v>
      </c>
      <c r="I20" s="132">
        <v>150958</v>
      </c>
      <c r="J20" s="133">
        <f t="shared" si="0"/>
        <v>0.25849721969804329</v>
      </c>
      <c r="K20" s="132"/>
      <c r="L20" s="133"/>
      <c r="M20" s="133"/>
    </row>
    <row r="21" spans="1:14" ht="15.75" x14ac:dyDescent="0.25">
      <c r="A21" s="1" t="s">
        <v>0</v>
      </c>
      <c r="B21" s="134" t="s">
        <v>33</v>
      </c>
      <c r="C21" s="135">
        <v>1754941</v>
      </c>
      <c r="D21" s="136">
        <v>-7.8047601661146104E-2</v>
      </c>
      <c r="E21" s="135">
        <v>558351</v>
      </c>
      <c r="F21" s="136">
        <f t="shared" si="0"/>
        <v>-0.68184058609377751</v>
      </c>
      <c r="G21" s="135">
        <v>964380</v>
      </c>
      <c r="H21" s="136">
        <f t="shared" si="0"/>
        <v>0.72719310971055839</v>
      </c>
      <c r="I21" s="135">
        <v>1824210</v>
      </c>
      <c r="J21" s="136">
        <f t="shared" si="0"/>
        <v>0.89158837802525981</v>
      </c>
      <c r="K21" s="135">
        <v>619767</v>
      </c>
      <c r="L21" s="136">
        <v>0.17362553708820072</v>
      </c>
      <c r="M21" s="136">
        <v>9.562768595990967E-2</v>
      </c>
    </row>
    <row r="22" spans="1:14" ht="6" customHeight="1" x14ac:dyDescent="0.25"/>
    <row r="23" spans="1:14" x14ac:dyDescent="0.25">
      <c r="B23" s="39" t="s">
        <v>223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</row>
    <row r="24" spans="1:14" x14ac:dyDescent="0.25">
      <c r="E24" s="130"/>
      <c r="G24" s="130"/>
      <c r="I24" s="130"/>
      <c r="L24" s="139"/>
    </row>
    <row r="26" spans="1:14" ht="48.75" customHeight="1" thickBot="1" x14ac:dyDescent="0.3">
      <c r="B26" s="293" t="s">
        <v>224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1" t="s">
        <v>74</v>
      </c>
    </row>
    <row r="27" spans="1:14" ht="10.5" customHeight="1" thickBot="1" x14ac:dyDescent="0.3">
      <c r="B27" s="124"/>
      <c r="C27" s="125"/>
      <c r="D27" s="124"/>
      <c r="E27" s="124"/>
      <c r="F27" s="124"/>
      <c r="G27" s="124"/>
      <c r="H27" s="124"/>
      <c r="I27" s="124"/>
      <c r="J27" s="124"/>
      <c r="K27" s="2"/>
      <c r="L27" s="2"/>
      <c r="N27" s="1" t="s">
        <v>75</v>
      </c>
    </row>
    <row r="28" spans="1:14" ht="22.5" thickTop="1" thickBot="1" x14ac:dyDescent="0.3">
      <c r="B28" s="140" t="s">
        <v>76</v>
      </c>
      <c r="C28" s="303" t="s">
        <v>77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5"/>
    </row>
    <row r="29" spans="1:14" ht="22.5" thickTop="1" thickBot="1" x14ac:dyDescent="0.3">
      <c r="B29" s="3"/>
      <c r="C29" s="306">
        <f>2019</f>
        <v>2019</v>
      </c>
      <c r="D29" s="307"/>
      <c r="E29" s="308">
        <v>2020</v>
      </c>
      <c r="F29" s="307"/>
      <c r="G29" s="308">
        <v>2021</v>
      </c>
      <c r="H29" s="307"/>
      <c r="I29" s="308">
        <v>2022</v>
      </c>
      <c r="J29" s="307"/>
      <c r="K29" s="308">
        <v>2023</v>
      </c>
      <c r="L29" s="309"/>
      <c r="M29" s="310"/>
    </row>
    <row r="30" spans="1:14" ht="16.5" thickTop="1" thickBot="1" x14ac:dyDescent="0.3">
      <c r="B30" s="6"/>
      <c r="C30" s="127" t="s">
        <v>46</v>
      </c>
      <c r="D30" s="128" t="str">
        <f>CONCATENATE("var ",RIGHT(2019,2),"/",RIGHT(2018,2))</f>
        <v>var 19/18</v>
      </c>
      <c r="E30" s="129" t="s">
        <v>46</v>
      </c>
      <c r="F30" s="128" t="str">
        <f>CONCATENATE("var ",RIGHT(E29,2),"/",RIGHT(E29-1,2))</f>
        <v>var 20/19</v>
      </c>
      <c r="G30" s="129" t="s">
        <v>46</v>
      </c>
      <c r="H30" s="128" t="str">
        <f>CONCATENATE("var ",RIGHT(G29,2),"/",RIGHT(G29-1,2))</f>
        <v>var 21/20</v>
      </c>
      <c r="I30" s="129" t="s">
        <v>46</v>
      </c>
      <c r="J30" s="128" t="str">
        <f>CONCATENATE("var ",RIGHT(I29,2),"/",RIGHT(I29-1,2))</f>
        <v>var 22/21</v>
      </c>
      <c r="K30" s="129" t="s">
        <v>46</v>
      </c>
      <c r="L30" s="128" t="str">
        <f>CONCATENATE("var ",RIGHT(K29,2),"/",RIGHT(K29-1,2))</f>
        <v>var 23/22</v>
      </c>
      <c r="M30" s="128" t="str">
        <f>CONCATENATE("var ",RIGHT(K29,2),"/",RIGHT(2019,2))</f>
        <v>var 23/19</v>
      </c>
    </row>
    <row r="31" spans="1:14" x14ac:dyDescent="0.25">
      <c r="B31" s="131" t="s">
        <v>50</v>
      </c>
      <c r="C31" s="132">
        <v>7762</v>
      </c>
      <c r="D31" s="133">
        <v>-0.12609772573744649</v>
      </c>
      <c r="E31" s="132">
        <v>8356</v>
      </c>
      <c r="F31" s="133">
        <f t="shared" ref="F31:J43" si="2">IFERROR(E31/C31-1,"-")</f>
        <v>7.6526668384437002E-2</v>
      </c>
      <c r="G31" s="132">
        <v>3177</v>
      </c>
      <c r="H31" s="133">
        <f t="shared" si="2"/>
        <v>-0.61979415988511244</v>
      </c>
      <c r="I31" s="132">
        <v>8951</v>
      </c>
      <c r="J31" s="133">
        <f t="shared" si="2"/>
        <v>1.8174378344350015</v>
      </c>
      <c r="K31" s="132">
        <v>13152</v>
      </c>
      <c r="L31" s="133">
        <f t="shared" ref="L31:L34" si="3">IFERROR(K31/I31-1,"-")</f>
        <v>0.46933303541503735</v>
      </c>
      <c r="M31" s="133">
        <f>K31/C31-1</f>
        <v>0.69440865756248393</v>
      </c>
    </row>
    <row r="32" spans="1:14" x14ac:dyDescent="0.25">
      <c r="B32" s="131" t="s">
        <v>52</v>
      </c>
      <c r="C32" s="132">
        <v>7784</v>
      </c>
      <c r="D32" s="133">
        <v>-7.2228843861740222E-2</v>
      </c>
      <c r="E32" s="132">
        <v>10629</v>
      </c>
      <c r="F32" s="133">
        <f t="shared" si="2"/>
        <v>0.3654933196300103</v>
      </c>
      <c r="G32" s="132">
        <v>2838</v>
      </c>
      <c r="H32" s="133">
        <f t="shared" si="2"/>
        <v>-0.73299463731301162</v>
      </c>
      <c r="I32" s="132">
        <v>10940</v>
      </c>
      <c r="J32" s="133">
        <f t="shared" si="2"/>
        <v>2.8548273431994362</v>
      </c>
      <c r="K32" s="132">
        <v>11394</v>
      </c>
      <c r="L32" s="133">
        <f t="shared" si="3"/>
        <v>4.1499085923217605E-2</v>
      </c>
      <c r="M32" s="133">
        <f>IFERROR(K32/C32-1,"-")</f>
        <v>0.46377183967112035</v>
      </c>
    </row>
    <row r="33" spans="2:14" x14ac:dyDescent="0.25">
      <c r="B33" s="131" t="s">
        <v>54</v>
      </c>
      <c r="C33" s="132">
        <v>11196</v>
      </c>
      <c r="D33" s="133">
        <v>-0.3310629145008066</v>
      </c>
      <c r="E33" s="132">
        <v>2668</v>
      </c>
      <c r="F33" s="133">
        <f t="shared" si="2"/>
        <v>-0.76170060735977141</v>
      </c>
      <c r="G33" s="132">
        <v>5084</v>
      </c>
      <c r="H33" s="133">
        <f t="shared" si="2"/>
        <v>0.90554722638680651</v>
      </c>
      <c r="I33" s="132">
        <v>11642</v>
      </c>
      <c r="J33" s="133">
        <f t="shared" si="2"/>
        <v>1.2899291896144769</v>
      </c>
      <c r="K33" s="132">
        <v>14576</v>
      </c>
      <c r="L33" s="133">
        <f t="shared" si="3"/>
        <v>0.25201855351314206</v>
      </c>
      <c r="M33" s="133">
        <f t="shared" ref="M33:M34" si="4">IFERROR(K33/C33-1,"-")</f>
        <v>0.30189353340478742</v>
      </c>
    </row>
    <row r="34" spans="2:14" x14ac:dyDescent="0.25">
      <c r="B34" s="131" t="s">
        <v>56</v>
      </c>
      <c r="C34" s="132">
        <v>20585</v>
      </c>
      <c r="D34" s="133">
        <v>0.42014487754398067</v>
      </c>
      <c r="E34" s="132">
        <v>0</v>
      </c>
      <c r="F34" s="133">
        <f t="shared" si="2"/>
        <v>-1</v>
      </c>
      <c r="G34" s="132">
        <v>5629</v>
      </c>
      <c r="H34" s="133" t="str">
        <f t="shared" si="2"/>
        <v>-</v>
      </c>
      <c r="I34" s="132">
        <v>21447</v>
      </c>
      <c r="J34" s="133">
        <f t="shared" si="2"/>
        <v>2.8100906022384082</v>
      </c>
      <c r="K34" s="132">
        <v>25873</v>
      </c>
      <c r="L34" s="133">
        <f t="shared" si="3"/>
        <v>0.20636918916398561</v>
      </c>
      <c r="M34" s="133">
        <f t="shared" si="4"/>
        <v>0.25688608209861541</v>
      </c>
    </row>
    <row r="35" spans="2:14" x14ac:dyDescent="0.25">
      <c r="B35" s="131" t="s">
        <v>58</v>
      </c>
      <c r="C35" s="132">
        <v>18041</v>
      </c>
      <c r="D35" s="133">
        <v>0.25267323982780177</v>
      </c>
      <c r="E35" s="132">
        <v>29</v>
      </c>
      <c r="F35" s="133">
        <f t="shared" si="2"/>
        <v>-0.99839255030208973</v>
      </c>
      <c r="G35" s="132">
        <v>11560</v>
      </c>
      <c r="H35" s="133">
        <f t="shared" si="2"/>
        <v>397.62068965517244</v>
      </c>
      <c r="I35" s="132">
        <v>22812</v>
      </c>
      <c r="J35" s="133">
        <f t="shared" si="2"/>
        <v>0.97335640138408297</v>
      </c>
      <c r="K35" s="132"/>
      <c r="L35" s="133"/>
      <c r="M35" s="133"/>
    </row>
    <row r="36" spans="2:14" x14ac:dyDescent="0.25">
      <c r="B36" s="131" t="s">
        <v>60</v>
      </c>
      <c r="C36" s="132">
        <v>24783</v>
      </c>
      <c r="D36" s="133">
        <v>0.19898403483309135</v>
      </c>
      <c r="E36" s="132">
        <v>502</v>
      </c>
      <c r="F36" s="133">
        <f t="shared" si="2"/>
        <v>-0.97974417947786785</v>
      </c>
      <c r="G36" s="132">
        <v>15305</v>
      </c>
      <c r="H36" s="133">
        <f t="shared" si="2"/>
        <v>29.488047808764939</v>
      </c>
      <c r="I36" s="132">
        <v>26560</v>
      </c>
      <c r="J36" s="133">
        <f t="shared" si="2"/>
        <v>0.73538059457693561</v>
      </c>
      <c r="K36" s="132"/>
      <c r="L36" s="133"/>
      <c r="M36" s="133"/>
    </row>
    <row r="37" spans="2:14" x14ac:dyDescent="0.25">
      <c r="B37" s="131" t="s">
        <v>62</v>
      </c>
      <c r="C37" s="132">
        <v>28801</v>
      </c>
      <c r="D37" s="133">
        <v>0.12162162162162171</v>
      </c>
      <c r="E37" s="132">
        <v>11978</v>
      </c>
      <c r="F37" s="133">
        <f t="shared" si="2"/>
        <v>-0.58411166278948645</v>
      </c>
      <c r="G37" s="132">
        <v>33610</v>
      </c>
      <c r="H37" s="133">
        <f t="shared" si="2"/>
        <v>1.8059776256470195</v>
      </c>
      <c r="I37" s="132">
        <v>31526</v>
      </c>
      <c r="J37" s="133">
        <f t="shared" si="2"/>
        <v>-6.2005355548943819E-2</v>
      </c>
      <c r="K37" s="132"/>
      <c r="L37" s="133"/>
      <c r="M37" s="133"/>
    </row>
    <row r="38" spans="2:14" x14ac:dyDescent="0.25">
      <c r="B38" s="131" t="s">
        <v>64</v>
      </c>
      <c r="C38" s="132">
        <v>45598</v>
      </c>
      <c r="D38" s="133">
        <v>0.22985219549034408</v>
      </c>
      <c r="E38" s="132">
        <v>31175</v>
      </c>
      <c r="F38" s="133">
        <f t="shared" si="2"/>
        <v>-0.316307732795298</v>
      </c>
      <c r="G38" s="132">
        <v>46687</v>
      </c>
      <c r="H38" s="133">
        <f t="shared" si="2"/>
        <v>0.49757818765036088</v>
      </c>
      <c r="I38" s="132">
        <v>46928</v>
      </c>
      <c r="J38" s="133">
        <f t="shared" si="2"/>
        <v>5.162036541221271E-3</v>
      </c>
      <c r="K38" s="132"/>
      <c r="L38" s="133"/>
      <c r="M38" s="133"/>
    </row>
    <row r="39" spans="2:14" x14ac:dyDescent="0.25">
      <c r="B39" s="131" t="s">
        <v>66</v>
      </c>
      <c r="C39" s="132">
        <v>24552</v>
      </c>
      <c r="D39" s="133">
        <v>3.4508911642017415E-2</v>
      </c>
      <c r="E39" s="132">
        <v>17660</v>
      </c>
      <c r="F39" s="133">
        <f t="shared" si="2"/>
        <v>-0.28071032909742588</v>
      </c>
      <c r="G39" s="132">
        <v>29903</v>
      </c>
      <c r="H39" s="133">
        <f t="shared" si="2"/>
        <v>0.69326160815402038</v>
      </c>
      <c r="I39" s="132">
        <v>30070</v>
      </c>
      <c r="J39" s="133">
        <f t="shared" si="2"/>
        <v>5.5847239407418314E-3</v>
      </c>
      <c r="K39" s="132"/>
      <c r="L39" s="133"/>
      <c r="M39" s="133"/>
    </row>
    <row r="40" spans="2:14" x14ac:dyDescent="0.25">
      <c r="B40" s="131" t="s">
        <v>68</v>
      </c>
      <c r="C40" s="132">
        <v>15463</v>
      </c>
      <c r="D40" s="133">
        <v>-9.5889610009939785E-2</v>
      </c>
      <c r="E40" s="132">
        <v>12428</v>
      </c>
      <c r="F40" s="133">
        <f t="shared" si="2"/>
        <v>-0.19627497898208623</v>
      </c>
      <c r="G40" s="132">
        <v>22261</v>
      </c>
      <c r="H40" s="133">
        <f t="shared" si="2"/>
        <v>0.79119729642742187</v>
      </c>
      <c r="I40" s="132">
        <v>21658</v>
      </c>
      <c r="J40" s="133">
        <f t="shared" si="2"/>
        <v>-2.7087731907820878E-2</v>
      </c>
      <c r="K40" s="132"/>
      <c r="L40" s="133"/>
      <c r="M40" s="133"/>
    </row>
    <row r="41" spans="2:14" x14ac:dyDescent="0.25">
      <c r="B41" s="131" t="s">
        <v>70</v>
      </c>
      <c r="C41" s="132">
        <v>12983</v>
      </c>
      <c r="D41" s="133">
        <v>0.24382065529794983</v>
      </c>
      <c r="E41" s="132">
        <v>4123</v>
      </c>
      <c r="F41" s="133">
        <f t="shared" si="2"/>
        <v>-0.68243087113918199</v>
      </c>
      <c r="G41" s="132">
        <v>10295</v>
      </c>
      <c r="H41" s="133">
        <f t="shared" si="2"/>
        <v>1.4969682270191607</v>
      </c>
      <c r="I41" s="132">
        <v>14662</v>
      </c>
      <c r="J41" s="133">
        <f t="shared" si="2"/>
        <v>0.42418649830014576</v>
      </c>
      <c r="K41" s="132"/>
      <c r="L41" s="133"/>
      <c r="M41" s="133"/>
    </row>
    <row r="42" spans="2:14" x14ac:dyDescent="0.25">
      <c r="B42" s="131" t="s">
        <v>72</v>
      </c>
      <c r="C42" s="132">
        <v>11807</v>
      </c>
      <c r="D42" s="133">
        <v>6.1207981305051229E-2</v>
      </c>
      <c r="E42" s="132">
        <v>5388</v>
      </c>
      <c r="F42" s="133">
        <f t="shared" si="2"/>
        <v>-0.54366054035741507</v>
      </c>
      <c r="G42" s="132">
        <v>15562</v>
      </c>
      <c r="H42" s="133">
        <f t="shared" si="2"/>
        <v>1.8882702301410541</v>
      </c>
      <c r="I42" s="132">
        <v>15237</v>
      </c>
      <c r="J42" s="133">
        <f t="shared" si="2"/>
        <v>-2.0884205115023757E-2</v>
      </c>
      <c r="K42" s="132"/>
      <c r="L42" s="133"/>
      <c r="M42" s="133"/>
    </row>
    <row r="43" spans="2:14" ht="15.75" x14ac:dyDescent="0.25">
      <c r="B43" s="134" t="s">
        <v>33</v>
      </c>
      <c r="C43" s="135">
        <v>229355</v>
      </c>
      <c r="D43" s="136">
        <v>9.8811862214343904E-2</v>
      </c>
      <c r="E43" s="135">
        <v>105020</v>
      </c>
      <c r="F43" s="136">
        <f t="shared" si="2"/>
        <v>-0.54210721370800719</v>
      </c>
      <c r="G43" s="135">
        <v>201911</v>
      </c>
      <c r="H43" s="136">
        <f t="shared" si="2"/>
        <v>0.92259569605789382</v>
      </c>
      <c r="I43" s="135">
        <v>262433</v>
      </c>
      <c r="J43" s="136">
        <f t="shared" si="2"/>
        <v>0.29974592766119734</v>
      </c>
      <c r="K43" s="135">
        <v>64995</v>
      </c>
      <c r="L43" s="136">
        <v>0.22678369195922987</v>
      </c>
      <c r="M43" s="136">
        <v>0.3733175565744713</v>
      </c>
    </row>
    <row r="44" spans="2:14" ht="6" customHeight="1" x14ac:dyDescent="0.25"/>
    <row r="45" spans="2:14" x14ac:dyDescent="0.25">
      <c r="B45" s="39" t="s">
        <v>223</v>
      </c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</row>
    <row r="47" spans="2:14" x14ac:dyDescent="0.25">
      <c r="E47" s="130"/>
      <c r="G47" s="130"/>
      <c r="I47" s="141"/>
    </row>
    <row r="48" spans="2:14" ht="48.75" customHeight="1" thickBot="1" x14ac:dyDescent="0.3">
      <c r="B48" s="293" t="s">
        <v>225</v>
      </c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1" t="s">
        <v>79</v>
      </c>
    </row>
    <row r="49" spans="1:14" ht="10.5" customHeight="1" thickBot="1" x14ac:dyDescent="0.3">
      <c r="B49" s="124"/>
      <c r="C49" s="125"/>
      <c r="D49" s="124"/>
      <c r="E49" s="124"/>
      <c r="F49" s="124"/>
      <c r="G49" s="124"/>
      <c r="H49" s="124"/>
      <c r="I49" s="124"/>
      <c r="J49" s="124"/>
      <c r="K49" s="2"/>
      <c r="L49" s="2"/>
      <c r="N49" s="1" t="s">
        <v>80</v>
      </c>
    </row>
    <row r="50" spans="1:14" ht="22.5" thickTop="1" thickBot="1" x14ac:dyDescent="0.3">
      <c r="B50" s="3"/>
      <c r="C50" s="303" t="s">
        <v>81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5"/>
    </row>
    <row r="51" spans="1:14" ht="22.5" thickTop="1" thickBot="1" x14ac:dyDescent="0.3">
      <c r="B51" s="3"/>
      <c r="C51" s="306">
        <f>2019</f>
        <v>2019</v>
      </c>
      <c r="D51" s="307"/>
      <c r="E51" s="308">
        <v>2020</v>
      </c>
      <c r="F51" s="307"/>
      <c r="G51" s="308">
        <v>2021</v>
      </c>
      <c r="H51" s="307"/>
      <c r="I51" s="308">
        <v>2022</v>
      </c>
      <c r="J51" s="307"/>
      <c r="K51" s="308">
        <v>2023</v>
      </c>
      <c r="L51" s="309"/>
      <c r="M51" s="310"/>
    </row>
    <row r="52" spans="1:14" ht="16.5" thickTop="1" thickBot="1" x14ac:dyDescent="0.3">
      <c r="B52" s="6"/>
      <c r="C52" s="127" t="s">
        <v>46</v>
      </c>
      <c r="D52" s="128" t="str">
        <f>CONCATENATE("var ",RIGHT(2019,2),"/",RIGHT(2018,2))</f>
        <v>var 19/18</v>
      </c>
      <c r="E52" s="129" t="s">
        <v>46</v>
      </c>
      <c r="F52" s="128" t="str">
        <f>CONCATENATE("var ",RIGHT(E51,2),"/",RIGHT(E51-1,2))</f>
        <v>var 20/19</v>
      </c>
      <c r="G52" s="129" t="s">
        <v>46</v>
      </c>
      <c r="H52" s="128" t="str">
        <f>CONCATENATE("var ",RIGHT(G51,2),"/",RIGHT(G51-1,2))</f>
        <v>var 21/20</v>
      </c>
      <c r="I52" s="129" t="s">
        <v>46</v>
      </c>
      <c r="J52" s="128" t="str">
        <f>CONCATENATE("var ",RIGHT(I51,2),"/",RIGHT(I51-1,2))</f>
        <v>var 22/21</v>
      </c>
      <c r="K52" s="129" t="s">
        <v>46</v>
      </c>
      <c r="L52" s="128" t="str">
        <f>CONCATENATE("var ",RIGHT(K51,2),"/",RIGHT(K51-1,2))</f>
        <v>var 23/22</v>
      </c>
      <c r="M52" s="128" t="str">
        <f>CONCATENATE("var ",RIGHT(K51,2),"/",RIGHT(2019,2))</f>
        <v>var 23/19</v>
      </c>
    </row>
    <row r="53" spans="1:14" x14ac:dyDescent="0.25">
      <c r="A53" s="1">
        <v>1</v>
      </c>
      <c r="B53" s="131" t="s">
        <v>50</v>
      </c>
      <c r="C53" s="132">
        <v>4523</v>
      </c>
      <c r="D53" s="133">
        <v>1.9842164599774614E-2</v>
      </c>
      <c r="E53" s="132">
        <v>5181</v>
      </c>
      <c r="F53" s="133">
        <f>IFERROR(E53/C53-1,"-")</f>
        <v>0.14547866460313941</v>
      </c>
      <c r="G53" s="132">
        <v>1633</v>
      </c>
      <c r="H53" s="133">
        <f>IFERROR(G53/E53-1,"-")</f>
        <v>-0.68480988226211159</v>
      </c>
      <c r="I53" s="132">
        <v>5380</v>
      </c>
      <c r="J53" s="133">
        <f>IFERROR(I53/G53-1,"-")</f>
        <v>2.2945499081445191</v>
      </c>
      <c r="K53" s="132">
        <v>7613</v>
      </c>
      <c r="L53" s="133">
        <f t="shared" ref="L53:L56" si="5">IFERROR(K53/I53-1,"-")</f>
        <v>0.4150557620817843</v>
      </c>
      <c r="M53" s="133">
        <f>IFERROR(K53/C53-1,"-")</f>
        <v>0.68317488392659742</v>
      </c>
    </row>
    <row r="54" spans="1:14" x14ac:dyDescent="0.25">
      <c r="A54" s="1">
        <v>2</v>
      </c>
      <c r="B54" s="131" t="s">
        <v>52</v>
      </c>
      <c r="C54" s="132">
        <v>4196</v>
      </c>
      <c r="D54" s="133">
        <v>0.22083212103578709</v>
      </c>
      <c r="E54" s="132">
        <v>5633</v>
      </c>
      <c r="F54" s="133">
        <f t="shared" ref="F54:J65" si="6">IFERROR(E54/C54-1,"-")</f>
        <v>0.34246901811248809</v>
      </c>
      <c r="G54" s="132">
        <v>1403</v>
      </c>
      <c r="H54" s="133">
        <f t="shared" si="6"/>
        <v>-0.75093200781111302</v>
      </c>
      <c r="I54" s="132">
        <v>5523</v>
      </c>
      <c r="J54" s="133">
        <f t="shared" si="6"/>
        <v>2.9365645046329294</v>
      </c>
      <c r="K54" s="132">
        <v>7142</v>
      </c>
      <c r="L54" s="133">
        <f t="shared" si="5"/>
        <v>0.29313778743436547</v>
      </c>
      <c r="M54" s="133">
        <f>IFERROR(K54/C54-1,"-")</f>
        <v>0.70209723546234515</v>
      </c>
    </row>
    <row r="55" spans="1:14" x14ac:dyDescent="0.25">
      <c r="A55" s="1">
        <v>3</v>
      </c>
      <c r="B55" s="131" t="s">
        <v>54</v>
      </c>
      <c r="C55" s="132">
        <v>5816</v>
      </c>
      <c r="D55" s="133">
        <v>-0.18474908887019903</v>
      </c>
      <c r="E55" s="132">
        <v>1732</v>
      </c>
      <c r="F55" s="133">
        <f t="shared" si="6"/>
        <v>-0.70220082530949113</v>
      </c>
      <c r="G55" s="132">
        <v>2290</v>
      </c>
      <c r="H55" s="133">
        <f t="shared" si="6"/>
        <v>0.3221709006928406</v>
      </c>
      <c r="I55" s="132">
        <v>6055</v>
      </c>
      <c r="J55" s="133">
        <f t="shared" si="6"/>
        <v>1.6441048034934496</v>
      </c>
      <c r="K55" s="132">
        <v>8396</v>
      </c>
      <c r="L55" s="133">
        <f t="shared" si="5"/>
        <v>0.38662262592898422</v>
      </c>
      <c r="M55" s="133">
        <f t="shared" ref="M55:M56" si="7">IFERROR(K55/C55-1,"-")</f>
        <v>0.44360385144429171</v>
      </c>
    </row>
    <row r="56" spans="1:14" x14ac:dyDescent="0.25">
      <c r="A56" s="1">
        <v>4</v>
      </c>
      <c r="B56" s="131" t="s">
        <v>56</v>
      </c>
      <c r="C56" s="132">
        <v>8672</v>
      </c>
      <c r="D56" s="133">
        <v>0.29645686948721783</v>
      </c>
      <c r="E56" s="132">
        <v>0</v>
      </c>
      <c r="F56" s="133">
        <f t="shared" si="6"/>
        <v>-1</v>
      </c>
      <c r="G56" s="132">
        <v>2559</v>
      </c>
      <c r="H56" s="133" t="str">
        <f t="shared" si="6"/>
        <v>-</v>
      </c>
      <c r="I56" s="132">
        <v>9234</v>
      </c>
      <c r="J56" s="133">
        <f t="shared" si="6"/>
        <v>2.6084407971864008</v>
      </c>
      <c r="K56" s="132">
        <v>11032</v>
      </c>
      <c r="L56" s="133">
        <f t="shared" si="5"/>
        <v>0.19471518301927659</v>
      </c>
      <c r="M56" s="133">
        <f t="shared" si="7"/>
        <v>0.27214022140221394</v>
      </c>
    </row>
    <row r="57" spans="1:14" x14ac:dyDescent="0.25">
      <c r="A57" s="1">
        <v>5</v>
      </c>
      <c r="B57" s="131" t="s">
        <v>58</v>
      </c>
      <c r="C57" s="132">
        <v>8430</v>
      </c>
      <c r="D57" s="133">
        <v>2.1199273167777033E-2</v>
      </c>
      <c r="E57" s="132">
        <v>29</v>
      </c>
      <c r="F57" s="133">
        <f t="shared" si="6"/>
        <v>-0.99655990510083037</v>
      </c>
      <c r="G57" s="132">
        <v>5768</v>
      </c>
      <c r="H57" s="133">
        <f t="shared" si="6"/>
        <v>197.89655172413794</v>
      </c>
      <c r="I57" s="132">
        <v>10586</v>
      </c>
      <c r="J57" s="133">
        <f t="shared" si="6"/>
        <v>0.83529819694868235</v>
      </c>
      <c r="K57" s="132"/>
      <c r="L57" s="133"/>
      <c r="M57" s="133"/>
    </row>
    <row r="58" spans="1:14" x14ac:dyDescent="0.25">
      <c r="A58" s="1">
        <v>6</v>
      </c>
      <c r="B58" s="131" t="s">
        <v>60</v>
      </c>
      <c r="C58" s="132">
        <v>12448</v>
      </c>
      <c r="D58" s="133">
        <v>0.26581248728899731</v>
      </c>
      <c r="E58" s="132">
        <v>193</v>
      </c>
      <c r="F58" s="133">
        <f t="shared" si="6"/>
        <v>-0.98449550128534702</v>
      </c>
      <c r="G58" s="132">
        <v>7777</v>
      </c>
      <c r="H58" s="133">
        <f t="shared" si="6"/>
        <v>39.295336787564764</v>
      </c>
      <c r="I58" s="132">
        <v>13339</v>
      </c>
      <c r="J58" s="133">
        <f t="shared" si="6"/>
        <v>0.71518580429471523</v>
      </c>
      <c r="K58" s="132"/>
      <c r="L58" s="133"/>
      <c r="M58" s="133"/>
    </row>
    <row r="59" spans="1:14" x14ac:dyDescent="0.25">
      <c r="A59" s="1">
        <v>7</v>
      </c>
      <c r="B59" s="131" t="s">
        <v>62</v>
      </c>
      <c r="C59" s="132">
        <v>14932</v>
      </c>
      <c r="D59" s="133">
        <v>7.2932384853057419E-2</v>
      </c>
      <c r="E59" s="132">
        <v>6387</v>
      </c>
      <c r="F59" s="133">
        <f t="shared" si="6"/>
        <v>-0.57226091615322794</v>
      </c>
      <c r="G59" s="132">
        <v>16512</v>
      </c>
      <c r="H59" s="133">
        <f t="shared" si="6"/>
        <v>1.5852512916862378</v>
      </c>
      <c r="I59" s="132">
        <v>16400</v>
      </c>
      <c r="J59" s="133">
        <f t="shared" si="6"/>
        <v>-6.7829457364341206E-3</v>
      </c>
      <c r="K59" s="132"/>
      <c r="L59" s="133"/>
      <c r="M59" s="133"/>
    </row>
    <row r="60" spans="1:14" x14ac:dyDescent="0.25">
      <c r="A60" s="1">
        <v>8</v>
      </c>
      <c r="B60" s="131" t="s">
        <v>64</v>
      </c>
      <c r="C60" s="132">
        <v>19975</v>
      </c>
      <c r="D60" s="133">
        <v>7.623922413793105E-2</v>
      </c>
      <c r="E60" s="132">
        <v>16725</v>
      </c>
      <c r="F60" s="133">
        <f t="shared" si="6"/>
        <v>-0.16270337922403</v>
      </c>
      <c r="G60" s="132">
        <v>21618</v>
      </c>
      <c r="H60" s="133">
        <f t="shared" si="6"/>
        <v>0.29255605381165917</v>
      </c>
      <c r="I60" s="132">
        <v>19255</v>
      </c>
      <c r="J60" s="133">
        <f t="shared" si="6"/>
        <v>-0.10930705893237114</v>
      </c>
      <c r="K60" s="132"/>
      <c r="L60" s="133"/>
      <c r="M60" s="133"/>
    </row>
    <row r="61" spans="1:14" x14ac:dyDescent="0.25">
      <c r="A61" s="1">
        <v>9</v>
      </c>
      <c r="B61" s="131" t="s">
        <v>66</v>
      </c>
      <c r="C61" s="132">
        <v>11830</v>
      </c>
      <c r="D61" s="133">
        <v>0.25092524056254617</v>
      </c>
      <c r="E61" s="132">
        <v>9201</v>
      </c>
      <c r="F61" s="133">
        <f t="shared" si="6"/>
        <v>-0.22223161453930684</v>
      </c>
      <c r="G61" s="132">
        <v>13843</v>
      </c>
      <c r="H61" s="133">
        <f t="shared" si="6"/>
        <v>0.50451037930659703</v>
      </c>
      <c r="I61" s="132">
        <v>12857</v>
      </c>
      <c r="J61" s="133">
        <f t="shared" si="6"/>
        <v>-7.1227335115220725E-2</v>
      </c>
      <c r="K61" s="132"/>
      <c r="L61" s="133"/>
      <c r="M61" s="133"/>
    </row>
    <row r="62" spans="1:14" x14ac:dyDescent="0.25">
      <c r="A62" s="1">
        <v>10</v>
      </c>
      <c r="B62" s="131" t="s">
        <v>68</v>
      </c>
      <c r="C62" s="132">
        <v>7179</v>
      </c>
      <c r="D62" s="133">
        <v>-0.17273565337635399</v>
      </c>
      <c r="E62" s="132">
        <v>5452</v>
      </c>
      <c r="F62" s="133">
        <f t="shared" si="6"/>
        <v>-0.24056275247248915</v>
      </c>
      <c r="G62" s="132">
        <v>10518</v>
      </c>
      <c r="H62" s="133">
        <f t="shared" si="6"/>
        <v>0.9292002934702861</v>
      </c>
      <c r="I62" s="132">
        <v>11119</v>
      </c>
      <c r="J62" s="133">
        <f t="shared" si="6"/>
        <v>5.7140140711161802E-2</v>
      </c>
      <c r="K62" s="132"/>
      <c r="L62" s="133"/>
      <c r="M62" s="133"/>
    </row>
    <row r="63" spans="1:14" x14ac:dyDescent="0.25">
      <c r="A63" s="1">
        <v>11</v>
      </c>
      <c r="B63" s="131" t="s">
        <v>70</v>
      </c>
      <c r="C63" s="132">
        <v>6079</v>
      </c>
      <c r="D63" s="133">
        <v>0.15438663121914176</v>
      </c>
      <c r="E63" s="132">
        <v>1461</v>
      </c>
      <c r="F63" s="133">
        <f t="shared" si="6"/>
        <v>-0.7596644184898832</v>
      </c>
      <c r="G63" s="132">
        <v>6452</v>
      </c>
      <c r="H63" s="133">
        <f t="shared" si="6"/>
        <v>3.4161533196440796</v>
      </c>
      <c r="I63" s="132">
        <v>7576</v>
      </c>
      <c r="J63" s="133">
        <f t="shared" si="6"/>
        <v>0.17420954742715433</v>
      </c>
      <c r="K63" s="132"/>
      <c r="L63" s="133"/>
      <c r="M63" s="133"/>
    </row>
    <row r="64" spans="1:14" x14ac:dyDescent="0.25">
      <c r="A64" s="1">
        <v>12</v>
      </c>
      <c r="B64" s="131" t="s">
        <v>72</v>
      </c>
      <c r="C64" s="132">
        <v>6453</v>
      </c>
      <c r="D64" s="133">
        <v>7.2996341868972303E-2</v>
      </c>
      <c r="E64" s="132">
        <v>2632</v>
      </c>
      <c r="F64" s="133">
        <f t="shared" si="6"/>
        <v>-0.59212769254610254</v>
      </c>
      <c r="G64" s="132">
        <v>8754</v>
      </c>
      <c r="H64" s="133">
        <f t="shared" si="6"/>
        <v>2.3259878419452886</v>
      </c>
      <c r="I64" s="132">
        <v>9074</v>
      </c>
      <c r="J64" s="133">
        <f t="shared" si="6"/>
        <v>3.6554717843271689E-2</v>
      </c>
      <c r="K64" s="132"/>
      <c r="L64" s="133"/>
      <c r="M64" s="133"/>
    </row>
    <row r="65" spans="1:14" ht="15.75" x14ac:dyDescent="0.25">
      <c r="B65" s="134" t="s">
        <v>33</v>
      </c>
      <c r="C65" s="135">
        <v>110533</v>
      </c>
      <c r="D65" s="136">
        <v>8.7110035799992103E-2</v>
      </c>
      <c r="E65" s="135">
        <v>54709</v>
      </c>
      <c r="F65" s="136">
        <f t="shared" si="6"/>
        <v>-0.5050437425927099</v>
      </c>
      <c r="G65" s="135">
        <v>99127</v>
      </c>
      <c r="H65" s="136">
        <f t="shared" si="6"/>
        <v>0.81189566616096065</v>
      </c>
      <c r="I65" s="135">
        <v>126398</v>
      </c>
      <c r="J65" s="136">
        <f t="shared" si="6"/>
        <v>0.27511172536241379</v>
      </c>
      <c r="K65" s="135">
        <v>34183</v>
      </c>
      <c r="L65" s="136">
        <v>0.30509315821624927</v>
      </c>
      <c r="M65" s="136">
        <v>0.47296074460292159</v>
      </c>
    </row>
    <row r="66" spans="1:14" ht="6" customHeight="1" x14ac:dyDescent="0.25"/>
    <row r="67" spans="1:14" x14ac:dyDescent="0.25">
      <c r="B67" s="39" t="s">
        <v>223</v>
      </c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70" spans="1:14" ht="48.75" customHeight="1" thickBot="1" x14ac:dyDescent="0.3">
      <c r="B70" s="293" t="s">
        <v>226</v>
      </c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1" t="s">
        <v>83</v>
      </c>
    </row>
    <row r="71" spans="1:14" ht="10.5" customHeight="1" thickBot="1" x14ac:dyDescent="0.3">
      <c r="B71" s="124"/>
      <c r="C71" s="125"/>
      <c r="D71" s="124"/>
      <c r="E71" s="124"/>
      <c r="F71" s="124"/>
      <c r="G71" s="124"/>
      <c r="H71" s="124"/>
      <c r="I71" s="124"/>
      <c r="J71" s="124"/>
      <c r="K71" s="2"/>
      <c r="L71" s="2"/>
      <c r="N71" s="1" t="s">
        <v>84</v>
      </c>
    </row>
    <row r="72" spans="1:14" ht="22.5" thickTop="1" thickBot="1" x14ac:dyDescent="0.3">
      <c r="B72" s="3"/>
      <c r="C72" s="303" t="s">
        <v>9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5"/>
    </row>
    <row r="73" spans="1:14" ht="22.5" thickTop="1" thickBot="1" x14ac:dyDescent="0.3">
      <c r="B73" s="3"/>
      <c r="C73" s="306">
        <f>2019</f>
        <v>2019</v>
      </c>
      <c r="D73" s="307"/>
      <c r="E73" s="308">
        <v>2020</v>
      </c>
      <c r="F73" s="307"/>
      <c r="G73" s="308">
        <v>2021</v>
      </c>
      <c r="H73" s="307"/>
      <c r="I73" s="308">
        <v>2022</v>
      </c>
      <c r="J73" s="307"/>
      <c r="K73" s="308">
        <v>2023</v>
      </c>
      <c r="L73" s="309"/>
      <c r="M73" s="310"/>
    </row>
    <row r="74" spans="1:14" ht="16.5" thickTop="1" thickBot="1" x14ac:dyDescent="0.3">
      <c r="B74" s="6"/>
      <c r="C74" s="127" t="s">
        <v>46</v>
      </c>
      <c r="D74" s="128" t="str">
        <f>CONCATENATE("var ",RIGHT(2019,2),"/",RIGHT(2018,2))</f>
        <v>var 19/18</v>
      </c>
      <c r="E74" s="129" t="s">
        <v>46</v>
      </c>
      <c r="F74" s="128" t="str">
        <f>CONCATENATE("var ",RIGHT(E73,2),"/",RIGHT(E73-1,2))</f>
        <v>var 20/19</v>
      </c>
      <c r="G74" s="129" t="s">
        <v>46</v>
      </c>
      <c r="H74" s="128" t="str">
        <f>CONCATENATE("var ",RIGHT(G73,2),"/",RIGHT(G73-1,2))</f>
        <v>var 21/20</v>
      </c>
      <c r="I74" s="129" t="s">
        <v>46</v>
      </c>
      <c r="J74" s="128" t="str">
        <f>CONCATENATE("var ",RIGHT(I73,2),"/",RIGHT(I73-1,2))</f>
        <v>var 22/21</v>
      </c>
      <c r="K74" s="129" t="s">
        <v>46</v>
      </c>
      <c r="L74" s="128" t="str">
        <f>CONCATENATE("var ",RIGHT(K73,2),"/",RIGHT(K73-1,2))</f>
        <v>var 23/22</v>
      </c>
      <c r="M74" s="128" t="str">
        <f>CONCATENATE("var ",RIGHT(K73,2),"/",RIGHT(2019,2))</f>
        <v>var 23/19</v>
      </c>
    </row>
    <row r="75" spans="1:14" x14ac:dyDescent="0.25">
      <c r="A75" s="1">
        <v>1</v>
      </c>
      <c r="B75" s="131" t="s">
        <v>50</v>
      </c>
      <c r="C75" s="132">
        <v>3239</v>
      </c>
      <c r="D75" s="133">
        <v>-0.27164380481223294</v>
      </c>
      <c r="E75" s="132">
        <v>3175</v>
      </c>
      <c r="F75" s="133">
        <f>IFERROR(E75/C75-1,"-")</f>
        <v>-1.9759184933621499E-2</v>
      </c>
      <c r="G75" s="132">
        <v>1544</v>
      </c>
      <c r="H75" s="133">
        <f>IFERROR(G75/E75-1,"-")</f>
        <v>-0.51370078740157488</v>
      </c>
      <c r="I75" s="132">
        <v>3571</v>
      </c>
      <c r="J75" s="133">
        <f>IFERROR(I75/G75-1,"-")</f>
        <v>1.312823834196891</v>
      </c>
      <c r="K75" s="132">
        <v>5539</v>
      </c>
      <c r="L75" s="133">
        <f t="shared" ref="L75:L78" si="8">IFERROR(K75/I75-1,"-")</f>
        <v>0.55110613273592834</v>
      </c>
      <c r="M75" s="133">
        <f>K75/C75-1</f>
        <v>0.71009570855202231</v>
      </c>
    </row>
    <row r="76" spans="1:14" x14ac:dyDescent="0.25">
      <c r="A76" s="1">
        <v>2</v>
      </c>
      <c r="B76" s="131" t="s">
        <v>52</v>
      </c>
      <c r="C76" s="132">
        <v>3588</v>
      </c>
      <c r="D76" s="133">
        <v>-0.27559055118110232</v>
      </c>
      <c r="E76" s="132">
        <v>4996</v>
      </c>
      <c r="F76" s="133">
        <f t="shared" ref="F76:J87" si="9">IFERROR(E76/C76-1,"-")</f>
        <v>0.39241917502787071</v>
      </c>
      <c r="G76" s="132">
        <v>1435</v>
      </c>
      <c r="H76" s="133">
        <f t="shared" si="9"/>
        <v>-0.71277021617293834</v>
      </c>
      <c r="I76" s="132">
        <v>5417</v>
      </c>
      <c r="J76" s="133">
        <f t="shared" si="9"/>
        <v>2.7749128919860628</v>
      </c>
      <c r="K76" s="132">
        <v>4252</v>
      </c>
      <c r="L76" s="133">
        <f t="shared" si="8"/>
        <v>-0.21506368838840684</v>
      </c>
      <c r="M76" s="133">
        <f>IFERROR(K76/C76-1,"-")</f>
        <v>0.18506131549609806</v>
      </c>
    </row>
    <row r="77" spans="1:14" x14ac:dyDescent="0.25">
      <c r="A77" s="1">
        <v>3</v>
      </c>
      <c r="B77" s="131" t="s">
        <v>54</v>
      </c>
      <c r="C77" s="132">
        <v>5380</v>
      </c>
      <c r="D77" s="133">
        <v>-0.43975840883057382</v>
      </c>
      <c r="E77" s="132">
        <v>936</v>
      </c>
      <c r="F77" s="133">
        <f t="shared" si="9"/>
        <v>-0.82602230483271377</v>
      </c>
      <c r="G77" s="132">
        <v>2794</v>
      </c>
      <c r="H77" s="133">
        <f t="shared" si="9"/>
        <v>1.9850427350427351</v>
      </c>
      <c r="I77" s="132">
        <v>5587</v>
      </c>
      <c r="J77" s="133">
        <f t="shared" si="9"/>
        <v>0.99964209019327122</v>
      </c>
      <c r="K77" s="132">
        <v>6180</v>
      </c>
      <c r="L77" s="133">
        <f t="shared" si="8"/>
        <v>0.10613925183461603</v>
      </c>
      <c r="M77" s="133">
        <f t="shared" ref="M77:M78" si="10">IFERROR(K77/C77-1,"-")</f>
        <v>0.14869888475836435</v>
      </c>
    </row>
    <row r="78" spans="1:14" x14ac:dyDescent="0.25">
      <c r="A78" s="1">
        <v>4</v>
      </c>
      <c r="B78" s="131" t="s">
        <v>56</v>
      </c>
      <c r="C78" s="132">
        <v>11913</v>
      </c>
      <c r="D78" s="133">
        <v>0.52613374327440421</v>
      </c>
      <c r="E78" s="132">
        <v>0</v>
      </c>
      <c r="F78" s="133">
        <f t="shared" si="9"/>
        <v>-1</v>
      </c>
      <c r="G78" s="132">
        <v>3070</v>
      </c>
      <c r="H78" s="133" t="str">
        <f t="shared" si="9"/>
        <v>-</v>
      </c>
      <c r="I78" s="132">
        <v>12213</v>
      </c>
      <c r="J78" s="133">
        <f t="shared" si="9"/>
        <v>2.9781758957654723</v>
      </c>
      <c r="K78" s="132">
        <v>14841</v>
      </c>
      <c r="L78" s="133">
        <f t="shared" si="8"/>
        <v>0.21518054532055997</v>
      </c>
      <c r="M78" s="133">
        <f t="shared" si="10"/>
        <v>0.24578191891211287</v>
      </c>
    </row>
    <row r="79" spans="1:14" x14ac:dyDescent="0.25">
      <c r="A79" s="1">
        <v>5</v>
      </c>
      <c r="B79" s="131" t="s">
        <v>58</v>
      </c>
      <c r="C79" s="132">
        <v>9611</v>
      </c>
      <c r="D79" s="133">
        <v>0.56352692370261925</v>
      </c>
      <c r="E79" s="132">
        <v>0</v>
      </c>
      <c r="F79" s="133">
        <f t="shared" si="9"/>
        <v>-1</v>
      </c>
      <c r="G79" s="132">
        <v>5792</v>
      </c>
      <c r="H79" s="133" t="str">
        <f t="shared" si="9"/>
        <v>-</v>
      </c>
      <c r="I79" s="132">
        <v>12226</v>
      </c>
      <c r="J79" s="133">
        <f t="shared" si="9"/>
        <v>1.110842541436464</v>
      </c>
      <c r="K79" s="132"/>
      <c r="L79" s="133"/>
      <c r="M79" s="133"/>
    </row>
    <row r="80" spans="1:14" x14ac:dyDescent="0.25">
      <c r="A80" s="1">
        <v>6</v>
      </c>
      <c r="B80" s="131" t="s">
        <v>60</v>
      </c>
      <c r="C80" s="132">
        <v>12335</v>
      </c>
      <c r="D80" s="133">
        <v>0.13833517903285353</v>
      </c>
      <c r="E80" s="132">
        <v>309</v>
      </c>
      <c r="F80" s="133">
        <f t="shared" si="9"/>
        <v>-0.97494933117146332</v>
      </c>
      <c r="G80" s="132">
        <v>7528</v>
      </c>
      <c r="H80" s="133">
        <f t="shared" si="9"/>
        <v>23.362459546925567</v>
      </c>
      <c r="I80" s="132">
        <v>13221</v>
      </c>
      <c r="J80" s="133">
        <f t="shared" si="9"/>
        <v>0.75624335812964927</v>
      </c>
      <c r="K80" s="132"/>
      <c r="L80" s="133"/>
      <c r="M80" s="133"/>
    </row>
    <row r="81" spans="1:14" x14ac:dyDescent="0.25">
      <c r="A81" s="1">
        <v>7</v>
      </c>
      <c r="B81" s="131" t="s">
        <v>62</v>
      </c>
      <c r="C81" s="132">
        <v>13869</v>
      </c>
      <c r="D81" s="133">
        <v>0.17923645948473776</v>
      </c>
      <c r="E81" s="132">
        <v>5591</v>
      </c>
      <c r="F81" s="133">
        <f t="shared" si="9"/>
        <v>-0.596870718869421</v>
      </c>
      <c r="G81" s="132">
        <v>17098</v>
      </c>
      <c r="H81" s="133">
        <f t="shared" si="9"/>
        <v>2.0581291361116079</v>
      </c>
      <c r="I81" s="132">
        <v>15126</v>
      </c>
      <c r="J81" s="133">
        <f t="shared" si="9"/>
        <v>-0.11533512691542869</v>
      </c>
      <c r="K81" s="132"/>
      <c r="L81" s="133"/>
      <c r="M81" s="133"/>
    </row>
    <row r="82" spans="1:14" x14ac:dyDescent="0.25">
      <c r="A82" s="1">
        <v>8</v>
      </c>
      <c r="B82" s="131" t="s">
        <v>64</v>
      </c>
      <c r="C82" s="132">
        <v>25623</v>
      </c>
      <c r="D82" s="133">
        <v>0.38383020090732334</v>
      </c>
      <c r="E82" s="132">
        <v>14450</v>
      </c>
      <c r="F82" s="133">
        <f t="shared" si="9"/>
        <v>-0.43605354564258669</v>
      </c>
      <c r="G82" s="132">
        <v>25069</v>
      </c>
      <c r="H82" s="133">
        <f t="shared" si="9"/>
        <v>0.7348788927335641</v>
      </c>
      <c r="I82" s="132">
        <v>27673</v>
      </c>
      <c r="J82" s="133">
        <f t="shared" si="9"/>
        <v>0.10387330966532371</v>
      </c>
      <c r="K82" s="132"/>
      <c r="L82" s="133"/>
      <c r="M82" s="133"/>
    </row>
    <row r="83" spans="1:14" x14ac:dyDescent="0.25">
      <c r="A83" s="1">
        <v>9</v>
      </c>
      <c r="B83" s="131" t="s">
        <v>66</v>
      </c>
      <c r="C83" s="132">
        <v>12722</v>
      </c>
      <c r="D83" s="133">
        <v>-0.10885402073409922</v>
      </c>
      <c r="E83" s="132">
        <v>8459</v>
      </c>
      <c r="F83" s="133">
        <f t="shared" si="9"/>
        <v>-0.33508882251218364</v>
      </c>
      <c r="G83" s="132">
        <v>16060</v>
      </c>
      <c r="H83" s="133">
        <f t="shared" si="9"/>
        <v>0.89856957087126132</v>
      </c>
      <c r="I83" s="132">
        <v>17213</v>
      </c>
      <c r="J83" s="133">
        <f t="shared" si="9"/>
        <v>7.1793275217932662E-2</v>
      </c>
      <c r="K83" s="132"/>
      <c r="L83" s="133"/>
      <c r="M83" s="133"/>
    </row>
    <row r="84" spans="1:14" x14ac:dyDescent="0.25">
      <c r="A84" s="1">
        <v>10</v>
      </c>
      <c r="B84" s="131" t="s">
        <v>68</v>
      </c>
      <c r="C84" s="132">
        <v>8284</v>
      </c>
      <c r="D84" s="133">
        <v>-1.6735905044510391E-2</v>
      </c>
      <c r="E84" s="132">
        <v>6976</v>
      </c>
      <c r="F84" s="133">
        <f t="shared" si="9"/>
        <v>-0.15789473684210531</v>
      </c>
      <c r="G84" s="132">
        <v>11743</v>
      </c>
      <c r="H84" s="133">
        <f t="shared" si="9"/>
        <v>0.68334288990825698</v>
      </c>
      <c r="I84" s="132">
        <v>10539</v>
      </c>
      <c r="J84" s="133">
        <f t="shared" si="9"/>
        <v>-0.10252916631184539</v>
      </c>
      <c r="K84" s="132"/>
      <c r="L84" s="133"/>
      <c r="M84" s="133"/>
    </row>
    <row r="85" spans="1:14" x14ac:dyDescent="0.25">
      <c r="A85" s="1">
        <v>11</v>
      </c>
      <c r="B85" s="131" t="s">
        <v>70</v>
      </c>
      <c r="C85" s="132">
        <v>6904</v>
      </c>
      <c r="D85" s="133">
        <v>0.33488012374323284</v>
      </c>
      <c r="E85" s="132">
        <v>2662</v>
      </c>
      <c r="F85" s="133">
        <f t="shared" si="9"/>
        <v>-0.61442641946697574</v>
      </c>
      <c r="G85" s="132">
        <v>3843</v>
      </c>
      <c r="H85" s="133">
        <f t="shared" si="9"/>
        <v>0.44365138993238173</v>
      </c>
      <c r="I85" s="132">
        <v>7086</v>
      </c>
      <c r="J85" s="133">
        <f t="shared" si="9"/>
        <v>0.84387197501951605</v>
      </c>
      <c r="K85" s="132"/>
      <c r="L85" s="133"/>
      <c r="M85" s="133"/>
    </row>
    <row r="86" spans="1:14" x14ac:dyDescent="0.25">
      <c r="A86" s="1">
        <v>12</v>
      </c>
      <c r="B86" s="131" t="s">
        <v>72</v>
      </c>
      <c r="C86" s="132">
        <v>5354</v>
      </c>
      <c r="D86" s="133">
        <v>4.7339593114241074E-2</v>
      </c>
      <c r="E86" s="132">
        <v>2756</v>
      </c>
      <c r="F86" s="133">
        <f t="shared" si="9"/>
        <v>-0.48524467687710127</v>
      </c>
      <c r="G86" s="132">
        <v>6808</v>
      </c>
      <c r="H86" s="133">
        <f t="shared" si="9"/>
        <v>1.4702467343976777</v>
      </c>
      <c r="I86" s="132">
        <v>6163</v>
      </c>
      <c r="J86" s="133">
        <f t="shared" si="9"/>
        <v>-9.4741480611045814E-2</v>
      </c>
      <c r="K86" s="132"/>
      <c r="L86" s="133"/>
      <c r="M86" s="133"/>
    </row>
    <row r="87" spans="1:14" ht="15.75" x14ac:dyDescent="0.25">
      <c r="B87" s="134" t="s">
        <v>33</v>
      </c>
      <c r="C87" s="135">
        <v>118822</v>
      </c>
      <c r="D87" s="136">
        <v>0.10992583182319193</v>
      </c>
      <c r="E87" s="135">
        <v>50311</v>
      </c>
      <c r="F87" s="136">
        <f t="shared" si="9"/>
        <v>-0.57658514416522189</v>
      </c>
      <c r="G87" s="135">
        <v>102784</v>
      </c>
      <c r="H87" s="136">
        <f t="shared" si="9"/>
        <v>1.0429727097453836</v>
      </c>
      <c r="I87" s="135">
        <v>136035</v>
      </c>
      <c r="J87" s="136">
        <f t="shared" si="9"/>
        <v>0.32350365815691151</v>
      </c>
      <c r="K87" s="135">
        <v>30812</v>
      </c>
      <c r="L87" s="136">
        <v>0.15021651485739884</v>
      </c>
      <c r="M87" s="136">
        <v>0.27744610281923721</v>
      </c>
    </row>
    <row r="88" spans="1:14" ht="6" customHeight="1" x14ac:dyDescent="0.25"/>
    <row r="89" spans="1:14" x14ac:dyDescent="0.25">
      <c r="B89" s="39" t="s">
        <v>223</v>
      </c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</row>
    <row r="92" spans="1:14" ht="48.75" customHeight="1" thickBot="1" x14ac:dyDescent="0.3">
      <c r="B92" s="293" t="s">
        <v>227</v>
      </c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1" t="s">
        <v>86</v>
      </c>
    </row>
    <row r="93" spans="1:14" ht="10.5" customHeight="1" thickBot="1" x14ac:dyDescent="0.3">
      <c r="B93" s="124"/>
      <c r="C93" s="125"/>
      <c r="D93" s="124"/>
      <c r="E93" s="124"/>
      <c r="F93" s="124"/>
      <c r="G93" s="124"/>
      <c r="H93" s="124"/>
      <c r="I93" s="124"/>
      <c r="J93" s="124"/>
      <c r="K93" s="2"/>
      <c r="L93" s="2"/>
      <c r="N93" s="1" t="s">
        <v>87</v>
      </c>
    </row>
    <row r="94" spans="1:14" ht="22.5" thickTop="1" thickBot="1" x14ac:dyDescent="0.3">
      <c r="B94" s="140" t="s">
        <v>88</v>
      </c>
      <c r="C94" s="303" t="s">
        <v>89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5"/>
    </row>
    <row r="95" spans="1:14" ht="22.5" thickTop="1" thickBot="1" x14ac:dyDescent="0.3">
      <c r="B95" s="3"/>
      <c r="C95" s="306">
        <f>2019</f>
        <v>2019</v>
      </c>
      <c r="D95" s="307"/>
      <c r="E95" s="308">
        <v>2020</v>
      </c>
      <c r="F95" s="307"/>
      <c r="G95" s="308">
        <v>2021</v>
      </c>
      <c r="H95" s="307"/>
      <c r="I95" s="308">
        <v>2022</v>
      </c>
      <c r="J95" s="307"/>
      <c r="K95" s="308">
        <v>2023</v>
      </c>
      <c r="L95" s="309"/>
      <c r="M95" s="310"/>
    </row>
    <row r="96" spans="1:14" ht="16.5" thickTop="1" thickBot="1" x14ac:dyDescent="0.3">
      <c r="B96" s="6"/>
      <c r="C96" s="127" t="s">
        <v>46</v>
      </c>
      <c r="D96" s="128" t="str">
        <f>CONCATENATE("var ",RIGHT(2019,2),"/",RIGHT(2018,2))</f>
        <v>var 19/18</v>
      </c>
      <c r="E96" s="129" t="s">
        <v>46</v>
      </c>
      <c r="F96" s="128" t="str">
        <f>CONCATENATE("var ",RIGHT(E95,2),"/",RIGHT(E95-1,2))</f>
        <v>var 20/19</v>
      </c>
      <c r="G96" s="129" t="s">
        <v>46</v>
      </c>
      <c r="H96" s="128" t="str">
        <f>CONCATENATE("var ",RIGHT(G95,2),"/",RIGHT(G95-1,2))</f>
        <v>var 21/20</v>
      </c>
      <c r="I96" s="129" t="s">
        <v>46</v>
      </c>
      <c r="J96" s="128" t="str">
        <f>CONCATENATE("var ",RIGHT(I95,2),"/",RIGHT(I95-1,2))</f>
        <v>var 22/21</v>
      </c>
      <c r="K96" s="129" t="s">
        <v>46</v>
      </c>
      <c r="L96" s="128" t="str">
        <f>CONCATENATE("var ",RIGHT(K95,2),"/",RIGHT(K95-1,2))</f>
        <v>var 23/22</v>
      </c>
      <c r="M96" s="128" t="str">
        <f>CONCATENATE("var ",RIGHT(K95,2),"/",RIGHT(2019,2))</f>
        <v>var 23/19</v>
      </c>
    </row>
    <row r="97" spans="2:13" x14ac:dyDescent="0.25">
      <c r="B97" s="131" t="s">
        <v>50</v>
      </c>
      <c r="C97" s="132">
        <v>122334</v>
      </c>
      <c r="D97" s="133">
        <v>-8.076914406798763E-2</v>
      </c>
      <c r="E97" s="132">
        <v>111211</v>
      </c>
      <c r="F97" s="133">
        <f t="shared" ref="F97:J109" si="11">IFERROR(E97/C97-1,"-")</f>
        <v>-9.0923210227737195E-2</v>
      </c>
      <c r="G97" s="132">
        <v>14076</v>
      </c>
      <c r="H97" s="133">
        <f t="shared" si="11"/>
        <v>-0.87342978662182702</v>
      </c>
      <c r="I97" s="132">
        <v>80995</v>
      </c>
      <c r="J97" s="133">
        <f t="shared" si="11"/>
        <v>4.7541204887752206</v>
      </c>
      <c r="K97" s="132">
        <v>126118</v>
      </c>
      <c r="L97" s="133">
        <f t="shared" ref="L97:L100" si="12">IFERROR(K97/I97-1,"-")</f>
        <v>0.55710846348540044</v>
      </c>
      <c r="M97" s="133">
        <f>K97/C97-1</f>
        <v>3.0931711543806362E-2</v>
      </c>
    </row>
    <row r="98" spans="2:13" x14ac:dyDescent="0.25">
      <c r="B98" s="131" t="s">
        <v>52</v>
      </c>
      <c r="C98" s="132">
        <v>117986</v>
      </c>
      <c r="D98" s="133">
        <v>-0.13793884484711216</v>
      </c>
      <c r="E98" s="132">
        <v>135321</v>
      </c>
      <c r="F98" s="133">
        <f t="shared" si="11"/>
        <v>0.14692421134710898</v>
      </c>
      <c r="G98" s="132">
        <v>9757</v>
      </c>
      <c r="H98" s="133">
        <f t="shared" si="11"/>
        <v>-0.92789736995736061</v>
      </c>
      <c r="I98" s="132">
        <v>119623</v>
      </c>
      <c r="J98" s="133">
        <f t="shared" si="11"/>
        <v>11.260223429332786</v>
      </c>
      <c r="K98" s="132">
        <v>136659</v>
      </c>
      <c r="L98" s="133">
        <f t="shared" si="12"/>
        <v>0.14241408424801261</v>
      </c>
      <c r="M98" s="133">
        <f>IFERROR(K98/C98-1,"-")</f>
        <v>0.15826453986066147</v>
      </c>
    </row>
    <row r="99" spans="2:13" x14ac:dyDescent="0.25">
      <c r="B99" s="131" t="s">
        <v>54</v>
      </c>
      <c r="C99" s="132">
        <v>142052</v>
      </c>
      <c r="D99" s="133">
        <v>-0.12974330699013659</v>
      </c>
      <c r="E99" s="132">
        <v>58990</v>
      </c>
      <c r="F99" s="133">
        <f t="shared" si="11"/>
        <v>-0.58472953566299668</v>
      </c>
      <c r="G99" s="132">
        <v>15546</v>
      </c>
      <c r="H99" s="133">
        <f t="shared" si="11"/>
        <v>-0.73646380742498729</v>
      </c>
      <c r="I99" s="132">
        <v>134857</v>
      </c>
      <c r="J99" s="133">
        <f t="shared" si="11"/>
        <v>7.6747073202109863</v>
      </c>
      <c r="K99" s="132">
        <v>149257</v>
      </c>
      <c r="L99" s="133">
        <f t="shared" si="12"/>
        <v>0.10677977413111672</v>
      </c>
      <c r="M99" s="133">
        <f t="shared" ref="M99:M100" si="13">IFERROR(K99/C99-1,"-")</f>
        <v>5.0720862782642984E-2</v>
      </c>
    </row>
    <row r="100" spans="2:13" x14ac:dyDescent="0.25">
      <c r="B100" s="131" t="s">
        <v>56</v>
      </c>
      <c r="C100" s="132">
        <v>135974</v>
      </c>
      <c r="D100" s="133">
        <v>-2.6106761973656911E-2</v>
      </c>
      <c r="E100" s="132">
        <v>0</v>
      </c>
      <c r="F100" s="133">
        <f t="shared" si="11"/>
        <v>-1</v>
      </c>
      <c r="G100" s="132">
        <v>18128</v>
      </c>
      <c r="H100" s="133" t="str">
        <f t="shared" si="11"/>
        <v>-</v>
      </c>
      <c r="I100" s="132">
        <v>139624</v>
      </c>
      <c r="J100" s="133">
        <f t="shared" si="11"/>
        <v>6.7021182700794348</v>
      </c>
      <c r="K100" s="132">
        <v>142738</v>
      </c>
      <c r="L100" s="133">
        <f t="shared" si="12"/>
        <v>2.2302755973185207E-2</v>
      </c>
      <c r="M100" s="133">
        <f t="shared" si="13"/>
        <v>4.9744804153735167E-2</v>
      </c>
    </row>
    <row r="101" spans="2:13" x14ac:dyDescent="0.25">
      <c r="B101" s="131" t="s">
        <v>58</v>
      </c>
      <c r="C101" s="132">
        <v>111655</v>
      </c>
      <c r="D101" s="133">
        <v>-0.13006723854490487</v>
      </c>
      <c r="E101" s="132">
        <v>13</v>
      </c>
      <c r="F101" s="133">
        <f t="shared" si="11"/>
        <v>-0.9998835699252161</v>
      </c>
      <c r="G101" s="132">
        <v>31616</v>
      </c>
      <c r="H101" s="133">
        <f t="shared" si="11"/>
        <v>2431</v>
      </c>
      <c r="I101" s="132">
        <v>113604</v>
      </c>
      <c r="J101" s="133">
        <f t="shared" si="11"/>
        <v>2.5932439271255059</v>
      </c>
      <c r="K101" s="132"/>
      <c r="L101" s="133"/>
      <c r="M101" s="133"/>
    </row>
    <row r="102" spans="2:13" x14ac:dyDescent="0.25">
      <c r="B102" s="131" t="s">
        <v>60</v>
      </c>
      <c r="C102" s="132">
        <v>122610</v>
      </c>
      <c r="D102" s="133">
        <v>-0.12837319077544285</v>
      </c>
      <c r="E102" s="132">
        <v>61</v>
      </c>
      <c r="F102" s="133">
        <f t="shared" si="11"/>
        <v>-0.99950248756218907</v>
      </c>
      <c r="G102" s="132">
        <v>40056</v>
      </c>
      <c r="H102" s="133">
        <f t="shared" si="11"/>
        <v>655.65573770491801</v>
      </c>
      <c r="I102" s="132">
        <v>120413</v>
      </c>
      <c r="J102" s="133">
        <f t="shared" si="11"/>
        <v>2.0061164369882163</v>
      </c>
      <c r="K102" s="132"/>
      <c r="L102" s="133"/>
      <c r="M102" s="133"/>
    </row>
    <row r="103" spans="2:13" x14ac:dyDescent="0.25">
      <c r="B103" s="131" t="s">
        <v>62</v>
      </c>
      <c r="C103" s="132">
        <v>131578</v>
      </c>
      <c r="D103" s="133">
        <v>-0.14622941458920025</v>
      </c>
      <c r="E103" s="132">
        <v>33572</v>
      </c>
      <c r="F103" s="133">
        <f t="shared" si="11"/>
        <v>-0.74485096292693309</v>
      </c>
      <c r="G103" s="132">
        <v>76243</v>
      </c>
      <c r="H103" s="133">
        <f t="shared" si="11"/>
        <v>1.27102942928631</v>
      </c>
      <c r="I103" s="132">
        <v>144683</v>
      </c>
      <c r="J103" s="133">
        <f t="shared" si="11"/>
        <v>0.89765617827210376</v>
      </c>
      <c r="K103" s="132"/>
      <c r="L103" s="133"/>
      <c r="M103" s="133"/>
    </row>
    <row r="104" spans="2:13" x14ac:dyDescent="0.25">
      <c r="B104" s="131" t="s">
        <v>64</v>
      </c>
      <c r="C104" s="132">
        <v>131792</v>
      </c>
      <c r="D104" s="133">
        <v>-0.11291799041516337</v>
      </c>
      <c r="E104" s="132">
        <v>45150</v>
      </c>
      <c r="F104" s="133">
        <f t="shared" si="11"/>
        <v>-0.65741471409493746</v>
      </c>
      <c r="G104" s="132">
        <v>98518</v>
      </c>
      <c r="H104" s="133">
        <f t="shared" si="11"/>
        <v>1.1820155038759692</v>
      </c>
      <c r="I104" s="132">
        <v>152580</v>
      </c>
      <c r="J104" s="133">
        <f t="shared" si="11"/>
        <v>0.54875251223126731</v>
      </c>
      <c r="K104" s="132"/>
      <c r="L104" s="133"/>
      <c r="M104" s="133"/>
    </row>
    <row r="105" spans="2:13" x14ac:dyDescent="0.25">
      <c r="B105" s="131" t="s">
        <v>66</v>
      </c>
      <c r="C105" s="132">
        <v>123139</v>
      </c>
      <c r="D105" s="133">
        <v>-0.13772434124377653</v>
      </c>
      <c r="E105" s="132">
        <v>10771</v>
      </c>
      <c r="F105" s="133">
        <f t="shared" si="11"/>
        <v>-0.91252974281096977</v>
      </c>
      <c r="G105" s="132">
        <v>91630</v>
      </c>
      <c r="H105" s="133">
        <f t="shared" si="11"/>
        <v>7.5071024046049573</v>
      </c>
      <c r="I105" s="132">
        <v>133288</v>
      </c>
      <c r="J105" s="133">
        <f t="shared" si="11"/>
        <v>0.4546327621957873</v>
      </c>
      <c r="K105" s="132"/>
      <c r="L105" s="133"/>
      <c r="M105" s="133"/>
    </row>
    <row r="106" spans="2:13" x14ac:dyDescent="0.25">
      <c r="B106" s="131" t="s">
        <v>68</v>
      </c>
      <c r="C106" s="132">
        <v>142380</v>
      </c>
      <c r="D106" s="133">
        <v>-9.6590800936530385E-2</v>
      </c>
      <c r="E106" s="132">
        <v>13718</v>
      </c>
      <c r="F106" s="133">
        <f t="shared" si="11"/>
        <v>-0.9036521983424638</v>
      </c>
      <c r="G106" s="132">
        <v>136767</v>
      </c>
      <c r="H106" s="133">
        <f t="shared" si="11"/>
        <v>8.9698935704913261</v>
      </c>
      <c r="I106" s="132">
        <v>153610</v>
      </c>
      <c r="J106" s="133">
        <f t="shared" si="11"/>
        <v>0.12315105251997926</v>
      </c>
      <c r="K106" s="132"/>
      <c r="L106" s="133"/>
      <c r="M106" s="133"/>
    </row>
    <row r="107" spans="2:13" x14ac:dyDescent="0.25">
      <c r="B107" s="131" t="s">
        <v>70</v>
      </c>
      <c r="C107" s="132">
        <v>122523</v>
      </c>
      <c r="D107" s="133">
        <v>-1.3486529573745187E-2</v>
      </c>
      <c r="E107" s="132">
        <v>20138</v>
      </c>
      <c r="F107" s="133">
        <f t="shared" si="11"/>
        <v>-0.83563902287733738</v>
      </c>
      <c r="G107" s="132">
        <v>125743</v>
      </c>
      <c r="H107" s="133">
        <f t="shared" si="11"/>
        <v>5.2440659449796403</v>
      </c>
      <c r="I107" s="132">
        <v>132779</v>
      </c>
      <c r="J107" s="133">
        <f t="shared" si="11"/>
        <v>5.5955401095886037E-2</v>
      </c>
      <c r="K107" s="132"/>
      <c r="L107" s="133"/>
      <c r="M107" s="133"/>
    </row>
    <row r="108" spans="2:13" x14ac:dyDescent="0.25">
      <c r="B108" s="131" t="s">
        <v>72</v>
      </c>
      <c r="C108" s="132">
        <v>121563</v>
      </c>
      <c r="D108" s="133">
        <v>-3.268852798179378E-2</v>
      </c>
      <c r="E108" s="132">
        <v>24386</v>
      </c>
      <c r="F108" s="133">
        <f t="shared" si="11"/>
        <v>-0.7993961978562556</v>
      </c>
      <c r="G108" s="132">
        <v>104389</v>
      </c>
      <c r="H108" s="133">
        <f t="shared" si="11"/>
        <v>3.2806938407282864</v>
      </c>
      <c r="I108" s="132">
        <v>135721</v>
      </c>
      <c r="J108" s="133">
        <f t="shared" si="11"/>
        <v>0.30014656716703869</v>
      </c>
      <c r="K108" s="132"/>
      <c r="L108" s="133"/>
      <c r="M108" s="133"/>
    </row>
    <row r="109" spans="2:13" ht="15.75" x14ac:dyDescent="0.25">
      <c r="B109" s="134" t="s">
        <v>33</v>
      </c>
      <c r="C109" s="135">
        <v>1525586</v>
      </c>
      <c r="D109" s="136">
        <v>-9.9829770913543059E-2</v>
      </c>
      <c r="E109" s="135">
        <v>453331</v>
      </c>
      <c r="F109" s="136">
        <f t="shared" si="11"/>
        <v>-0.70284795481867302</v>
      </c>
      <c r="G109" s="135">
        <v>762469</v>
      </c>
      <c r="H109" s="136">
        <f t="shared" si="11"/>
        <v>0.68192556873454491</v>
      </c>
      <c r="I109" s="135">
        <v>1561777</v>
      </c>
      <c r="J109" s="136">
        <f t="shared" si="11"/>
        <v>1.0483154069214615</v>
      </c>
      <c r="K109" s="135">
        <v>554772</v>
      </c>
      <c r="L109" s="136">
        <v>0.16769767985198869</v>
      </c>
      <c r="M109" s="136">
        <v>7.0273523862439458E-2</v>
      </c>
    </row>
    <row r="110" spans="2:13" ht="6" customHeight="1" x14ac:dyDescent="0.25"/>
    <row r="111" spans="2:13" x14ac:dyDescent="0.25">
      <c r="B111" s="39" t="s">
        <v>223</v>
      </c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</row>
    <row r="114" spans="1:14" ht="48.75" customHeight="1" thickBot="1" x14ac:dyDescent="0.3">
      <c r="B114" s="293" t="s">
        <v>228</v>
      </c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1" t="s">
        <v>91</v>
      </c>
    </row>
    <row r="115" spans="1:14" ht="10.5" customHeight="1" thickBot="1" x14ac:dyDescent="0.3">
      <c r="B115" s="124"/>
      <c r="C115" s="125"/>
      <c r="D115" s="124"/>
      <c r="E115" s="124"/>
      <c r="F115" s="124"/>
      <c r="G115" s="124"/>
      <c r="H115" s="124"/>
      <c r="I115" s="124"/>
      <c r="J115" s="124"/>
      <c r="K115" s="2"/>
      <c r="L115" s="2"/>
      <c r="N115" s="1" t="s">
        <v>92</v>
      </c>
    </row>
    <row r="116" spans="1:14" ht="22.5" thickTop="1" thickBot="1" x14ac:dyDescent="0.3">
      <c r="B116" s="140" t="str">
        <f>C116</f>
        <v>Reino Unido</v>
      </c>
      <c r="C116" s="303" t="s">
        <v>93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5"/>
    </row>
    <row r="117" spans="1:14" ht="22.5" thickTop="1" thickBot="1" x14ac:dyDescent="0.3">
      <c r="B117" s="3"/>
      <c r="C117" s="306">
        <f>2019</f>
        <v>2019</v>
      </c>
      <c r="D117" s="307"/>
      <c r="E117" s="308">
        <v>2020</v>
      </c>
      <c r="F117" s="307"/>
      <c r="G117" s="308">
        <v>2021</v>
      </c>
      <c r="H117" s="307"/>
      <c r="I117" s="308">
        <v>2022</v>
      </c>
      <c r="J117" s="307"/>
      <c r="K117" s="308">
        <v>2023</v>
      </c>
      <c r="L117" s="309"/>
      <c r="M117" s="310"/>
    </row>
    <row r="118" spans="1:14" ht="16.5" thickTop="1" thickBot="1" x14ac:dyDescent="0.3">
      <c r="B118" s="6"/>
      <c r="C118" s="127" t="s">
        <v>46</v>
      </c>
      <c r="D118" s="128" t="str">
        <f>CONCATENATE("var ",RIGHT(2019,2),"/",RIGHT(2018,2))</f>
        <v>var 19/18</v>
      </c>
      <c r="E118" s="129" t="s">
        <v>46</v>
      </c>
      <c r="F118" s="128" t="str">
        <f>CONCATENATE("var ",RIGHT(E117,2),"/",RIGHT(E117-1,2))</f>
        <v>var 20/19</v>
      </c>
      <c r="G118" s="129" t="s">
        <v>46</v>
      </c>
      <c r="H118" s="128" t="str">
        <f>CONCATENATE("var ",RIGHT(G117,2),"/",RIGHT(G117-1,2))</f>
        <v>var 21/20</v>
      </c>
      <c r="I118" s="129" t="s">
        <v>46</v>
      </c>
      <c r="J118" s="128" t="str">
        <f>CONCATENATE("var ",RIGHT(I117,2),"/",RIGHT(I117-1,2))</f>
        <v>var 22/21</v>
      </c>
      <c r="K118" s="129" t="s">
        <v>46</v>
      </c>
      <c r="L118" s="128" t="str">
        <f>CONCATENATE("var ",RIGHT(K117,2),"/",RIGHT(K117-1,2))</f>
        <v>var 23/22</v>
      </c>
      <c r="M118" s="128" t="str">
        <f>CONCATENATE("var ",RIGHT(K117,2),"/",RIGHT(2019,2))</f>
        <v>var 23/19</v>
      </c>
    </row>
    <row r="119" spans="1:14" x14ac:dyDescent="0.25">
      <c r="B119" s="131" t="s">
        <v>50</v>
      </c>
      <c r="C119" s="132">
        <v>32588</v>
      </c>
      <c r="D119" s="133">
        <v>-4.4228061942749863E-2</v>
      </c>
      <c r="E119" s="132">
        <v>24721</v>
      </c>
      <c r="F119" s="133">
        <f t="shared" ref="F119:J131" si="14">IFERROR(E119/C119-1,"-")</f>
        <v>-0.24140788020130111</v>
      </c>
      <c r="G119" s="132">
        <v>446</v>
      </c>
      <c r="H119" s="133">
        <f t="shared" si="14"/>
        <v>-0.98195865863031428</v>
      </c>
      <c r="I119" s="132">
        <v>15320</v>
      </c>
      <c r="J119" s="133">
        <f t="shared" si="14"/>
        <v>33.349775784753362</v>
      </c>
      <c r="K119" s="132">
        <v>33069</v>
      </c>
      <c r="L119" s="133">
        <f t="shared" ref="L119:L122" si="15">IFERROR(K119/I119-1,"-")</f>
        <v>1.1585509138381203</v>
      </c>
      <c r="M119" s="133">
        <f>K119/C119-1</f>
        <v>1.476003436847928E-2</v>
      </c>
    </row>
    <row r="120" spans="1:14" x14ac:dyDescent="0.25">
      <c r="B120" s="131" t="s">
        <v>52</v>
      </c>
      <c r="C120" s="132">
        <v>33454</v>
      </c>
      <c r="D120" s="133">
        <v>-7.2988250942141453E-2</v>
      </c>
      <c r="E120" s="132">
        <v>34151</v>
      </c>
      <c r="F120" s="133">
        <f t="shared" si="14"/>
        <v>2.083457882465467E-2</v>
      </c>
      <c r="G120" s="132">
        <v>189</v>
      </c>
      <c r="H120" s="133">
        <f t="shared" si="14"/>
        <v>-0.99446575502913526</v>
      </c>
      <c r="I120" s="132">
        <v>30602</v>
      </c>
      <c r="J120" s="133">
        <f t="shared" si="14"/>
        <v>160.91534391534393</v>
      </c>
      <c r="K120" s="132">
        <v>41832</v>
      </c>
      <c r="L120" s="133">
        <f t="shared" si="15"/>
        <v>0.3669694791190119</v>
      </c>
      <c r="M120" s="133">
        <f>IFERROR(K120/C120-1,"-")</f>
        <v>0.25043343097985282</v>
      </c>
    </row>
    <row r="121" spans="1:14" x14ac:dyDescent="0.25">
      <c r="B121" s="131" t="s">
        <v>54</v>
      </c>
      <c r="C121" s="132">
        <v>41058</v>
      </c>
      <c r="D121" s="133">
        <v>-4.8768621272849422E-2</v>
      </c>
      <c r="E121" s="132">
        <v>15067</v>
      </c>
      <c r="F121" s="133">
        <f t="shared" si="14"/>
        <v>-0.63303132154513131</v>
      </c>
      <c r="G121" s="132">
        <v>158</v>
      </c>
      <c r="H121" s="133">
        <f t="shared" si="14"/>
        <v>-0.98951350633835533</v>
      </c>
      <c r="I121" s="132">
        <v>36585</v>
      </c>
      <c r="J121" s="133">
        <f t="shared" si="14"/>
        <v>230.5506329113924</v>
      </c>
      <c r="K121" s="132">
        <v>46321</v>
      </c>
      <c r="L121" s="133">
        <f t="shared" si="15"/>
        <v>0.26611999453327861</v>
      </c>
      <c r="M121" s="133">
        <f t="shared" ref="M121:M122" si="16">IFERROR(K121/C121-1,"-")</f>
        <v>0.12818451946027576</v>
      </c>
    </row>
    <row r="122" spans="1:14" x14ac:dyDescent="0.25">
      <c r="B122" s="131" t="s">
        <v>56</v>
      </c>
      <c r="C122" s="132">
        <v>35198</v>
      </c>
      <c r="D122" s="133">
        <v>-6.4079040225829553E-3</v>
      </c>
      <c r="E122" s="132">
        <v>0</v>
      </c>
      <c r="F122" s="133">
        <f t="shared" si="14"/>
        <v>-1</v>
      </c>
      <c r="G122" s="132">
        <v>137</v>
      </c>
      <c r="H122" s="133" t="str">
        <f t="shared" si="14"/>
        <v>-</v>
      </c>
      <c r="I122" s="132">
        <v>38484</v>
      </c>
      <c r="J122" s="133">
        <f t="shared" si="14"/>
        <v>279.90510948905109</v>
      </c>
      <c r="K122" s="132">
        <v>41116</v>
      </c>
      <c r="L122" s="133">
        <f t="shared" si="15"/>
        <v>6.8392059037521991E-2</v>
      </c>
      <c r="M122" s="133">
        <f t="shared" si="16"/>
        <v>0.1681345530996079</v>
      </c>
    </row>
    <row r="123" spans="1:14" x14ac:dyDescent="0.25">
      <c r="B123" s="131" t="s">
        <v>58</v>
      </c>
      <c r="C123" s="132">
        <v>32539</v>
      </c>
      <c r="D123" s="133">
        <v>-7.6357546339663296E-2</v>
      </c>
      <c r="E123" s="132">
        <v>0</v>
      </c>
      <c r="F123" s="133">
        <f t="shared" si="14"/>
        <v>-1</v>
      </c>
      <c r="G123" s="132">
        <v>215</v>
      </c>
      <c r="H123" s="133" t="str">
        <f t="shared" si="14"/>
        <v>-</v>
      </c>
      <c r="I123" s="132">
        <v>34727</v>
      </c>
      <c r="J123" s="133">
        <f t="shared" si="14"/>
        <v>160.52093023255813</v>
      </c>
      <c r="K123" s="132"/>
      <c r="L123" s="133"/>
      <c r="M123" s="133"/>
    </row>
    <row r="124" spans="1:14" x14ac:dyDescent="0.25">
      <c r="B124" s="131" t="s">
        <v>60</v>
      </c>
      <c r="C124" s="132">
        <v>36721</v>
      </c>
      <c r="D124" s="133">
        <v>1.7732431252728276E-3</v>
      </c>
      <c r="E124" s="132">
        <v>18</v>
      </c>
      <c r="F124" s="133">
        <f t="shared" si="14"/>
        <v>-0.99950981727077148</v>
      </c>
      <c r="G124" s="132">
        <v>635</v>
      </c>
      <c r="H124" s="133">
        <f t="shared" si="14"/>
        <v>34.277777777777779</v>
      </c>
      <c r="I124" s="132">
        <v>36332</v>
      </c>
      <c r="J124" s="133">
        <f t="shared" si="14"/>
        <v>56.215748031496062</v>
      </c>
      <c r="K124" s="132"/>
      <c r="L124" s="133"/>
      <c r="M124" s="133"/>
    </row>
    <row r="125" spans="1:14" x14ac:dyDescent="0.25">
      <c r="B125" s="131" t="s">
        <v>62</v>
      </c>
      <c r="C125" s="132">
        <v>34482</v>
      </c>
      <c r="D125" s="133">
        <v>-4.6035522602777657E-2</v>
      </c>
      <c r="E125" s="132">
        <v>4579</v>
      </c>
      <c r="F125" s="133">
        <f t="shared" si="14"/>
        <v>-0.86720607853372778</v>
      </c>
      <c r="G125" s="132">
        <v>3824</v>
      </c>
      <c r="H125" s="133">
        <f t="shared" si="14"/>
        <v>-0.16488316226250277</v>
      </c>
      <c r="I125" s="132">
        <v>40114</v>
      </c>
      <c r="J125" s="133">
        <f t="shared" si="14"/>
        <v>9.4900627615062767</v>
      </c>
      <c r="K125" s="132"/>
      <c r="L125" s="133"/>
      <c r="M125" s="133"/>
    </row>
    <row r="126" spans="1:14" x14ac:dyDescent="0.25">
      <c r="B126" s="131" t="s">
        <v>64</v>
      </c>
      <c r="C126" s="132">
        <v>35645</v>
      </c>
      <c r="D126" s="133">
        <v>-3.2831366164699505E-2</v>
      </c>
      <c r="E126" s="132">
        <v>2283</v>
      </c>
      <c r="F126" s="133">
        <f t="shared" si="14"/>
        <v>-0.93595174638799272</v>
      </c>
      <c r="G126" s="132">
        <v>12968</v>
      </c>
      <c r="H126" s="133">
        <f t="shared" si="14"/>
        <v>4.6802452912833994</v>
      </c>
      <c r="I126" s="132">
        <v>43512</v>
      </c>
      <c r="J126" s="133">
        <f t="shared" si="14"/>
        <v>2.3553362122146821</v>
      </c>
      <c r="K126" s="132"/>
      <c r="L126" s="133"/>
      <c r="M126" s="133"/>
    </row>
    <row r="127" spans="1:14" x14ac:dyDescent="0.25">
      <c r="B127" s="131" t="s">
        <v>66</v>
      </c>
      <c r="C127" s="132">
        <v>31187</v>
      </c>
      <c r="D127" s="133">
        <v>-0.14782632456212252</v>
      </c>
      <c r="E127" s="132">
        <v>1615</v>
      </c>
      <c r="F127" s="133">
        <f t="shared" si="14"/>
        <v>-0.94821560265495242</v>
      </c>
      <c r="G127" s="132">
        <v>14428</v>
      </c>
      <c r="H127" s="133">
        <f t="shared" si="14"/>
        <v>7.9337461300309595</v>
      </c>
      <c r="I127" s="132">
        <v>38475</v>
      </c>
      <c r="J127" s="133">
        <f t="shared" si="14"/>
        <v>1.6666897698918768</v>
      </c>
      <c r="K127" s="132"/>
      <c r="L127" s="133"/>
      <c r="M127" s="133"/>
    </row>
    <row r="128" spans="1:14" x14ac:dyDescent="0.25">
      <c r="A128" s="130"/>
      <c r="B128" s="131" t="s">
        <v>68</v>
      </c>
      <c r="C128" s="132">
        <v>33100</v>
      </c>
      <c r="D128" s="133">
        <v>-0.22223788711875558</v>
      </c>
      <c r="E128" s="132">
        <v>3491</v>
      </c>
      <c r="F128" s="133">
        <f t="shared" si="14"/>
        <v>-0.8945317220543807</v>
      </c>
      <c r="G128" s="132">
        <v>26985</v>
      </c>
      <c r="H128" s="133">
        <f t="shared" si="14"/>
        <v>6.72987682612432</v>
      </c>
      <c r="I128" s="132">
        <v>44073</v>
      </c>
      <c r="J128" s="133">
        <f t="shared" si="14"/>
        <v>0.63324068927181765</v>
      </c>
      <c r="K128" s="132"/>
      <c r="L128" s="133"/>
      <c r="M128" s="133"/>
    </row>
    <row r="129" spans="2:14" x14ac:dyDescent="0.25">
      <c r="B129" s="131" t="s">
        <v>70</v>
      </c>
      <c r="C129" s="132">
        <v>26397</v>
      </c>
      <c r="D129" s="133">
        <v>-0.20988356430901856</v>
      </c>
      <c r="E129" s="132">
        <v>1512</v>
      </c>
      <c r="F129" s="133">
        <f t="shared" si="14"/>
        <v>-0.94272076372315039</v>
      </c>
      <c r="G129" s="132">
        <v>24304</v>
      </c>
      <c r="H129" s="133">
        <f t="shared" si="14"/>
        <v>15.074074074074073</v>
      </c>
      <c r="I129" s="132">
        <v>38457</v>
      </c>
      <c r="J129" s="133">
        <f t="shared" si="14"/>
        <v>0.58233212639894671</v>
      </c>
      <c r="K129" s="132"/>
      <c r="L129" s="133"/>
      <c r="M129" s="133"/>
    </row>
    <row r="130" spans="2:14" x14ac:dyDescent="0.25">
      <c r="B130" s="131" t="s">
        <v>72</v>
      </c>
      <c r="C130" s="132">
        <v>27329</v>
      </c>
      <c r="D130" s="133">
        <v>-0.16601055875980353</v>
      </c>
      <c r="E130" s="132">
        <v>3978</v>
      </c>
      <c r="F130" s="133">
        <f t="shared" si="14"/>
        <v>-0.85444033810238207</v>
      </c>
      <c r="G130" s="132">
        <v>16399</v>
      </c>
      <c r="H130" s="133">
        <f t="shared" si="14"/>
        <v>3.1224233283056808</v>
      </c>
      <c r="I130" s="132">
        <v>39681</v>
      </c>
      <c r="J130" s="133">
        <f t="shared" si="14"/>
        <v>1.4197207146777244</v>
      </c>
      <c r="K130" s="132"/>
      <c r="L130" s="133"/>
      <c r="M130" s="133"/>
    </row>
    <row r="131" spans="2:14" ht="15.75" x14ac:dyDescent="0.25">
      <c r="B131" s="134" t="s">
        <v>33</v>
      </c>
      <c r="C131" s="135">
        <v>399698</v>
      </c>
      <c r="D131" s="136">
        <v>-8.950752976712506E-2</v>
      </c>
      <c r="E131" s="135">
        <v>91415</v>
      </c>
      <c r="F131" s="136">
        <f t="shared" si="14"/>
        <v>-0.77128982381698186</v>
      </c>
      <c r="G131" s="135">
        <v>100688</v>
      </c>
      <c r="H131" s="136">
        <f t="shared" si="14"/>
        <v>0.1014384947765683</v>
      </c>
      <c r="I131" s="135">
        <v>436362</v>
      </c>
      <c r="J131" s="136">
        <f t="shared" si="14"/>
        <v>3.3338034323851895</v>
      </c>
      <c r="K131" s="135">
        <v>162338</v>
      </c>
      <c r="L131" s="136">
        <v>0.34173616219388214</v>
      </c>
      <c r="M131" s="136">
        <v>0.14083121336912674</v>
      </c>
    </row>
    <row r="132" spans="2:14" ht="6" customHeight="1" x14ac:dyDescent="0.25"/>
    <row r="133" spans="2:14" x14ac:dyDescent="0.25">
      <c r="B133" s="39" t="s">
        <v>223</v>
      </c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</row>
    <row r="134" spans="2:14" x14ac:dyDescent="0.25">
      <c r="I134" s="130"/>
      <c r="K134" s="130"/>
      <c r="L134" s="141"/>
    </row>
    <row r="136" spans="2:14" ht="48.75" customHeight="1" thickBot="1" x14ac:dyDescent="0.3">
      <c r="B136" s="293" t="s">
        <v>229</v>
      </c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1" t="s">
        <v>95</v>
      </c>
    </row>
    <row r="137" spans="2:14" ht="10.5" customHeight="1" thickBot="1" x14ac:dyDescent="0.3">
      <c r="B137" s="124"/>
      <c r="C137" s="125"/>
      <c r="D137" s="124"/>
      <c r="E137" s="124"/>
      <c r="F137" s="124"/>
      <c r="G137" s="124"/>
      <c r="H137" s="124"/>
      <c r="I137" s="124"/>
      <c r="J137" s="124"/>
      <c r="K137" s="2"/>
      <c r="L137" s="2"/>
      <c r="N137" s="1" t="s">
        <v>96</v>
      </c>
    </row>
    <row r="138" spans="2:14" ht="22.5" thickTop="1" thickBot="1" x14ac:dyDescent="0.3">
      <c r="B138" s="140" t="str">
        <f>C138</f>
        <v>Alemania</v>
      </c>
      <c r="C138" s="303" t="s">
        <v>97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5"/>
    </row>
    <row r="139" spans="2:14" ht="22.5" thickTop="1" thickBot="1" x14ac:dyDescent="0.3">
      <c r="B139" s="3"/>
      <c r="C139" s="306">
        <f>2019</f>
        <v>2019</v>
      </c>
      <c r="D139" s="307"/>
      <c r="E139" s="308">
        <v>2020</v>
      </c>
      <c r="F139" s="307"/>
      <c r="G139" s="308">
        <v>2021</v>
      </c>
      <c r="H139" s="307"/>
      <c r="I139" s="308">
        <v>2022</v>
      </c>
      <c r="J139" s="307"/>
      <c r="K139" s="308">
        <v>2023</v>
      </c>
      <c r="L139" s="309"/>
      <c r="M139" s="310"/>
    </row>
    <row r="140" spans="2:14" ht="16.5" thickTop="1" thickBot="1" x14ac:dyDescent="0.3">
      <c r="B140" s="6"/>
      <c r="C140" s="127" t="s">
        <v>46</v>
      </c>
      <c r="D140" s="128" t="str">
        <f>CONCATENATE("var ",RIGHT(2019,2),"/",RIGHT(2018,2))</f>
        <v>var 19/18</v>
      </c>
      <c r="E140" s="129" t="s">
        <v>46</v>
      </c>
      <c r="F140" s="128" t="str">
        <f>CONCATENATE("var ",RIGHT(E139,2),"/",RIGHT(E139-1,2))</f>
        <v>var 20/19</v>
      </c>
      <c r="G140" s="129" t="s">
        <v>46</v>
      </c>
      <c r="H140" s="128" t="str">
        <f>CONCATENATE("var ",RIGHT(G139,2),"/",RIGHT(G139-1,2))</f>
        <v>var 21/20</v>
      </c>
      <c r="I140" s="129" t="s">
        <v>46</v>
      </c>
      <c r="J140" s="128" t="str">
        <f>CONCATENATE("var ",RIGHT(I139,2),"/",RIGHT(I139-1,2))</f>
        <v>var 22/21</v>
      </c>
      <c r="K140" s="129" t="s">
        <v>46</v>
      </c>
      <c r="L140" s="128" t="str">
        <f>CONCATENATE("var ",RIGHT(K139,2),"/",RIGHT(K139-1,2))</f>
        <v>var 23/22</v>
      </c>
      <c r="M140" s="128" t="str">
        <f>CONCATENATE("var ",RIGHT(K139,2),"/",RIGHT(2019,2))</f>
        <v>var 23/19</v>
      </c>
    </row>
    <row r="141" spans="2:14" x14ac:dyDescent="0.25">
      <c r="B141" s="131" t="s">
        <v>50</v>
      </c>
      <c r="C141" s="132">
        <v>48059</v>
      </c>
      <c r="D141" s="133">
        <v>-9.2198715527011754E-2</v>
      </c>
      <c r="E141" s="132">
        <v>47833</v>
      </c>
      <c r="F141" s="133">
        <f t="shared" ref="F141:J153" si="17">IFERROR(E141/C141-1,"-")</f>
        <v>-4.7025531118001229E-3</v>
      </c>
      <c r="G141" s="132">
        <v>7174</v>
      </c>
      <c r="H141" s="133">
        <f t="shared" si="17"/>
        <v>-0.85001986076558023</v>
      </c>
      <c r="I141" s="132">
        <v>29454</v>
      </c>
      <c r="J141" s="133">
        <f t="shared" si="17"/>
        <v>3.1056593253415112</v>
      </c>
      <c r="K141" s="132">
        <v>45079</v>
      </c>
      <c r="L141" s="133">
        <f t="shared" ref="L141:L144" si="18">IFERROR(K141/I141-1,"-")</f>
        <v>0.53048821891763431</v>
      </c>
      <c r="M141" s="133">
        <f>K141/C141-1</f>
        <v>-6.2007116252939087E-2</v>
      </c>
    </row>
    <row r="142" spans="2:14" x14ac:dyDescent="0.25">
      <c r="B142" s="131" t="s">
        <v>52</v>
      </c>
      <c r="C142" s="132">
        <v>42622</v>
      </c>
      <c r="D142" s="133">
        <v>-0.22306276089611554</v>
      </c>
      <c r="E142" s="132">
        <v>55962</v>
      </c>
      <c r="F142" s="133">
        <f t="shared" si="17"/>
        <v>0.31298390502557361</v>
      </c>
      <c r="G142" s="132">
        <v>4085</v>
      </c>
      <c r="H142" s="133">
        <f t="shared" si="17"/>
        <v>-0.92700403845466561</v>
      </c>
      <c r="I142" s="132">
        <v>39275</v>
      </c>
      <c r="J142" s="133">
        <f t="shared" si="17"/>
        <v>8.6144430844553241</v>
      </c>
      <c r="K142" s="132">
        <v>45537</v>
      </c>
      <c r="L142" s="133">
        <f t="shared" si="18"/>
        <v>0.15943984723106297</v>
      </c>
      <c r="M142" s="133">
        <f>IFERROR(K142/C142-1,"-")</f>
        <v>6.8391910281075496E-2</v>
      </c>
    </row>
    <row r="143" spans="2:14" x14ac:dyDescent="0.25">
      <c r="B143" s="131" t="s">
        <v>54</v>
      </c>
      <c r="C143" s="132">
        <v>55901</v>
      </c>
      <c r="D143" s="133">
        <v>-0.22076166048677126</v>
      </c>
      <c r="E143" s="132">
        <v>25018</v>
      </c>
      <c r="F143" s="133">
        <f t="shared" si="17"/>
        <v>-0.55245881111250239</v>
      </c>
      <c r="G143" s="132">
        <v>9063</v>
      </c>
      <c r="H143" s="133">
        <f t="shared" si="17"/>
        <v>-0.63774082660484455</v>
      </c>
      <c r="I143" s="132">
        <v>54487</v>
      </c>
      <c r="J143" s="133">
        <f t="shared" si="17"/>
        <v>5.0120269226525433</v>
      </c>
      <c r="K143" s="132">
        <v>56949</v>
      </c>
      <c r="L143" s="133">
        <f t="shared" si="18"/>
        <v>4.5185090021472973E-2</v>
      </c>
      <c r="M143" s="133">
        <f t="shared" ref="M143:M144" si="19">IFERROR(K143/C143-1,"-")</f>
        <v>1.8747428489651385E-2</v>
      </c>
    </row>
    <row r="144" spans="2:14" x14ac:dyDescent="0.25">
      <c r="B144" s="131" t="s">
        <v>56</v>
      </c>
      <c r="C144" s="132">
        <v>54174</v>
      </c>
      <c r="D144" s="133">
        <v>-5.6070532478394219E-2</v>
      </c>
      <c r="E144" s="132">
        <v>0</v>
      </c>
      <c r="F144" s="133">
        <f t="shared" si="17"/>
        <v>-1</v>
      </c>
      <c r="G144" s="132">
        <v>7894</v>
      </c>
      <c r="H144" s="133" t="str">
        <f t="shared" si="17"/>
        <v>-</v>
      </c>
      <c r="I144" s="132">
        <v>54459</v>
      </c>
      <c r="J144" s="133">
        <f t="shared" si="17"/>
        <v>5.8987838864960729</v>
      </c>
      <c r="K144" s="132">
        <v>55031</v>
      </c>
      <c r="L144" s="133">
        <f t="shared" si="18"/>
        <v>1.0503314420022392E-2</v>
      </c>
      <c r="M144" s="133">
        <f t="shared" si="19"/>
        <v>1.5819396758592674E-2</v>
      </c>
    </row>
    <row r="145" spans="1:14" x14ac:dyDescent="0.25">
      <c r="B145" s="131" t="s">
        <v>58</v>
      </c>
      <c r="C145" s="132">
        <v>45043</v>
      </c>
      <c r="D145" s="133">
        <v>-0.22727350705940885</v>
      </c>
      <c r="E145" s="132">
        <v>0</v>
      </c>
      <c r="F145" s="133">
        <f t="shared" si="17"/>
        <v>-1</v>
      </c>
      <c r="G145" s="132">
        <v>14706</v>
      </c>
      <c r="H145" s="133" t="str">
        <f t="shared" si="17"/>
        <v>-</v>
      </c>
      <c r="I145" s="132">
        <v>42470</v>
      </c>
      <c r="J145" s="133">
        <f t="shared" si="17"/>
        <v>1.887936896504828</v>
      </c>
      <c r="K145" s="132"/>
      <c r="L145" s="133"/>
      <c r="M145" s="133"/>
    </row>
    <row r="146" spans="1:14" x14ac:dyDescent="0.25">
      <c r="B146" s="131" t="s">
        <v>60</v>
      </c>
      <c r="C146" s="132">
        <v>49695</v>
      </c>
      <c r="D146" s="133">
        <v>-0.22965431716013018</v>
      </c>
      <c r="E146" s="132">
        <v>6</v>
      </c>
      <c r="F146" s="133">
        <f t="shared" si="17"/>
        <v>-0.99987926350739509</v>
      </c>
      <c r="G146" s="132">
        <v>20643</v>
      </c>
      <c r="H146" s="133">
        <f t="shared" si="17"/>
        <v>3439.5</v>
      </c>
      <c r="I146" s="132">
        <v>49639</v>
      </c>
      <c r="J146" s="133">
        <f t="shared" si="17"/>
        <v>1.4046407983335754</v>
      </c>
      <c r="K146" s="132"/>
      <c r="L146" s="133"/>
      <c r="M146" s="133"/>
    </row>
    <row r="147" spans="1:14" x14ac:dyDescent="0.25">
      <c r="B147" s="131" t="s">
        <v>62</v>
      </c>
      <c r="C147" s="132">
        <v>48691</v>
      </c>
      <c r="D147" s="133">
        <v>-0.27881211582611276</v>
      </c>
      <c r="E147" s="132">
        <v>19972</v>
      </c>
      <c r="F147" s="133">
        <f t="shared" si="17"/>
        <v>-0.58982152759236817</v>
      </c>
      <c r="G147" s="132">
        <v>36629</v>
      </c>
      <c r="H147" s="133">
        <f t="shared" si="17"/>
        <v>0.83401762467454432</v>
      </c>
      <c r="I147" s="132">
        <v>53215</v>
      </c>
      <c r="J147" s="133">
        <f t="shared" si="17"/>
        <v>0.4528106145403914</v>
      </c>
      <c r="K147" s="132"/>
      <c r="L147" s="133"/>
      <c r="M147" s="133"/>
    </row>
    <row r="148" spans="1:14" x14ac:dyDescent="0.25">
      <c r="B148" s="131" t="s">
        <v>64</v>
      </c>
      <c r="C148" s="132">
        <v>50976</v>
      </c>
      <c r="D148" s="133">
        <v>-0.23696618617809506</v>
      </c>
      <c r="E148" s="132">
        <v>25054</v>
      </c>
      <c r="F148" s="133">
        <f t="shared" si="17"/>
        <v>-0.50851381042059007</v>
      </c>
      <c r="G148" s="132">
        <v>39343</v>
      </c>
      <c r="H148" s="133">
        <f t="shared" si="17"/>
        <v>0.57032809132274287</v>
      </c>
      <c r="I148" s="132">
        <v>54884</v>
      </c>
      <c r="J148" s="133">
        <f t="shared" si="17"/>
        <v>0.3950130900033042</v>
      </c>
      <c r="K148" s="132"/>
      <c r="L148" s="133"/>
      <c r="M148" s="133"/>
    </row>
    <row r="149" spans="1:14" x14ac:dyDescent="0.25">
      <c r="B149" s="131" t="s">
        <v>66</v>
      </c>
      <c r="C149" s="132">
        <v>52921</v>
      </c>
      <c r="D149" s="133">
        <v>-0.20497258318936373</v>
      </c>
      <c r="E149" s="132">
        <v>2790</v>
      </c>
      <c r="F149" s="133">
        <f t="shared" si="17"/>
        <v>-0.94727990778707882</v>
      </c>
      <c r="G149" s="132">
        <v>44810</v>
      </c>
      <c r="H149" s="133">
        <f t="shared" si="17"/>
        <v>15.060931899641577</v>
      </c>
      <c r="I149" s="132">
        <v>52046</v>
      </c>
      <c r="J149" s="133">
        <f t="shared" si="17"/>
        <v>0.16148181209551438</v>
      </c>
      <c r="K149" s="132"/>
      <c r="L149" s="133"/>
      <c r="M149" s="133"/>
    </row>
    <row r="150" spans="1:14" x14ac:dyDescent="0.25">
      <c r="A150" s="130"/>
      <c r="B150" s="131" t="s">
        <v>68</v>
      </c>
      <c r="C150" s="132">
        <v>63945</v>
      </c>
      <c r="D150" s="133">
        <v>-7.7844915853078178E-2</v>
      </c>
      <c r="E150" s="132">
        <v>2731</v>
      </c>
      <c r="F150" s="133">
        <f t="shared" si="17"/>
        <v>-0.95729142231605291</v>
      </c>
      <c r="G150" s="132">
        <v>61687</v>
      </c>
      <c r="H150" s="133">
        <f t="shared" si="17"/>
        <v>21.587696814353716</v>
      </c>
      <c r="I150" s="132">
        <v>62224</v>
      </c>
      <c r="J150" s="133">
        <f t="shared" si="17"/>
        <v>8.7052377324232655E-3</v>
      </c>
      <c r="K150" s="132"/>
      <c r="L150" s="133"/>
      <c r="M150" s="133"/>
    </row>
    <row r="151" spans="1:14" x14ac:dyDescent="0.25">
      <c r="B151" s="131" t="s">
        <v>70</v>
      </c>
      <c r="C151" s="132">
        <v>59208</v>
      </c>
      <c r="D151" s="133">
        <v>3.4291204472006287E-2</v>
      </c>
      <c r="E151" s="132">
        <v>13932</v>
      </c>
      <c r="F151" s="133">
        <f t="shared" si="17"/>
        <v>-0.76469396027563841</v>
      </c>
      <c r="G151" s="132">
        <v>60009</v>
      </c>
      <c r="H151" s="133">
        <f t="shared" si="17"/>
        <v>3.3072782084409988</v>
      </c>
      <c r="I151" s="132">
        <v>54890</v>
      </c>
      <c r="J151" s="133">
        <f t="shared" si="17"/>
        <v>-8.5303871086003791E-2</v>
      </c>
      <c r="K151" s="132"/>
      <c r="L151" s="133"/>
      <c r="M151" s="133"/>
    </row>
    <row r="152" spans="1:14" x14ac:dyDescent="0.25">
      <c r="B152" s="131" t="s">
        <v>72</v>
      </c>
      <c r="C152" s="132">
        <v>49840</v>
      </c>
      <c r="D152" s="133">
        <v>-2.5591898179827544E-2</v>
      </c>
      <c r="E152" s="132">
        <v>13212</v>
      </c>
      <c r="F152" s="133">
        <f t="shared" si="17"/>
        <v>-0.73491171749598716</v>
      </c>
      <c r="G152" s="132">
        <v>46207</v>
      </c>
      <c r="H152" s="133">
        <f t="shared" si="17"/>
        <v>2.4973508931274599</v>
      </c>
      <c r="I152" s="132">
        <v>50650</v>
      </c>
      <c r="J152" s="133">
        <f t="shared" si="17"/>
        <v>9.6154262341203722E-2</v>
      </c>
      <c r="K152" s="132"/>
      <c r="L152" s="133"/>
      <c r="M152" s="133"/>
    </row>
    <row r="153" spans="1:14" ht="15.75" x14ac:dyDescent="0.25">
      <c r="B153" s="134" t="s">
        <v>33</v>
      </c>
      <c r="C153" s="135">
        <v>621075</v>
      </c>
      <c r="D153" s="136">
        <v>-0.15883844334831265</v>
      </c>
      <c r="E153" s="135">
        <v>206510</v>
      </c>
      <c r="F153" s="136">
        <f t="shared" si="17"/>
        <v>-0.66749587408928068</v>
      </c>
      <c r="G153" s="135">
        <v>352250</v>
      </c>
      <c r="H153" s="136">
        <f t="shared" si="17"/>
        <v>0.7057285361483705</v>
      </c>
      <c r="I153" s="135">
        <v>597693</v>
      </c>
      <c r="J153" s="136">
        <f t="shared" si="17"/>
        <v>0.69678637331440729</v>
      </c>
      <c r="K153" s="135">
        <v>202596</v>
      </c>
      <c r="L153" s="136">
        <v>0.14026171380329244</v>
      </c>
      <c r="M153" s="136">
        <v>9.1653549582577654E-3</v>
      </c>
    </row>
    <row r="154" spans="1:14" ht="6" customHeight="1" x14ac:dyDescent="0.25"/>
    <row r="155" spans="1:14" x14ac:dyDescent="0.25">
      <c r="B155" s="39" t="s">
        <v>223</v>
      </c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</row>
    <row r="156" spans="1:14" x14ac:dyDescent="0.25">
      <c r="I156" s="130"/>
      <c r="L156" s="142"/>
    </row>
    <row r="157" spans="1:14" x14ac:dyDescent="0.25">
      <c r="M157" s="141"/>
    </row>
    <row r="158" spans="1:14" ht="48.75" customHeight="1" thickBot="1" x14ac:dyDescent="0.3">
      <c r="B158" s="293" t="s">
        <v>230</v>
      </c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1" t="s">
        <v>99</v>
      </c>
    </row>
    <row r="159" spans="1:14" ht="10.5" customHeight="1" thickBot="1" x14ac:dyDescent="0.3">
      <c r="B159" s="124"/>
      <c r="C159" s="125"/>
      <c r="D159" s="124"/>
      <c r="E159" s="124"/>
      <c r="F159" s="124"/>
      <c r="G159" s="124"/>
      <c r="H159" s="124"/>
      <c r="I159" s="124"/>
      <c r="J159" s="124"/>
      <c r="K159" s="2"/>
      <c r="L159" s="2"/>
      <c r="N159" s="1" t="s">
        <v>100</v>
      </c>
    </row>
    <row r="160" spans="1:14" ht="22.5" thickTop="1" thickBot="1" x14ac:dyDescent="0.3">
      <c r="B160" s="140" t="str">
        <f>C160</f>
        <v>Francia</v>
      </c>
      <c r="C160" s="303" t="s">
        <v>101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5"/>
    </row>
    <row r="161" spans="2:13" ht="22.5" thickTop="1" thickBot="1" x14ac:dyDescent="0.3">
      <c r="B161" s="3"/>
      <c r="C161" s="306">
        <f>2019</f>
        <v>2019</v>
      </c>
      <c r="D161" s="307"/>
      <c r="E161" s="308">
        <v>2020</v>
      </c>
      <c r="F161" s="307"/>
      <c r="G161" s="308">
        <v>2021</v>
      </c>
      <c r="H161" s="307"/>
      <c r="I161" s="308">
        <v>2022</v>
      </c>
      <c r="J161" s="307"/>
      <c r="K161" s="308">
        <v>2023</v>
      </c>
      <c r="L161" s="309"/>
      <c r="M161" s="310"/>
    </row>
    <row r="162" spans="2:13" ht="16.5" thickTop="1" thickBot="1" x14ac:dyDescent="0.3">
      <c r="B162" s="6"/>
      <c r="C162" s="127" t="s">
        <v>46</v>
      </c>
      <c r="D162" s="128" t="str">
        <f>CONCATENATE("var ",RIGHT(2019,2),"/",RIGHT(2018,2))</f>
        <v>var 19/18</v>
      </c>
      <c r="E162" s="129" t="s">
        <v>46</v>
      </c>
      <c r="F162" s="128" t="str">
        <f>CONCATENATE("var ",RIGHT(E161,2),"/",RIGHT(E161-1,2))</f>
        <v>var 20/19</v>
      </c>
      <c r="G162" s="129" t="s">
        <v>46</v>
      </c>
      <c r="H162" s="128" t="str">
        <f>CONCATENATE("var ",RIGHT(G161,2),"/",RIGHT(G161-1,2))</f>
        <v>var 21/20</v>
      </c>
      <c r="I162" s="129" t="s">
        <v>46</v>
      </c>
      <c r="J162" s="128" t="str">
        <f>CONCATENATE("var ",RIGHT(I161,2),"/",RIGHT(I161-1,2))</f>
        <v>var 22/21</v>
      </c>
      <c r="K162" s="129" t="s">
        <v>46</v>
      </c>
      <c r="L162" s="128" t="str">
        <f>CONCATENATE("var ",RIGHT(K161,2),"/",RIGHT(K161-1,2))</f>
        <v>var 23/22</v>
      </c>
      <c r="M162" s="128" t="str">
        <f>CONCATENATE("var ",RIGHT(K161,2),"/",RIGHT(2019,2))</f>
        <v>var 23/19</v>
      </c>
    </row>
    <row r="163" spans="2:13" x14ac:dyDescent="0.25">
      <c r="B163" s="131" t="s">
        <v>50</v>
      </c>
      <c r="C163" s="132">
        <v>6932</v>
      </c>
      <c r="D163" s="133">
        <v>-0.11332821693527761</v>
      </c>
      <c r="E163" s="132">
        <v>5720</v>
      </c>
      <c r="F163" s="133">
        <f t="shared" ref="F163:J175" si="20">IFERROR(E163/C163-1,"-")</f>
        <v>-0.17484131563762262</v>
      </c>
      <c r="G163" s="132">
        <v>1123</v>
      </c>
      <c r="H163" s="133">
        <f t="shared" si="20"/>
        <v>-0.80367132867132862</v>
      </c>
      <c r="I163" s="132">
        <v>5816</v>
      </c>
      <c r="J163" s="133">
        <f t="shared" si="20"/>
        <v>4.1789848619768479</v>
      </c>
      <c r="K163" s="132">
        <v>8331</v>
      </c>
      <c r="L163" s="133">
        <f t="shared" ref="L163:L166" si="21">IFERROR(K163/I163-1,"-")</f>
        <v>0.43242778541953242</v>
      </c>
      <c r="M163" s="133">
        <f>K163/C163-1</f>
        <v>0.20181765724177736</v>
      </c>
    </row>
    <row r="164" spans="2:13" x14ac:dyDescent="0.25">
      <c r="B164" s="131" t="s">
        <v>52</v>
      </c>
      <c r="C164" s="132">
        <v>7831</v>
      </c>
      <c r="D164" s="133">
        <v>-0.11293611236973267</v>
      </c>
      <c r="E164" s="132">
        <v>8657</v>
      </c>
      <c r="F164" s="133">
        <f t="shared" si="20"/>
        <v>0.10547822755714464</v>
      </c>
      <c r="G164" s="132">
        <v>1748</v>
      </c>
      <c r="H164" s="133">
        <f t="shared" si="20"/>
        <v>-0.79808247660852483</v>
      </c>
      <c r="I164" s="132">
        <v>11956</v>
      </c>
      <c r="J164" s="133">
        <f t="shared" si="20"/>
        <v>5.8398169336384438</v>
      </c>
      <c r="K164" s="132">
        <v>11089</v>
      </c>
      <c r="L164" s="133">
        <f t="shared" si="21"/>
        <v>-7.2515891602542681E-2</v>
      </c>
      <c r="M164" s="133">
        <f>IFERROR(K164/C164-1,"-")</f>
        <v>0.41603882007406456</v>
      </c>
    </row>
    <row r="165" spans="2:13" x14ac:dyDescent="0.25">
      <c r="B165" s="131" t="s">
        <v>54</v>
      </c>
      <c r="C165" s="132">
        <v>8831</v>
      </c>
      <c r="D165" s="133">
        <v>-0.1320884520884521</v>
      </c>
      <c r="E165" s="132">
        <v>5571</v>
      </c>
      <c r="F165" s="133">
        <f t="shared" si="20"/>
        <v>-0.36915411618163285</v>
      </c>
      <c r="G165" s="132">
        <v>1270</v>
      </c>
      <c r="H165" s="133">
        <f t="shared" si="20"/>
        <v>-0.77203374618560405</v>
      </c>
      <c r="I165" s="132">
        <v>10730</v>
      </c>
      <c r="J165" s="133">
        <f t="shared" si="20"/>
        <v>7.4488188976377945</v>
      </c>
      <c r="K165" s="132">
        <v>9439</v>
      </c>
      <c r="L165" s="133">
        <f t="shared" si="21"/>
        <v>-0.12031686859273061</v>
      </c>
      <c r="M165" s="133">
        <f t="shared" ref="M165:M166" si="22">IFERROR(K165/C165-1,"-")</f>
        <v>6.8848375042463994E-2</v>
      </c>
    </row>
    <row r="166" spans="2:13" x14ac:dyDescent="0.25">
      <c r="B166" s="131" t="s">
        <v>56</v>
      </c>
      <c r="C166" s="132">
        <v>11745</v>
      </c>
      <c r="D166" s="133">
        <v>-0.20205176982131934</v>
      </c>
      <c r="E166" s="132">
        <v>0</v>
      </c>
      <c r="F166" s="133">
        <f t="shared" si="20"/>
        <v>-1</v>
      </c>
      <c r="G166" s="132">
        <v>1805</v>
      </c>
      <c r="H166" s="133" t="str">
        <f t="shared" si="20"/>
        <v>-</v>
      </c>
      <c r="I166" s="132">
        <v>11823</v>
      </c>
      <c r="J166" s="133">
        <f t="shared" si="20"/>
        <v>5.5501385041551243</v>
      </c>
      <c r="K166" s="132">
        <v>9862</v>
      </c>
      <c r="L166" s="133">
        <f t="shared" si="21"/>
        <v>-0.16586314810115876</v>
      </c>
      <c r="M166" s="133">
        <f t="shared" si="22"/>
        <v>-0.16032354193273735</v>
      </c>
    </row>
    <row r="167" spans="2:13" x14ac:dyDescent="0.25">
      <c r="B167" s="131" t="s">
        <v>58</v>
      </c>
      <c r="C167" s="132">
        <v>7370</v>
      </c>
      <c r="D167" s="133">
        <v>-0.30576488319517714</v>
      </c>
      <c r="E167" s="132">
        <v>0</v>
      </c>
      <c r="F167" s="133">
        <f t="shared" si="20"/>
        <v>-1</v>
      </c>
      <c r="G167" s="132">
        <v>3987</v>
      </c>
      <c r="H167" s="133" t="str">
        <f t="shared" si="20"/>
        <v>-</v>
      </c>
      <c r="I167" s="132">
        <v>7603</v>
      </c>
      <c r="J167" s="133">
        <f t="shared" si="20"/>
        <v>0.90694757963380979</v>
      </c>
      <c r="K167" s="132"/>
      <c r="L167" s="133"/>
      <c r="M167" s="133"/>
    </row>
    <row r="168" spans="2:13" x14ac:dyDescent="0.25">
      <c r="B168" s="131" t="s">
        <v>60</v>
      </c>
      <c r="C168" s="132">
        <v>7265</v>
      </c>
      <c r="D168" s="133">
        <v>-0.23878876781223801</v>
      </c>
      <c r="E168" s="132">
        <v>0</v>
      </c>
      <c r="F168" s="133">
        <f t="shared" si="20"/>
        <v>-1</v>
      </c>
      <c r="G168" s="132">
        <v>3759</v>
      </c>
      <c r="H168" s="133" t="str">
        <f t="shared" si="20"/>
        <v>-</v>
      </c>
      <c r="I168" s="132">
        <v>5793</v>
      </c>
      <c r="J168" s="133">
        <f t="shared" si="20"/>
        <v>0.54110135674381477</v>
      </c>
      <c r="K168" s="132"/>
      <c r="L168" s="133"/>
      <c r="M168" s="133"/>
    </row>
    <row r="169" spans="2:13" x14ac:dyDescent="0.25">
      <c r="B169" s="131" t="s">
        <v>62</v>
      </c>
      <c r="C169" s="132">
        <v>9923</v>
      </c>
      <c r="D169" s="133">
        <v>-0.20335581245985868</v>
      </c>
      <c r="E169" s="132">
        <v>1077</v>
      </c>
      <c r="F169" s="133">
        <f t="shared" si="20"/>
        <v>-0.89146427491685987</v>
      </c>
      <c r="G169" s="132">
        <v>7007</v>
      </c>
      <c r="H169" s="133">
        <f t="shared" si="20"/>
        <v>5.5060352831940573</v>
      </c>
      <c r="I169" s="132">
        <v>11863</v>
      </c>
      <c r="J169" s="133">
        <f t="shared" si="20"/>
        <v>0.69302126444983592</v>
      </c>
      <c r="K169" s="132"/>
      <c r="L169" s="133"/>
      <c r="M169" s="133"/>
    </row>
    <row r="170" spans="2:13" x14ac:dyDescent="0.25">
      <c r="B170" s="131" t="s">
        <v>64</v>
      </c>
      <c r="C170" s="132">
        <v>10195</v>
      </c>
      <c r="D170" s="133">
        <v>-6.3217862721675955E-2</v>
      </c>
      <c r="E170" s="132">
        <v>4168</v>
      </c>
      <c r="F170" s="133">
        <f t="shared" si="20"/>
        <v>-0.59117214320745459</v>
      </c>
      <c r="G170" s="132">
        <v>12614</v>
      </c>
      <c r="H170" s="133">
        <f t="shared" si="20"/>
        <v>2.0263915547024953</v>
      </c>
      <c r="I170" s="132">
        <v>12058</v>
      </c>
      <c r="J170" s="133">
        <f t="shared" si="20"/>
        <v>-4.4078008561915349E-2</v>
      </c>
      <c r="K170" s="132"/>
      <c r="L170" s="133"/>
      <c r="M170" s="133"/>
    </row>
    <row r="171" spans="2:13" x14ac:dyDescent="0.25">
      <c r="B171" s="131" t="s">
        <v>66</v>
      </c>
      <c r="C171" s="132">
        <v>8711</v>
      </c>
      <c r="D171" s="133">
        <v>-2.7898672023211724E-2</v>
      </c>
      <c r="E171" s="132">
        <v>1692</v>
      </c>
      <c r="F171" s="133">
        <f t="shared" si="20"/>
        <v>-0.80576282860750781</v>
      </c>
      <c r="G171" s="132">
        <v>5481</v>
      </c>
      <c r="H171" s="133">
        <f t="shared" si="20"/>
        <v>2.2393617021276597</v>
      </c>
      <c r="I171" s="132">
        <v>7989</v>
      </c>
      <c r="J171" s="133">
        <f t="shared" si="20"/>
        <v>0.45758073344280237</v>
      </c>
      <c r="K171" s="132"/>
      <c r="L171" s="133"/>
      <c r="M171" s="133"/>
    </row>
    <row r="172" spans="2:13" x14ac:dyDescent="0.25">
      <c r="B172" s="131" t="s">
        <v>68</v>
      </c>
      <c r="C172" s="132">
        <v>8904</v>
      </c>
      <c r="D172" s="133">
        <v>-4.5556865687640724E-2</v>
      </c>
      <c r="E172" s="132">
        <v>2889</v>
      </c>
      <c r="F172" s="133">
        <f t="shared" si="20"/>
        <v>-0.67553908355795156</v>
      </c>
      <c r="G172" s="132">
        <v>10727</v>
      </c>
      <c r="H172" s="133">
        <f t="shared" si="20"/>
        <v>2.7130494980962272</v>
      </c>
      <c r="I172" s="132">
        <v>11379</v>
      </c>
      <c r="J172" s="133">
        <f t="shared" si="20"/>
        <v>6.0781206301855129E-2</v>
      </c>
      <c r="K172" s="132"/>
      <c r="L172" s="133"/>
      <c r="M172" s="133"/>
    </row>
    <row r="173" spans="2:13" x14ac:dyDescent="0.25">
      <c r="B173" s="131" t="s">
        <v>70</v>
      </c>
      <c r="C173" s="132">
        <v>5698</v>
      </c>
      <c r="D173" s="133">
        <v>0.44107233181588268</v>
      </c>
      <c r="E173" s="132">
        <v>232</v>
      </c>
      <c r="F173" s="133">
        <f t="shared" si="20"/>
        <v>-0.95928395928395926</v>
      </c>
      <c r="G173" s="132">
        <v>8276</v>
      </c>
      <c r="H173" s="133">
        <f t="shared" si="20"/>
        <v>34.672413793103445</v>
      </c>
      <c r="I173" s="132">
        <v>6638</v>
      </c>
      <c r="J173" s="133">
        <f t="shared" si="20"/>
        <v>-0.19792170130497821</v>
      </c>
      <c r="K173" s="132"/>
      <c r="L173" s="133"/>
      <c r="M173" s="133"/>
    </row>
    <row r="174" spans="2:13" x14ac:dyDescent="0.25">
      <c r="B174" s="131" t="s">
        <v>72</v>
      </c>
      <c r="C174" s="132">
        <v>7500</v>
      </c>
      <c r="D174" s="133">
        <v>0.13224637681159424</v>
      </c>
      <c r="E174" s="132">
        <v>1336</v>
      </c>
      <c r="F174" s="133">
        <f t="shared" si="20"/>
        <v>-0.82186666666666663</v>
      </c>
      <c r="G174" s="132">
        <v>9616</v>
      </c>
      <c r="H174" s="133">
        <f t="shared" si="20"/>
        <v>6.1976047904191613</v>
      </c>
      <c r="I174" s="132">
        <v>8953</v>
      </c>
      <c r="J174" s="133">
        <f t="shared" si="20"/>
        <v>-6.8947587354409312E-2</v>
      </c>
      <c r="K174" s="132"/>
      <c r="L174" s="133"/>
      <c r="M174" s="133"/>
    </row>
    <row r="175" spans="2:13" ht="15.75" x14ac:dyDescent="0.25">
      <c r="B175" s="134" t="s">
        <v>33</v>
      </c>
      <c r="C175" s="135">
        <v>100905</v>
      </c>
      <c r="D175" s="136">
        <v>-0.11414575048065523</v>
      </c>
      <c r="E175" s="135">
        <v>31342</v>
      </c>
      <c r="F175" s="136">
        <f t="shared" si="20"/>
        <v>-0.68939101134730685</v>
      </c>
      <c r="G175" s="135">
        <v>67413</v>
      </c>
      <c r="H175" s="136">
        <f t="shared" si="20"/>
        <v>1.1508837980983984</v>
      </c>
      <c r="I175" s="135">
        <v>112601</v>
      </c>
      <c r="J175" s="136">
        <f t="shared" si="20"/>
        <v>0.67031581445715216</v>
      </c>
      <c r="K175" s="135">
        <v>38721</v>
      </c>
      <c r="L175" s="136">
        <v>-3.9776813391196542E-2</v>
      </c>
      <c r="M175" s="136">
        <v>9.5701632757010602E-2</v>
      </c>
    </row>
    <row r="176" spans="2:13" ht="6" customHeight="1" x14ac:dyDescent="0.25"/>
    <row r="177" spans="1:14" x14ac:dyDescent="0.25">
      <c r="B177" s="39" t="s">
        <v>223</v>
      </c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</row>
    <row r="180" spans="1:14" ht="48.75" customHeight="1" thickBot="1" x14ac:dyDescent="0.3">
      <c r="B180" s="293" t="s">
        <v>231</v>
      </c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1" t="s">
        <v>103</v>
      </c>
    </row>
    <row r="181" spans="1:14" ht="10.5" customHeight="1" thickBot="1" x14ac:dyDescent="0.3">
      <c r="B181" s="124"/>
      <c r="C181" s="125"/>
      <c r="D181" s="124"/>
      <c r="E181" s="124"/>
      <c r="F181" s="124"/>
      <c r="G181" s="124"/>
      <c r="H181" s="124"/>
      <c r="I181" s="124"/>
      <c r="J181" s="124"/>
      <c r="K181" s="2"/>
      <c r="L181" s="2"/>
      <c r="N181" s="1" t="s">
        <v>104</v>
      </c>
    </row>
    <row r="182" spans="1:14" ht="22.5" thickTop="1" thickBot="1" x14ac:dyDescent="0.3">
      <c r="B182" s="140" t="str">
        <f>C182</f>
        <v>Bélgica</v>
      </c>
      <c r="C182" s="303" t="s">
        <v>105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5"/>
    </row>
    <row r="183" spans="1:14" ht="22.5" thickTop="1" thickBot="1" x14ac:dyDescent="0.3">
      <c r="B183" s="3"/>
      <c r="C183" s="306">
        <f>2019</f>
        <v>2019</v>
      </c>
      <c r="D183" s="307"/>
      <c r="E183" s="308">
        <v>2020</v>
      </c>
      <c r="F183" s="307"/>
      <c r="G183" s="308">
        <v>2021</v>
      </c>
      <c r="H183" s="307"/>
      <c r="I183" s="308">
        <v>2022</v>
      </c>
      <c r="J183" s="307"/>
      <c r="K183" s="308">
        <v>2023</v>
      </c>
      <c r="L183" s="309"/>
      <c r="M183" s="310"/>
    </row>
    <row r="184" spans="1:14" ht="16.5" thickTop="1" thickBot="1" x14ac:dyDescent="0.3">
      <c r="B184" s="6"/>
      <c r="C184" s="127" t="s">
        <v>46</v>
      </c>
      <c r="D184" s="128" t="str">
        <f>CONCATENATE("var ",RIGHT(2019,2),"/",RIGHT(2018,2))</f>
        <v>var 19/18</v>
      </c>
      <c r="E184" s="129" t="s">
        <v>46</v>
      </c>
      <c r="F184" s="128" t="str">
        <f>CONCATENATE("var ",RIGHT(E183,2),"/",RIGHT(E183-1,2))</f>
        <v>var 20/19</v>
      </c>
      <c r="G184" s="129" t="s">
        <v>46</v>
      </c>
      <c r="H184" s="128" t="str">
        <f>CONCATENATE("var ",RIGHT(G183,2),"/",RIGHT(G183-1,2))</f>
        <v>var 21/20</v>
      </c>
      <c r="I184" s="129" t="s">
        <v>46</v>
      </c>
      <c r="J184" s="128" t="str">
        <f>CONCATENATE("var ",RIGHT(I183,2),"/",RIGHT(I183-1,2))</f>
        <v>var 22/21</v>
      </c>
      <c r="K184" s="129" t="s">
        <v>46</v>
      </c>
      <c r="L184" s="128" t="str">
        <f>CONCATENATE("var ",RIGHT(K183,2),"/",RIGHT(K183-1,2))</f>
        <v>var 23/22</v>
      </c>
      <c r="M184" s="128" t="str">
        <f>CONCATENATE("var ",RIGHT(K183,2),"/",RIGHT(2019,2))</f>
        <v>var 23/19</v>
      </c>
    </row>
    <row r="185" spans="1:14" x14ac:dyDescent="0.25">
      <c r="A185" s="130"/>
      <c r="B185" s="131" t="s">
        <v>50</v>
      </c>
      <c r="C185" s="132">
        <v>864</v>
      </c>
      <c r="D185" s="133">
        <v>-0.10466321243523313</v>
      </c>
      <c r="E185" s="132">
        <v>979</v>
      </c>
      <c r="F185" s="133">
        <f t="shared" ref="F185:J197" si="23">IFERROR(E185/C185-1,"-")</f>
        <v>0.13310185185185186</v>
      </c>
      <c r="G185" s="132">
        <v>331</v>
      </c>
      <c r="H185" s="133">
        <f t="shared" si="23"/>
        <v>-0.66189989785495396</v>
      </c>
      <c r="I185" s="132">
        <v>1120</v>
      </c>
      <c r="J185" s="133">
        <f t="shared" si="23"/>
        <v>2.3836858006042294</v>
      </c>
      <c r="K185" s="132">
        <v>1124</v>
      </c>
      <c r="L185" s="133">
        <f t="shared" ref="L185:L188" si="24">IFERROR(K185/I185-1,"-")</f>
        <v>3.5714285714285587E-3</v>
      </c>
      <c r="M185" s="133">
        <f>K185/C185-1</f>
        <v>0.30092592592592582</v>
      </c>
    </row>
    <row r="186" spans="1:14" x14ac:dyDescent="0.25">
      <c r="B186" s="131" t="s">
        <v>52</v>
      </c>
      <c r="C186" s="132">
        <v>650</v>
      </c>
      <c r="D186" s="133">
        <v>-0.27374301675977653</v>
      </c>
      <c r="E186" s="132">
        <v>1163</v>
      </c>
      <c r="F186" s="133">
        <f t="shared" si="23"/>
        <v>0.78923076923076918</v>
      </c>
      <c r="G186" s="132">
        <v>40</v>
      </c>
      <c r="H186" s="133">
        <f t="shared" si="23"/>
        <v>-0.96560619088564059</v>
      </c>
      <c r="I186" s="132">
        <v>1507</v>
      </c>
      <c r="J186" s="133">
        <f t="shared" si="23"/>
        <v>36.674999999999997</v>
      </c>
      <c r="K186" s="132">
        <v>1407</v>
      </c>
      <c r="L186" s="133">
        <f t="shared" si="24"/>
        <v>-6.6357000663569976E-2</v>
      </c>
      <c r="M186" s="133">
        <f>IFERROR(K186/C186-1,"-")</f>
        <v>1.1646153846153848</v>
      </c>
    </row>
    <row r="187" spans="1:14" x14ac:dyDescent="0.25">
      <c r="B187" s="131" t="s">
        <v>54</v>
      </c>
      <c r="C187" s="132">
        <v>998</v>
      </c>
      <c r="D187" s="133">
        <v>0.12768361581920895</v>
      </c>
      <c r="E187" s="132">
        <v>407</v>
      </c>
      <c r="F187" s="133">
        <f t="shared" si="23"/>
        <v>-0.59218436873747493</v>
      </c>
      <c r="G187" s="132">
        <v>55</v>
      </c>
      <c r="H187" s="133">
        <f t="shared" si="23"/>
        <v>-0.86486486486486491</v>
      </c>
      <c r="I187" s="132">
        <v>1011</v>
      </c>
      <c r="J187" s="133">
        <f t="shared" si="23"/>
        <v>17.381818181818183</v>
      </c>
      <c r="K187" s="132">
        <v>951</v>
      </c>
      <c r="L187" s="133">
        <f t="shared" si="24"/>
        <v>-5.9347181008902128E-2</v>
      </c>
      <c r="M187" s="133">
        <f t="shared" ref="M187:M188" si="25">IFERROR(K187/C187-1,"-")</f>
        <v>-4.7094188376753499E-2</v>
      </c>
    </row>
    <row r="188" spans="1:14" x14ac:dyDescent="0.25">
      <c r="B188" s="131" t="s">
        <v>56</v>
      </c>
      <c r="C188" s="132">
        <v>1116</v>
      </c>
      <c r="D188" s="133">
        <v>4.1044776119403048E-2</v>
      </c>
      <c r="E188" s="132">
        <v>0</v>
      </c>
      <c r="F188" s="133">
        <f t="shared" si="23"/>
        <v>-1</v>
      </c>
      <c r="G188" s="132">
        <v>101</v>
      </c>
      <c r="H188" s="133" t="str">
        <f t="shared" si="23"/>
        <v>-</v>
      </c>
      <c r="I188" s="132">
        <v>1247</v>
      </c>
      <c r="J188" s="133">
        <f t="shared" si="23"/>
        <v>11.346534653465346</v>
      </c>
      <c r="K188" s="132">
        <v>1068</v>
      </c>
      <c r="L188" s="133">
        <f t="shared" si="24"/>
        <v>-0.14354450681635922</v>
      </c>
      <c r="M188" s="133">
        <f t="shared" si="25"/>
        <v>-4.3010752688172005E-2</v>
      </c>
    </row>
    <row r="189" spans="1:14" x14ac:dyDescent="0.25">
      <c r="B189" s="131" t="s">
        <v>58</v>
      </c>
      <c r="C189" s="132">
        <v>503</v>
      </c>
      <c r="D189" s="133">
        <v>-0.26029411764705879</v>
      </c>
      <c r="E189" s="132">
        <v>0</v>
      </c>
      <c r="F189" s="133">
        <f t="shared" si="23"/>
        <v>-1</v>
      </c>
      <c r="G189" s="132">
        <v>471</v>
      </c>
      <c r="H189" s="133" t="str">
        <f t="shared" si="23"/>
        <v>-</v>
      </c>
      <c r="I189" s="132">
        <v>559</v>
      </c>
      <c r="J189" s="133">
        <f t="shared" si="23"/>
        <v>0.18683651804670909</v>
      </c>
      <c r="K189" s="132"/>
      <c r="L189" s="133"/>
      <c r="M189" s="133"/>
    </row>
    <row r="190" spans="1:14" x14ac:dyDescent="0.25">
      <c r="B190" s="131" t="s">
        <v>106</v>
      </c>
      <c r="C190" s="132">
        <v>716</v>
      </c>
      <c r="D190" s="133">
        <v>-0.24072110286320259</v>
      </c>
      <c r="E190" s="132">
        <v>0</v>
      </c>
      <c r="F190" s="133">
        <f t="shared" si="23"/>
        <v>-1</v>
      </c>
      <c r="G190" s="132">
        <v>737</v>
      </c>
      <c r="H190" s="133" t="str">
        <f t="shared" si="23"/>
        <v>-</v>
      </c>
      <c r="I190" s="132">
        <v>528</v>
      </c>
      <c r="J190" s="133">
        <f t="shared" si="23"/>
        <v>-0.28358208955223885</v>
      </c>
      <c r="K190" s="132"/>
      <c r="L190" s="133"/>
      <c r="M190" s="133"/>
    </row>
    <row r="191" spans="1:14" x14ac:dyDescent="0.25">
      <c r="B191" s="131" t="s">
        <v>62</v>
      </c>
      <c r="C191" s="132">
        <v>1129</v>
      </c>
      <c r="D191" s="133">
        <v>-0.28317460317460319</v>
      </c>
      <c r="E191" s="132">
        <v>524</v>
      </c>
      <c r="F191" s="133">
        <f t="shared" si="23"/>
        <v>-0.53587245349867141</v>
      </c>
      <c r="G191" s="132">
        <v>1152</v>
      </c>
      <c r="H191" s="133">
        <f t="shared" si="23"/>
        <v>1.1984732824427482</v>
      </c>
      <c r="I191" s="132">
        <v>1239</v>
      </c>
      <c r="J191" s="133">
        <f t="shared" si="23"/>
        <v>7.5520833333333259E-2</v>
      </c>
      <c r="K191" s="132"/>
      <c r="L191" s="133"/>
      <c r="M191" s="133"/>
    </row>
    <row r="192" spans="1:14" x14ac:dyDescent="0.25">
      <c r="B192" s="131" t="s">
        <v>64</v>
      </c>
      <c r="C192" s="132">
        <v>898</v>
      </c>
      <c r="D192" s="133">
        <v>-0.26272577996715929</v>
      </c>
      <c r="E192" s="132">
        <v>715</v>
      </c>
      <c r="F192" s="133">
        <f t="shared" si="23"/>
        <v>-0.20378619153674837</v>
      </c>
      <c r="G192" s="132">
        <v>846</v>
      </c>
      <c r="H192" s="133">
        <f t="shared" si="23"/>
        <v>0.18321678321678325</v>
      </c>
      <c r="I192" s="132">
        <v>694</v>
      </c>
      <c r="J192" s="133">
        <f t="shared" si="23"/>
        <v>-0.17966903073286056</v>
      </c>
      <c r="K192" s="132"/>
      <c r="L192" s="133"/>
      <c r="M192" s="133"/>
    </row>
    <row r="193" spans="2:14" x14ac:dyDescent="0.25">
      <c r="B193" s="131" t="s">
        <v>66</v>
      </c>
      <c r="C193" s="132">
        <v>598</v>
      </c>
      <c r="D193" s="133">
        <v>-0.25806451612903225</v>
      </c>
      <c r="E193" s="132">
        <v>89</v>
      </c>
      <c r="F193" s="133">
        <f t="shared" si="23"/>
        <v>-0.8511705685618729</v>
      </c>
      <c r="G193" s="132">
        <v>876</v>
      </c>
      <c r="H193" s="133">
        <f t="shared" si="23"/>
        <v>8.8426966292134832</v>
      </c>
      <c r="I193" s="132">
        <v>678</v>
      </c>
      <c r="J193" s="133">
        <f t="shared" si="23"/>
        <v>-0.22602739726027399</v>
      </c>
      <c r="K193" s="132"/>
      <c r="L193" s="133"/>
      <c r="M193" s="133"/>
    </row>
    <row r="194" spans="2:14" x14ac:dyDescent="0.25">
      <c r="B194" s="131" t="s">
        <v>68</v>
      </c>
      <c r="C194" s="132">
        <v>771</v>
      </c>
      <c r="D194" s="133">
        <v>-0.34046193327630458</v>
      </c>
      <c r="E194" s="132">
        <v>202</v>
      </c>
      <c r="F194" s="133">
        <f t="shared" si="23"/>
        <v>-0.73800259403372248</v>
      </c>
      <c r="G194" s="132">
        <v>1578</v>
      </c>
      <c r="H194" s="133">
        <f t="shared" si="23"/>
        <v>6.8118811881188117</v>
      </c>
      <c r="I194" s="132">
        <v>978</v>
      </c>
      <c r="J194" s="133">
        <f t="shared" si="23"/>
        <v>-0.38022813688212931</v>
      </c>
      <c r="K194" s="132"/>
      <c r="L194" s="133"/>
      <c r="M194" s="133"/>
    </row>
    <row r="195" spans="2:14" x14ac:dyDescent="0.25">
      <c r="B195" s="131" t="s">
        <v>70</v>
      </c>
      <c r="C195" s="132">
        <v>734</v>
      </c>
      <c r="D195" s="133">
        <v>6.3768115942028913E-2</v>
      </c>
      <c r="E195" s="132">
        <v>411</v>
      </c>
      <c r="F195" s="133">
        <f t="shared" si="23"/>
        <v>-0.44005449591280654</v>
      </c>
      <c r="G195" s="132">
        <v>1119</v>
      </c>
      <c r="H195" s="133">
        <f t="shared" si="23"/>
        <v>1.7226277372262775</v>
      </c>
      <c r="I195" s="132">
        <v>1141</v>
      </c>
      <c r="J195" s="133">
        <f t="shared" si="23"/>
        <v>1.9660411081322549E-2</v>
      </c>
      <c r="K195" s="132"/>
      <c r="L195" s="133"/>
      <c r="M195" s="133"/>
    </row>
    <row r="196" spans="2:14" x14ac:dyDescent="0.25">
      <c r="B196" s="131" t="s">
        <v>72</v>
      </c>
      <c r="C196" s="132">
        <v>793</v>
      </c>
      <c r="D196" s="133">
        <v>-0.19164118246687056</v>
      </c>
      <c r="E196" s="132">
        <v>933</v>
      </c>
      <c r="F196" s="133">
        <f t="shared" si="23"/>
        <v>0.17654476670870123</v>
      </c>
      <c r="G196" s="132">
        <v>1112</v>
      </c>
      <c r="H196" s="133">
        <f t="shared" si="23"/>
        <v>0.19185423365487675</v>
      </c>
      <c r="I196" s="132">
        <v>1138</v>
      </c>
      <c r="J196" s="133">
        <f t="shared" si="23"/>
        <v>2.3381294964028854E-2</v>
      </c>
      <c r="K196" s="132"/>
      <c r="L196" s="133"/>
      <c r="M196" s="133"/>
    </row>
    <row r="197" spans="2:14" ht="15.75" x14ac:dyDescent="0.25">
      <c r="B197" s="134" t="s">
        <v>33</v>
      </c>
      <c r="C197" s="135">
        <v>9770</v>
      </c>
      <c r="D197" s="136">
        <v>-0.17754019698627832</v>
      </c>
      <c r="E197" s="135">
        <v>5423</v>
      </c>
      <c r="F197" s="136">
        <f t="shared" si="23"/>
        <v>-0.44493346980552717</v>
      </c>
      <c r="G197" s="135">
        <v>8418</v>
      </c>
      <c r="H197" s="136">
        <f t="shared" si="23"/>
        <v>0.55227733726719519</v>
      </c>
      <c r="I197" s="135">
        <v>11840</v>
      </c>
      <c r="J197" s="136">
        <f t="shared" si="23"/>
        <v>0.4065098598241863</v>
      </c>
      <c r="K197" s="135">
        <v>4550</v>
      </c>
      <c r="L197" s="136">
        <v>-6.8577277379733848E-2</v>
      </c>
      <c r="M197" s="136">
        <v>0.25413450937155457</v>
      </c>
    </row>
    <row r="198" spans="2:14" ht="6" customHeight="1" x14ac:dyDescent="0.25"/>
    <row r="199" spans="2:14" x14ac:dyDescent="0.25">
      <c r="B199" s="39" t="s">
        <v>223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</row>
    <row r="200" spans="2:14" x14ac:dyDescent="0.25">
      <c r="I200" s="130"/>
    </row>
    <row r="202" spans="2:14" ht="48.75" customHeight="1" thickBot="1" x14ac:dyDescent="0.3">
      <c r="B202" s="293" t="s">
        <v>232</v>
      </c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1" t="s">
        <v>108</v>
      </c>
    </row>
    <row r="203" spans="2:14" ht="10.5" customHeight="1" thickBot="1" x14ac:dyDescent="0.3">
      <c r="B203" s="124"/>
      <c r="C203" s="125"/>
      <c r="D203" s="124"/>
      <c r="E203" s="124"/>
      <c r="F203" s="124"/>
      <c r="G203" s="124"/>
      <c r="H203" s="124"/>
      <c r="I203" s="124"/>
      <c r="J203" s="124"/>
      <c r="K203" s="2"/>
      <c r="L203" s="2"/>
      <c r="N203" s="1" t="s">
        <v>109</v>
      </c>
    </row>
    <row r="204" spans="2:14" ht="22.5" thickTop="1" thickBot="1" x14ac:dyDescent="0.3">
      <c r="B204" s="140" t="str">
        <f>C204</f>
        <v>Países Bajos</v>
      </c>
      <c r="C204" s="303" t="s">
        <v>110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5"/>
    </row>
    <row r="205" spans="2:14" ht="22.5" thickTop="1" thickBot="1" x14ac:dyDescent="0.3">
      <c r="B205" s="3"/>
      <c r="C205" s="306">
        <f>2019</f>
        <v>2019</v>
      </c>
      <c r="D205" s="307"/>
      <c r="E205" s="308">
        <v>2020</v>
      </c>
      <c r="F205" s="307"/>
      <c r="G205" s="308">
        <v>2021</v>
      </c>
      <c r="H205" s="307"/>
      <c r="I205" s="308">
        <v>2022</v>
      </c>
      <c r="J205" s="307"/>
      <c r="K205" s="308">
        <v>2023</v>
      </c>
      <c r="L205" s="309"/>
      <c r="M205" s="310"/>
    </row>
    <row r="206" spans="2:14" ht="16.5" thickTop="1" thickBot="1" x14ac:dyDescent="0.3">
      <c r="B206" s="6"/>
      <c r="C206" s="127" t="s">
        <v>46</v>
      </c>
      <c r="D206" s="128" t="str">
        <f>CONCATENATE("var ",RIGHT(2019,2),"/",RIGHT(2018,2))</f>
        <v>var 19/18</v>
      </c>
      <c r="E206" s="129" t="s">
        <v>46</v>
      </c>
      <c r="F206" s="128" t="str">
        <f>CONCATENATE("var ",RIGHT(E205,2),"/",RIGHT(E205-1,2))</f>
        <v>var 20/19</v>
      </c>
      <c r="G206" s="129" t="s">
        <v>46</v>
      </c>
      <c r="H206" s="128" t="str">
        <f>CONCATENATE("var ",RIGHT(G205,2),"/",RIGHT(G205-1,2))</f>
        <v>var 21/20</v>
      </c>
      <c r="I206" s="129" t="s">
        <v>46</v>
      </c>
      <c r="J206" s="128" t="str">
        <f>CONCATENATE("var ",RIGHT(I205,2),"/",RIGHT(I205-1,2))</f>
        <v>var 22/21</v>
      </c>
      <c r="K206" s="129" t="s">
        <v>46</v>
      </c>
      <c r="L206" s="128" t="str">
        <f>CONCATENATE("var ",RIGHT(K205,2),"/",RIGHT(K205-1,2))</f>
        <v>var 23/22</v>
      </c>
      <c r="M206" s="128" t="str">
        <f>CONCATENATE("var ",RIGHT(K205,2),"/",RIGHT(2019,2))</f>
        <v>var 23/19</v>
      </c>
    </row>
    <row r="207" spans="2:14" x14ac:dyDescent="0.25">
      <c r="B207" s="131" t="s">
        <v>50</v>
      </c>
      <c r="C207" s="132">
        <v>3257</v>
      </c>
      <c r="D207" s="133">
        <v>-0.24096947098578425</v>
      </c>
      <c r="E207" s="132">
        <v>3389</v>
      </c>
      <c r="F207" s="133">
        <f t="shared" ref="F207:J219" si="26">IFERROR(E207/C207-1,"-")</f>
        <v>4.0528093337427018E-2</v>
      </c>
      <c r="G207" s="132">
        <v>116</v>
      </c>
      <c r="H207" s="133">
        <f t="shared" si="26"/>
        <v>-0.9657716140454411</v>
      </c>
      <c r="I207" s="132">
        <v>4354</v>
      </c>
      <c r="J207" s="133">
        <f t="shared" si="26"/>
        <v>36.53448275862069</v>
      </c>
      <c r="K207" s="132">
        <v>4243</v>
      </c>
      <c r="L207" s="133">
        <f t="shared" ref="L207:L210" si="27">IFERROR(K207/I207-1,"-")</f>
        <v>-2.5493798805695911E-2</v>
      </c>
      <c r="M207" s="133">
        <f>K207/C207-1</f>
        <v>0.30273257599017511</v>
      </c>
    </row>
    <row r="208" spans="2:14" x14ac:dyDescent="0.25">
      <c r="B208" s="131" t="s">
        <v>52</v>
      </c>
      <c r="C208" s="132">
        <v>3485</v>
      </c>
      <c r="D208" s="133">
        <v>-0.24272055627987832</v>
      </c>
      <c r="E208" s="132">
        <v>4573</v>
      </c>
      <c r="F208" s="133">
        <f t="shared" si="26"/>
        <v>0.31219512195121957</v>
      </c>
      <c r="G208" s="132">
        <v>77</v>
      </c>
      <c r="H208" s="133">
        <f t="shared" si="26"/>
        <v>-0.98316203804942048</v>
      </c>
      <c r="I208" s="132">
        <v>5944</v>
      </c>
      <c r="J208" s="133">
        <f t="shared" si="26"/>
        <v>76.194805194805198</v>
      </c>
      <c r="K208" s="132">
        <v>4689</v>
      </c>
      <c r="L208" s="133">
        <f t="shared" si="27"/>
        <v>-0.21113728129205922</v>
      </c>
      <c r="M208" s="133">
        <f>IFERROR(K208/C208-1,"-")</f>
        <v>0.34548063127690098</v>
      </c>
    </row>
    <row r="209" spans="2:14" x14ac:dyDescent="0.25">
      <c r="B209" s="131" t="s">
        <v>54</v>
      </c>
      <c r="C209" s="132">
        <v>3767</v>
      </c>
      <c r="D209" s="133">
        <v>-0.13739409205404163</v>
      </c>
      <c r="E209" s="132">
        <v>1963</v>
      </c>
      <c r="F209" s="133">
        <f t="shared" si="26"/>
        <v>-0.47889567294929647</v>
      </c>
      <c r="G209" s="132">
        <v>127</v>
      </c>
      <c r="H209" s="133">
        <f t="shared" si="26"/>
        <v>-0.93530310748853795</v>
      </c>
      <c r="I209" s="132">
        <v>5276</v>
      </c>
      <c r="J209" s="133">
        <f t="shared" si="26"/>
        <v>40.54330708661417</v>
      </c>
      <c r="K209" s="132">
        <v>4381</v>
      </c>
      <c r="L209" s="133">
        <f t="shared" si="27"/>
        <v>-0.16963608794541318</v>
      </c>
      <c r="M209" s="133">
        <f t="shared" ref="M209:M210" si="28">IFERROR(K209/C209-1,"-")</f>
        <v>0.16299442527209984</v>
      </c>
    </row>
    <row r="210" spans="2:14" x14ac:dyDescent="0.25">
      <c r="B210" s="131" t="s">
        <v>56</v>
      </c>
      <c r="C210" s="132">
        <v>4112</v>
      </c>
      <c r="D210" s="133">
        <v>-0.18331678252234362</v>
      </c>
      <c r="E210" s="132">
        <v>0</v>
      </c>
      <c r="F210" s="133">
        <f t="shared" si="26"/>
        <v>-1</v>
      </c>
      <c r="G210" s="132">
        <v>176</v>
      </c>
      <c r="H210" s="133" t="str">
        <f t="shared" si="26"/>
        <v>-</v>
      </c>
      <c r="I210" s="132">
        <v>5546</v>
      </c>
      <c r="J210" s="133">
        <f t="shared" si="26"/>
        <v>30.511363636363637</v>
      </c>
      <c r="K210" s="132">
        <v>5777</v>
      </c>
      <c r="L210" s="133">
        <f t="shared" si="27"/>
        <v>4.1651640822214286E-2</v>
      </c>
      <c r="M210" s="133">
        <f t="shared" si="28"/>
        <v>0.4049124513618676</v>
      </c>
    </row>
    <row r="211" spans="2:14" x14ac:dyDescent="0.25">
      <c r="B211" s="131" t="s">
        <v>58</v>
      </c>
      <c r="C211" s="132">
        <v>3638</v>
      </c>
      <c r="D211" s="133">
        <v>-8.4549572219426272E-2</v>
      </c>
      <c r="E211" s="132">
        <v>0</v>
      </c>
      <c r="F211" s="133">
        <f t="shared" si="26"/>
        <v>-1</v>
      </c>
      <c r="G211" s="132">
        <v>353</v>
      </c>
      <c r="H211" s="133" t="str">
        <f t="shared" si="26"/>
        <v>-</v>
      </c>
      <c r="I211" s="132">
        <v>3817</v>
      </c>
      <c r="J211" s="133">
        <f t="shared" si="26"/>
        <v>9.8130311614730878</v>
      </c>
      <c r="K211" s="132"/>
      <c r="L211" s="133"/>
      <c r="M211" s="133"/>
    </row>
    <row r="212" spans="2:14" x14ac:dyDescent="0.25">
      <c r="B212" s="131" t="s">
        <v>60</v>
      </c>
      <c r="C212" s="132">
        <v>2845</v>
      </c>
      <c r="D212" s="133">
        <v>-7.1778140293637827E-2</v>
      </c>
      <c r="E212" s="132">
        <v>2</v>
      </c>
      <c r="F212" s="133">
        <f t="shared" si="26"/>
        <v>-0.99929701230228474</v>
      </c>
      <c r="G212" s="132">
        <v>2004</v>
      </c>
      <c r="H212" s="133">
        <f t="shared" si="26"/>
        <v>1001</v>
      </c>
      <c r="I212" s="132">
        <v>3027</v>
      </c>
      <c r="J212" s="133">
        <f t="shared" si="26"/>
        <v>0.51047904191616778</v>
      </c>
      <c r="K212" s="132"/>
      <c r="L212" s="133"/>
      <c r="M212" s="133"/>
    </row>
    <row r="213" spans="2:14" x14ac:dyDescent="0.25">
      <c r="B213" s="131" t="s">
        <v>62</v>
      </c>
      <c r="C213" s="132">
        <v>2861</v>
      </c>
      <c r="D213" s="133">
        <v>-0.23070717934928742</v>
      </c>
      <c r="E213" s="132">
        <v>754</v>
      </c>
      <c r="F213" s="133">
        <f t="shared" si="26"/>
        <v>-0.73645578469066764</v>
      </c>
      <c r="G213" s="132">
        <v>2223</v>
      </c>
      <c r="H213" s="133">
        <f t="shared" si="26"/>
        <v>1.9482758620689653</v>
      </c>
      <c r="I213" s="132">
        <v>4667</v>
      </c>
      <c r="J213" s="133">
        <f t="shared" si="26"/>
        <v>1.0994152046783627</v>
      </c>
      <c r="K213" s="132"/>
      <c r="L213" s="133"/>
      <c r="M213" s="133"/>
    </row>
    <row r="214" spans="2:14" x14ac:dyDescent="0.25">
      <c r="B214" s="131" t="s">
        <v>64</v>
      </c>
      <c r="C214" s="132">
        <v>3066</v>
      </c>
      <c r="D214" s="133">
        <v>-0.20010435690060002</v>
      </c>
      <c r="E214" s="132">
        <v>1355</v>
      </c>
      <c r="F214" s="133">
        <f t="shared" si="26"/>
        <v>-0.55805609915198962</v>
      </c>
      <c r="G214" s="132">
        <v>3696</v>
      </c>
      <c r="H214" s="133">
        <f t="shared" si="26"/>
        <v>1.7276752767527674</v>
      </c>
      <c r="I214" s="132">
        <v>5637</v>
      </c>
      <c r="J214" s="133">
        <f t="shared" si="26"/>
        <v>0.52516233766233755</v>
      </c>
      <c r="K214" s="132"/>
      <c r="L214" s="133"/>
      <c r="M214" s="133"/>
    </row>
    <row r="215" spans="2:14" x14ac:dyDescent="0.25">
      <c r="B215" s="131" t="s">
        <v>66</v>
      </c>
      <c r="C215" s="132">
        <v>3028</v>
      </c>
      <c r="D215" s="133">
        <v>-0.15865518199499862</v>
      </c>
      <c r="E215" s="132">
        <v>60</v>
      </c>
      <c r="F215" s="133">
        <f t="shared" si="26"/>
        <v>-0.98018494055482164</v>
      </c>
      <c r="G215" s="132">
        <v>3285</v>
      </c>
      <c r="H215" s="133">
        <f t="shared" si="26"/>
        <v>53.75</v>
      </c>
      <c r="I215" s="132">
        <v>3822</v>
      </c>
      <c r="J215" s="133">
        <f t="shared" si="26"/>
        <v>0.16347031963470315</v>
      </c>
      <c r="K215" s="132"/>
      <c r="L215" s="133"/>
      <c r="M215" s="133"/>
    </row>
    <row r="216" spans="2:14" x14ac:dyDescent="0.25">
      <c r="B216" s="131" t="s">
        <v>68</v>
      </c>
      <c r="C216" s="132">
        <v>3742</v>
      </c>
      <c r="D216" s="133">
        <v>0.1210305572198922</v>
      </c>
      <c r="E216" s="132">
        <v>96</v>
      </c>
      <c r="F216" s="133">
        <f t="shared" si="26"/>
        <v>-0.9743452699091395</v>
      </c>
      <c r="G216" s="132">
        <v>5347</v>
      </c>
      <c r="H216" s="133">
        <f t="shared" si="26"/>
        <v>54.697916666666664</v>
      </c>
      <c r="I216" s="132">
        <v>3815</v>
      </c>
      <c r="J216" s="133">
        <f t="shared" si="26"/>
        <v>-0.28651580325416126</v>
      </c>
      <c r="K216" s="132"/>
      <c r="L216" s="133"/>
      <c r="M216" s="133"/>
    </row>
    <row r="217" spans="2:14" x14ac:dyDescent="0.25">
      <c r="B217" s="131" t="s">
        <v>70</v>
      </c>
      <c r="C217" s="132">
        <v>2739</v>
      </c>
      <c r="D217" s="133">
        <v>-0.12351999999999996</v>
      </c>
      <c r="E217" s="132">
        <v>281</v>
      </c>
      <c r="F217" s="133">
        <f t="shared" si="26"/>
        <v>-0.89740781307046369</v>
      </c>
      <c r="G217" s="132">
        <v>4056</v>
      </c>
      <c r="H217" s="133">
        <f t="shared" si="26"/>
        <v>13.434163701067616</v>
      </c>
      <c r="I217" s="132">
        <v>4000</v>
      </c>
      <c r="J217" s="133">
        <f t="shared" si="26"/>
        <v>-1.3806706114398382E-2</v>
      </c>
      <c r="K217" s="132"/>
      <c r="L217" s="133"/>
      <c r="M217" s="133"/>
    </row>
    <row r="218" spans="2:14" x14ac:dyDescent="0.25">
      <c r="B218" s="131" t="s">
        <v>72</v>
      </c>
      <c r="C218" s="132">
        <v>3166</v>
      </c>
      <c r="D218" s="133">
        <v>-1.124297314178635E-2</v>
      </c>
      <c r="E218" s="132">
        <v>316</v>
      </c>
      <c r="F218" s="133">
        <f t="shared" si="26"/>
        <v>-0.90018951358180666</v>
      </c>
      <c r="G218" s="132">
        <v>4041</v>
      </c>
      <c r="H218" s="133">
        <f t="shared" si="26"/>
        <v>11.787974683544304</v>
      </c>
      <c r="I218" s="132">
        <v>3764</v>
      </c>
      <c r="J218" s="133">
        <f t="shared" si="26"/>
        <v>-6.8547389260084191E-2</v>
      </c>
      <c r="K218" s="132"/>
      <c r="L218" s="133"/>
      <c r="M218" s="133"/>
    </row>
    <row r="219" spans="2:14" ht="15.75" x14ac:dyDescent="0.25">
      <c r="B219" s="134" t="s">
        <v>33</v>
      </c>
      <c r="C219" s="135">
        <v>39706</v>
      </c>
      <c r="D219" s="136">
        <v>-0.1396316359696641</v>
      </c>
      <c r="E219" s="135">
        <v>12789</v>
      </c>
      <c r="F219" s="136">
        <f t="shared" si="26"/>
        <v>-0.67790762101445623</v>
      </c>
      <c r="G219" s="135">
        <v>25501</v>
      </c>
      <c r="H219" s="136">
        <f t="shared" si="26"/>
        <v>0.99397920087575264</v>
      </c>
      <c r="I219" s="135">
        <v>53669</v>
      </c>
      <c r="J219" s="136">
        <f t="shared" si="26"/>
        <v>1.1045841339555311</v>
      </c>
      <c r="K219" s="135">
        <v>19090</v>
      </c>
      <c r="L219" s="136">
        <v>-9.6117424242424199E-2</v>
      </c>
      <c r="M219" s="136">
        <v>0.30565624786266321</v>
      </c>
    </row>
    <row r="220" spans="2:14" ht="6" customHeight="1" x14ac:dyDescent="0.25"/>
    <row r="221" spans="2:14" x14ac:dyDescent="0.25">
      <c r="B221" s="39" t="s">
        <v>223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</row>
    <row r="222" spans="2:14" x14ac:dyDescent="0.25">
      <c r="I222" s="130"/>
      <c r="K222" s="141"/>
      <c r="M222" s="141"/>
    </row>
    <row r="224" spans="2:14" ht="48.75" customHeight="1" thickBot="1" x14ac:dyDescent="0.3">
      <c r="B224" s="293" t="s">
        <v>233</v>
      </c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1" t="s">
        <v>112</v>
      </c>
    </row>
    <row r="225" spans="2:14" ht="10.5" customHeight="1" thickBot="1" x14ac:dyDescent="0.3">
      <c r="B225" s="124"/>
      <c r="C225" s="125"/>
      <c r="D225" s="124"/>
      <c r="E225" s="124"/>
      <c r="F225" s="124"/>
      <c r="G225" s="124"/>
      <c r="H225" s="124"/>
      <c r="I225" s="124"/>
      <c r="J225" s="124"/>
      <c r="K225" s="2"/>
      <c r="L225" s="2"/>
      <c r="N225" s="1" t="s">
        <v>113</v>
      </c>
    </row>
    <row r="226" spans="2:14" ht="22.5" thickTop="1" thickBot="1" x14ac:dyDescent="0.3">
      <c r="B226" s="140" t="str">
        <f>C226</f>
        <v>Italia</v>
      </c>
      <c r="C226" s="303" t="s">
        <v>114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5"/>
    </row>
    <row r="227" spans="2:14" ht="22.5" thickTop="1" thickBot="1" x14ac:dyDescent="0.3">
      <c r="B227" s="3"/>
      <c r="C227" s="306">
        <f>2019</f>
        <v>2019</v>
      </c>
      <c r="D227" s="307"/>
      <c r="E227" s="308">
        <v>2020</v>
      </c>
      <c r="F227" s="307"/>
      <c r="G227" s="308">
        <v>2021</v>
      </c>
      <c r="H227" s="307"/>
      <c r="I227" s="308">
        <v>2022</v>
      </c>
      <c r="J227" s="307"/>
      <c r="K227" s="308">
        <v>2023</v>
      </c>
      <c r="L227" s="309"/>
      <c r="M227" s="310"/>
    </row>
    <row r="228" spans="2:14" ht="16.5" thickTop="1" thickBot="1" x14ac:dyDescent="0.3">
      <c r="B228" s="6"/>
      <c r="C228" s="127" t="s">
        <v>46</v>
      </c>
      <c r="D228" s="128" t="str">
        <f>CONCATENATE("var ",RIGHT(2019,2),"/",RIGHT(2018,2))</f>
        <v>var 19/18</v>
      </c>
      <c r="E228" s="129" t="s">
        <v>46</v>
      </c>
      <c r="F228" s="128" t="str">
        <f>CONCATENATE("var ",RIGHT(E227,2),"/",RIGHT(E227-1,2))</f>
        <v>var 20/19</v>
      </c>
      <c r="G228" s="129" t="s">
        <v>46</v>
      </c>
      <c r="H228" s="128" t="str">
        <f>CONCATENATE("var ",RIGHT(G227,2),"/",RIGHT(G227-1,2))</f>
        <v>var 21/20</v>
      </c>
      <c r="I228" s="129" t="s">
        <v>46</v>
      </c>
      <c r="J228" s="128" t="str">
        <f>CONCATENATE("var ",RIGHT(I227,2),"/",RIGHT(I227-1,2))</f>
        <v>var 22/21</v>
      </c>
      <c r="K228" s="129" t="s">
        <v>46</v>
      </c>
      <c r="L228" s="128" t="str">
        <f>CONCATENATE("var ",RIGHT(K227,2),"/",RIGHT(K227-1,2))</f>
        <v>var 23/22</v>
      </c>
      <c r="M228" s="128" t="str">
        <f>CONCATENATE("var ",RIGHT(K227,2),"/",RIGHT(2019,2))</f>
        <v>var 23/19</v>
      </c>
    </row>
    <row r="229" spans="2:14" x14ac:dyDescent="0.25">
      <c r="B229" s="131" t="s">
        <v>50</v>
      </c>
      <c r="C229" s="132">
        <v>3982</v>
      </c>
      <c r="D229" s="133">
        <v>-3.7234042553191515E-2</v>
      </c>
      <c r="E229" s="132">
        <v>3702</v>
      </c>
      <c r="F229" s="133">
        <f t="shared" ref="F229:J241" si="29">IFERROR(E229/C229-1,"-")</f>
        <v>-7.031642390758408E-2</v>
      </c>
      <c r="G229" s="132">
        <v>382</v>
      </c>
      <c r="H229" s="133">
        <f t="shared" si="29"/>
        <v>-0.89681253376553216</v>
      </c>
      <c r="I229" s="132">
        <v>4013</v>
      </c>
      <c r="J229" s="133">
        <f t="shared" si="29"/>
        <v>9.5052356020942401</v>
      </c>
      <c r="K229" s="132">
        <v>4840</v>
      </c>
      <c r="L229" s="133">
        <f t="shared" ref="L229:L232" si="30">IFERROR(K229/I229-1,"-")</f>
        <v>0.20608023922252672</v>
      </c>
      <c r="M229" s="133">
        <f>K229/C229-1</f>
        <v>0.21546961325966851</v>
      </c>
    </row>
    <row r="230" spans="2:14" x14ac:dyDescent="0.25">
      <c r="B230" s="131" t="s">
        <v>52</v>
      </c>
      <c r="C230" s="132">
        <v>3248</v>
      </c>
      <c r="D230" s="133">
        <v>-3.876886652855871E-2</v>
      </c>
      <c r="E230" s="132">
        <v>3900</v>
      </c>
      <c r="F230" s="133">
        <f t="shared" si="29"/>
        <v>0.2007389162561577</v>
      </c>
      <c r="G230" s="132">
        <v>347</v>
      </c>
      <c r="H230" s="133">
        <f t="shared" si="29"/>
        <v>-0.91102564102564099</v>
      </c>
      <c r="I230" s="132">
        <v>4404</v>
      </c>
      <c r="J230" s="133">
        <f t="shared" si="29"/>
        <v>11.69164265129683</v>
      </c>
      <c r="K230" s="132">
        <v>3399</v>
      </c>
      <c r="L230" s="133">
        <f t="shared" si="30"/>
        <v>-0.22820163487738421</v>
      </c>
      <c r="M230" s="133">
        <f>IFERROR(K230/C230-1,"-")</f>
        <v>4.6490147783251334E-2</v>
      </c>
    </row>
    <row r="231" spans="2:14" x14ac:dyDescent="0.25">
      <c r="B231" s="131" t="s">
        <v>54</v>
      </c>
      <c r="C231" s="132">
        <v>4662</v>
      </c>
      <c r="D231" s="133">
        <v>0.26136363636363646</v>
      </c>
      <c r="E231" s="132">
        <v>1045</v>
      </c>
      <c r="F231" s="133">
        <f t="shared" si="29"/>
        <v>-0.77584727584727586</v>
      </c>
      <c r="G231" s="132">
        <v>851</v>
      </c>
      <c r="H231" s="133">
        <f t="shared" si="29"/>
        <v>-0.18564593301435406</v>
      </c>
      <c r="I231" s="132">
        <v>5242</v>
      </c>
      <c r="J231" s="133">
        <f t="shared" si="29"/>
        <v>5.1598119858989424</v>
      </c>
      <c r="K231" s="132">
        <v>3967</v>
      </c>
      <c r="L231" s="133">
        <f t="shared" si="30"/>
        <v>-0.2432277756581458</v>
      </c>
      <c r="M231" s="133">
        <f t="shared" ref="M231:M232" si="31">IFERROR(K231/C231-1,"-")</f>
        <v>-0.14907764907764909</v>
      </c>
    </row>
    <row r="232" spans="2:14" x14ac:dyDescent="0.25">
      <c r="B232" s="131" t="s">
        <v>56</v>
      </c>
      <c r="C232" s="132">
        <v>5710</v>
      </c>
      <c r="D232" s="133">
        <v>0.23246276710554725</v>
      </c>
      <c r="E232" s="132">
        <v>0</v>
      </c>
      <c r="F232" s="133">
        <f t="shared" si="29"/>
        <v>-1</v>
      </c>
      <c r="G232" s="132">
        <v>1881</v>
      </c>
      <c r="H232" s="133" t="str">
        <f t="shared" si="29"/>
        <v>-</v>
      </c>
      <c r="I232" s="132">
        <v>6534</v>
      </c>
      <c r="J232" s="133">
        <f t="shared" si="29"/>
        <v>2.4736842105263159</v>
      </c>
      <c r="K232" s="132">
        <v>5166</v>
      </c>
      <c r="L232" s="133">
        <f t="shared" si="30"/>
        <v>-0.20936639118457301</v>
      </c>
      <c r="M232" s="133">
        <f t="shared" si="31"/>
        <v>-9.5271453590192623E-2</v>
      </c>
    </row>
    <row r="233" spans="2:14" x14ac:dyDescent="0.25">
      <c r="B233" s="131" t="s">
        <v>58</v>
      </c>
      <c r="C233" s="132">
        <v>4713</v>
      </c>
      <c r="D233" s="133">
        <v>-9.4577553593947483E-3</v>
      </c>
      <c r="E233" s="132">
        <v>2</v>
      </c>
      <c r="F233" s="133">
        <f t="shared" si="29"/>
        <v>-0.99957564184171444</v>
      </c>
      <c r="G233" s="132">
        <v>3092</v>
      </c>
      <c r="H233" s="133">
        <f t="shared" si="29"/>
        <v>1545</v>
      </c>
      <c r="I233" s="132">
        <v>6686</v>
      </c>
      <c r="J233" s="133">
        <f t="shared" si="29"/>
        <v>1.1623544631306597</v>
      </c>
      <c r="K233" s="132"/>
      <c r="L233" s="133"/>
      <c r="M233" s="133"/>
    </row>
    <row r="234" spans="2:14" x14ac:dyDescent="0.25">
      <c r="B234" s="131" t="s">
        <v>60</v>
      </c>
      <c r="C234" s="132">
        <v>5611</v>
      </c>
      <c r="D234" s="133">
        <v>-7.1948395633476658E-2</v>
      </c>
      <c r="E234" s="132">
        <v>20</v>
      </c>
      <c r="F234" s="133">
        <f t="shared" si="29"/>
        <v>-0.9964355729816432</v>
      </c>
      <c r="G234" s="132">
        <v>2736</v>
      </c>
      <c r="H234" s="133">
        <f t="shared" si="29"/>
        <v>135.80000000000001</v>
      </c>
      <c r="I234" s="132">
        <v>5097</v>
      </c>
      <c r="J234" s="133">
        <f t="shared" si="29"/>
        <v>0.86293859649122817</v>
      </c>
      <c r="K234" s="132"/>
      <c r="L234" s="133"/>
      <c r="M234" s="133"/>
    </row>
    <row r="235" spans="2:14" x14ac:dyDescent="0.25">
      <c r="B235" s="131" t="s">
        <v>62</v>
      </c>
      <c r="C235" s="132">
        <v>7328</v>
      </c>
      <c r="D235" s="133">
        <v>-0.12668335120962937</v>
      </c>
      <c r="E235" s="132">
        <v>808</v>
      </c>
      <c r="F235" s="133">
        <f t="shared" si="29"/>
        <v>-0.88973799126637554</v>
      </c>
      <c r="G235" s="132">
        <v>4235</v>
      </c>
      <c r="H235" s="133">
        <f t="shared" si="29"/>
        <v>4.2413366336633667</v>
      </c>
      <c r="I235" s="132">
        <v>6503</v>
      </c>
      <c r="J235" s="133">
        <f t="shared" si="29"/>
        <v>0.53553719008264467</v>
      </c>
      <c r="K235" s="132"/>
      <c r="L235" s="133"/>
      <c r="M235" s="133"/>
    </row>
    <row r="236" spans="2:14" x14ac:dyDescent="0.25">
      <c r="B236" s="131" t="s">
        <v>64</v>
      </c>
      <c r="C236" s="132">
        <v>9665</v>
      </c>
      <c r="D236" s="133">
        <v>8.4736251402917961E-2</v>
      </c>
      <c r="E236" s="132">
        <v>2844</v>
      </c>
      <c r="F236" s="133">
        <f t="shared" si="29"/>
        <v>-0.70574236937403001</v>
      </c>
      <c r="G236" s="132">
        <v>8199</v>
      </c>
      <c r="H236" s="133">
        <f t="shared" si="29"/>
        <v>1.8829113924050631</v>
      </c>
      <c r="I236" s="132">
        <v>9192</v>
      </c>
      <c r="J236" s="133">
        <f t="shared" si="29"/>
        <v>0.12111233077204542</v>
      </c>
      <c r="K236" s="132"/>
      <c r="L236" s="133"/>
      <c r="M236" s="133"/>
    </row>
    <row r="237" spans="2:14" x14ac:dyDescent="0.25">
      <c r="B237" s="131" t="s">
        <v>66</v>
      </c>
      <c r="C237" s="132">
        <v>6645</v>
      </c>
      <c r="D237" s="133">
        <v>0.16578947368421049</v>
      </c>
      <c r="E237" s="132">
        <v>1299</v>
      </c>
      <c r="F237" s="133">
        <f t="shared" si="29"/>
        <v>-0.80451467268623023</v>
      </c>
      <c r="G237" s="132">
        <v>5573</v>
      </c>
      <c r="H237" s="133">
        <f t="shared" si="29"/>
        <v>3.2902232486528096</v>
      </c>
      <c r="I237" s="132">
        <v>6385</v>
      </c>
      <c r="J237" s="133">
        <f t="shared" si="29"/>
        <v>0.1457024941683116</v>
      </c>
      <c r="K237" s="132"/>
      <c r="L237" s="133"/>
      <c r="M237" s="133"/>
    </row>
    <row r="238" spans="2:14" x14ac:dyDescent="0.25">
      <c r="B238" s="131" t="s">
        <v>68</v>
      </c>
      <c r="C238" s="132">
        <v>5872</v>
      </c>
      <c r="D238" s="133">
        <v>0.11719939117199396</v>
      </c>
      <c r="E238" s="132">
        <v>1115</v>
      </c>
      <c r="F238" s="133">
        <f t="shared" si="29"/>
        <v>-0.81011580381471393</v>
      </c>
      <c r="G238" s="132">
        <v>6950</v>
      </c>
      <c r="H238" s="133">
        <f t="shared" si="29"/>
        <v>5.2331838565022419</v>
      </c>
      <c r="I238" s="132">
        <v>6000</v>
      </c>
      <c r="J238" s="133">
        <f t="shared" si="29"/>
        <v>-0.13669064748201443</v>
      </c>
      <c r="K238" s="132"/>
      <c r="L238" s="133"/>
      <c r="M238" s="133"/>
    </row>
    <row r="239" spans="2:14" x14ac:dyDescent="0.25">
      <c r="B239" s="131" t="s">
        <v>70</v>
      </c>
      <c r="C239" s="132">
        <v>3988</v>
      </c>
      <c r="D239" s="133">
        <v>0.1922272047832585</v>
      </c>
      <c r="E239" s="132">
        <v>361</v>
      </c>
      <c r="F239" s="133">
        <f t="shared" si="29"/>
        <v>-0.90947843530591777</v>
      </c>
      <c r="G239" s="132">
        <v>6114</v>
      </c>
      <c r="H239" s="133">
        <f t="shared" si="29"/>
        <v>15.936288088642659</v>
      </c>
      <c r="I239" s="132">
        <v>4786</v>
      </c>
      <c r="J239" s="133">
        <f t="shared" si="29"/>
        <v>-0.21720641151455677</v>
      </c>
      <c r="K239" s="132"/>
      <c r="L239" s="133"/>
      <c r="M239" s="133"/>
    </row>
    <row r="240" spans="2:14" x14ac:dyDescent="0.25">
      <c r="B240" s="131" t="s">
        <v>72</v>
      </c>
      <c r="C240" s="132">
        <v>5059</v>
      </c>
      <c r="D240" s="133">
        <v>0.15160482585932167</v>
      </c>
      <c r="E240" s="132">
        <v>455</v>
      </c>
      <c r="F240" s="133">
        <f t="shared" si="29"/>
        <v>-0.91006127693220007</v>
      </c>
      <c r="G240" s="132">
        <v>6036</v>
      </c>
      <c r="H240" s="133">
        <f t="shared" si="29"/>
        <v>12.265934065934067</v>
      </c>
      <c r="I240" s="132">
        <v>4734</v>
      </c>
      <c r="J240" s="133">
        <f t="shared" si="29"/>
        <v>-0.21570576540755471</v>
      </c>
      <c r="K240" s="132"/>
      <c r="L240" s="133"/>
      <c r="M240" s="133"/>
    </row>
    <row r="241" spans="2:14" ht="15.75" x14ac:dyDescent="0.25">
      <c r="B241" s="134" t="s">
        <v>33</v>
      </c>
      <c r="C241" s="135">
        <v>66483</v>
      </c>
      <c r="D241" s="136">
        <v>6.1299746180738524E-2</v>
      </c>
      <c r="E241" s="135">
        <v>15551</v>
      </c>
      <c r="F241" s="136">
        <f t="shared" si="29"/>
        <v>-0.76609057954665105</v>
      </c>
      <c r="G241" s="135">
        <v>46396</v>
      </c>
      <c r="H241" s="136">
        <f t="shared" si="29"/>
        <v>1.9834737315928237</v>
      </c>
      <c r="I241" s="135">
        <v>69576</v>
      </c>
      <c r="J241" s="136">
        <f t="shared" si="29"/>
        <v>0.49961203552030353</v>
      </c>
      <c r="K241" s="135">
        <v>17372</v>
      </c>
      <c r="L241" s="136">
        <v>-0.13970187688803049</v>
      </c>
      <c r="M241" s="136">
        <v>-1.3066696966253843E-2</v>
      </c>
    </row>
    <row r="242" spans="2:14" ht="6" customHeight="1" x14ac:dyDescent="0.25"/>
    <row r="243" spans="2:14" x14ac:dyDescent="0.25">
      <c r="B243" s="39" t="s">
        <v>223</v>
      </c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</row>
    <row r="244" spans="2:14" x14ac:dyDescent="0.25">
      <c r="C244" s="130"/>
      <c r="I244" s="130"/>
      <c r="K244" s="39"/>
      <c r="M244" s="141"/>
    </row>
    <row r="246" spans="2:14" ht="48.75" customHeight="1" thickBot="1" x14ac:dyDescent="0.3">
      <c r="B246" s="293" t="s">
        <v>234</v>
      </c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1" t="s">
        <v>116</v>
      </c>
    </row>
    <row r="247" spans="2:14" ht="10.5" customHeight="1" thickBot="1" x14ac:dyDescent="0.3">
      <c r="B247" s="124"/>
      <c r="C247" s="125"/>
      <c r="D247" s="124"/>
      <c r="E247" s="124"/>
      <c r="F247" s="124"/>
      <c r="G247" s="124"/>
      <c r="H247" s="124"/>
      <c r="I247" s="124"/>
      <c r="J247" s="124"/>
      <c r="K247" s="2"/>
      <c r="L247" s="2"/>
      <c r="N247" s="1" t="s">
        <v>117</v>
      </c>
    </row>
    <row r="248" spans="2:14" ht="22.5" thickTop="1" thickBot="1" x14ac:dyDescent="0.3">
      <c r="B248" s="140" t="str">
        <f>C248</f>
        <v>Irlanda</v>
      </c>
      <c r="C248" s="303" t="s">
        <v>118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5"/>
    </row>
    <row r="249" spans="2:14" ht="22.5" thickTop="1" thickBot="1" x14ac:dyDescent="0.3">
      <c r="B249" s="3"/>
      <c r="C249" s="306">
        <f>2019</f>
        <v>2019</v>
      </c>
      <c r="D249" s="307"/>
      <c r="E249" s="308">
        <v>2020</v>
      </c>
      <c r="F249" s="307"/>
      <c r="G249" s="308">
        <v>2021</v>
      </c>
      <c r="H249" s="307"/>
      <c r="I249" s="308">
        <v>2022</v>
      </c>
      <c r="J249" s="307"/>
      <c r="K249" s="308">
        <v>2023</v>
      </c>
      <c r="L249" s="309"/>
      <c r="M249" s="310"/>
    </row>
    <row r="250" spans="2:14" ht="16.5" thickTop="1" thickBot="1" x14ac:dyDescent="0.3">
      <c r="B250" s="6"/>
      <c r="C250" s="127" t="s">
        <v>46</v>
      </c>
      <c r="D250" s="128" t="str">
        <f>CONCATENATE("var ",RIGHT(2019,2),"/",RIGHT(2018,2))</f>
        <v>var 19/18</v>
      </c>
      <c r="E250" s="129" t="s">
        <v>46</v>
      </c>
      <c r="F250" s="128" t="str">
        <f>CONCATENATE("var ",RIGHT(E249,2),"/",RIGHT(E249-1,2))</f>
        <v>var 20/19</v>
      </c>
      <c r="G250" s="129" t="s">
        <v>46</v>
      </c>
      <c r="H250" s="128" t="str">
        <f>CONCATENATE("var ",RIGHT(G249,2),"/",RIGHT(G249-1,2))</f>
        <v>var 21/20</v>
      </c>
      <c r="I250" s="129" t="s">
        <v>46</v>
      </c>
      <c r="J250" s="128" t="str">
        <f>CONCATENATE("var ",RIGHT(I249,2),"/",RIGHT(I249-1,2))</f>
        <v>var 22/21</v>
      </c>
      <c r="K250" s="129" t="s">
        <v>46</v>
      </c>
      <c r="L250" s="128" t="str">
        <f>CONCATENATE("var ",RIGHT(K249,2),"/",RIGHT(K249-1,2))</f>
        <v>var 23/22</v>
      </c>
      <c r="M250" s="128" t="str">
        <f>CONCATENATE("var ",RIGHT(K249,2),"/",RIGHT(2019,2))</f>
        <v>var 23/19</v>
      </c>
    </row>
    <row r="251" spans="2:14" x14ac:dyDescent="0.25">
      <c r="B251" s="131" t="s">
        <v>50</v>
      </c>
      <c r="C251" s="132">
        <v>1730</v>
      </c>
      <c r="D251" s="133">
        <v>2.1854695806261093E-2</v>
      </c>
      <c r="E251" s="132">
        <v>1614</v>
      </c>
      <c r="F251" s="133">
        <f t="shared" ref="F251:J263" si="32">IFERROR(E251/C251-1,"-")</f>
        <v>-6.705202312138725E-2</v>
      </c>
      <c r="G251" s="132">
        <v>273</v>
      </c>
      <c r="H251" s="133">
        <f t="shared" si="32"/>
        <v>-0.83085501858736066</v>
      </c>
      <c r="I251" s="132">
        <v>1533</v>
      </c>
      <c r="J251" s="133">
        <f t="shared" si="32"/>
        <v>4.615384615384615</v>
      </c>
      <c r="K251" s="132">
        <v>2869</v>
      </c>
      <c r="L251" s="133">
        <f t="shared" ref="L251:L254" si="33">IFERROR(K251/I251-1,"-")</f>
        <v>0.87149380300065227</v>
      </c>
      <c r="M251" s="133">
        <f>K251/C251-1</f>
        <v>0.65838150289017339</v>
      </c>
    </row>
    <row r="252" spans="2:14" x14ac:dyDescent="0.25">
      <c r="B252" s="131" t="s">
        <v>52</v>
      </c>
      <c r="C252" s="132">
        <v>1683</v>
      </c>
      <c r="D252" s="133">
        <v>7.8846153846153788E-2</v>
      </c>
      <c r="E252" s="132">
        <v>1787</v>
      </c>
      <c r="F252" s="133">
        <f t="shared" si="32"/>
        <v>6.1794414735591108E-2</v>
      </c>
      <c r="G252" s="132">
        <v>254</v>
      </c>
      <c r="H252" s="133">
        <f t="shared" si="32"/>
        <v>-0.85786233911583665</v>
      </c>
      <c r="I252" s="132">
        <v>2285</v>
      </c>
      <c r="J252" s="133">
        <f t="shared" si="32"/>
        <v>7.9960629921259834</v>
      </c>
      <c r="K252" s="132">
        <v>2755</v>
      </c>
      <c r="L252" s="133">
        <f t="shared" si="33"/>
        <v>0.20568927789934355</v>
      </c>
      <c r="M252" s="133">
        <f>IFERROR(K252/C252-1,"-")</f>
        <v>0.63695781342840174</v>
      </c>
    </row>
    <row r="253" spans="2:14" x14ac:dyDescent="0.25">
      <c r="B253" s="131" t="s">
        <v>54</v>
      </c>
      <c r="C253" s="132">
        <v>1794</v>
      </c>
      <c r="D253" s="133">
        <v>-0.12316715542521994</v>
      </c>
      <c r="E253" s="132">
        <v>739</v>
      </c>
      <c r="F253" s="133">
        <f t="shared" si="32"/>
        <v>-0.58807134894091417</v>
      </c>
      <c r="G253" s="132">
        <v>75</v>
      </c>
      <c r="H253" s="133">
        <f t="shared" si="32"/>
        <v>-0.89851150202976993</v>
      </c>
      <c r="I253" s="132">
        <v>2044</v>
      </c>
      <c r="J253" s="133">
        <f t="shared" si="32"/>
        <v>26.253333333333334</v>
      </c>
      <c r="K253" s="132">
        <v>2909</v>
      </c>
      <c r="L253" s="133">
        <f t="shared" si="33"/>
        <v>0.42318982387475534</v>
      </c>
      <c r="M253" s="133">
        <f t="shared" ref="M253:M254" si="34">IFERROR(K253/C253-1,"-")</f>
        <v>0.62151616499442586</v>
      </c>
    </row>
    <row r="254" spans="2:14" x14ac:dyDescent="0.25">
      <c r="B254" s="131" t="s">
        <v>56</v>
      </c>
      <c r="C254" s="132">
        <v>1873</v>
      </c>
      <c r="D254" s="133">
        <v>0.35039653929343917</v>
      </c>
      <c r="E254" s="132">
        <v>0</v>
      </c>
      <c r="F254" s="133">
        <f t="shared" si="32"/>
        <v>-1</v>
      </c>
      <c r="G254" s="132">
        <v>69</v>
      </c>
      <c r="H254" s="133" t="str">
        <f t="shared" si="32"/>
        <v>-</v>
      </c>
      <c r="I254" s="132">
        <v>1954</v>
      </c>
      <c r="J254" s="133">
        <f t="shared" si="32"/>
        <v>27.318840579710145</v>
      </c>
      <c r="K254" s="132">
        <v>2962</v>
      </c>
      <c r="L254" s="133">
        <f t="shared" si="33"/>
        <v>0.51586489252814749</v>
      </c>
      <c r="M254" s="133">
        <f t="shared" si="34"/>
        <v>0.58142018152696218</v>
      </c>
    </row>
    <row r="255" spans="2:14" x14ac:dyDescent="0.25">
      <c r="B255" s="131" t="s">
        <v>58</v>
      </c>
      <c r="C255" s="132">
        <v>1733</v>
      </c>
      <c r="D255" s="133">
        <v>-0.11536498213374169</v>
      </c>
      <c r="E255" s="132">
        <v>0</v>
      </c>
      <c r="F255" s="133">
        <f t="shared" si="32"/>
        <v>-1</v>
      </c>
      <c r="G255" s="132">
        <v>65</v>
      </c>
      <c r="H255" s="133" t="str">
        <f t="shared" si="32"/>
        <v>-</v>
      </c>
      <c r="I255" s="132">
        <v>1844</v>
      </c>
      <c r="J255" s="133">
        <f t="shared" si="32"/>
        <v>27.369230769230768</v>
      </c>
      <c r="K255" s="132"/>
      <c r="L255" s="133"/>
      <c r="M255" s="133"/>
    </row>
    <row r="256" spans="2:14" x14ac:dyDescent="0.25">
      <c r="B256" s="131" t="s">
        <v>60</v>
      </c>
      <c r="C256" s="132">
        <v>2290</v>
      </c>
      <c r="D256" s="133">
        <v>-0.11480479319675296</v>
      </c>
      <c r="E256" s="132">
        <v>0</v>
      </c>
      <c r="F256" s="133">
        <f t="shared" si="32"/>
        <v>-1</v>
      </c>
      <c r="G256" s="132">
        <v>69</v>
      </c>
      <c r="H256" s="133" t="str">
        <f t="shared" si="32"/>
        <v>-</v>
      </c>
      <c r="I256" s="132">
        <v>1929</v>
      </c>
      <c r="J256" s="133">
        <f t="shared" si="32"/>
        <v>26.956521739130434</v>
      </c>
      <c r="K256" s="132"/>
      <c r="L256" s="133"/>
      <c r="M256" s="133"/>
    </row>
    <row r="257" spans="2:14" x14ac:dyDescent="0.25">
      <c r="B257" s="131" t="s">
        <v>62</v>
      </c>
      <c r="C257" s="132">
        <v>2097</v>
      </c>
      <c r="D257" s="133">
        <v>-4.638472032742158E-2</v>
      </c>
      <c r="E257" s="132">
        <v>216</v>
      </c>
      <c r="F257" s="133">
        <f t="shared" si="32"/>
        <v>-0.89699570815450647</v>
      </c>
      <c r="G257" s="132">
        <v>494</v>
      </c>
      <c r="H257" s="133">
        <f t="shared" si="32"/>
        <v>1.2870370370370372</v>
      </c>
      <c r="I257" s="132">
        <v>1684</v>
      </c>
      <c r="J257" s="133">
        <f t="shared" si="32"/>
        <v>2.4089068825910931</v>
      </c>
      <c r="K257" s="132"/>
      <c r="L257" s="133"/>
      <c r="M257" s="133"/>
    </row>
    <row r="258" spans="2:14" x14ac:dyDescent="0.25">
      <c r="B258" s="131" t="s">
        <v>64</v>
      </c>
      <c r="C258" s="132">
        <v>1766</v>
      </c>
      <c r="D258" s="133">
        <v>0.11279143037177053</v>
      </c>
      <c r="E258" s="132">
        <v>246</v>
      </c>
      <c r="F258" s="133">
        <f t="shared" si="32"/>
        <v>-0.86070215175537945</v>
      </c>
      <c r="G258" s="132">
        <v>1077</v>
      </c>
      <c r="H258" s="133">
        <f t="shared" si="32"/>
        <v>3.3780487804878048</v>
      </c>
      <c r="I258" s="132">
        <v>1905</v>
      </c>
      <c r="J258" s="133">
        <f t="shared" si="32"/>
        <v>0.76880222841225621</v>
      </c>
      <c r="K258" s="132"/>
      <c r="L258" s="133"/>
      <c r="M258" s="133"/>
    </row>
    <row r="259" spans="2:14" x14ac:dyDescent="0.25">
      <c r="B259" s="131" t="s">
        <v>66</v>
      </c>
      <c r="C259" s="132">
        <v>1512</v>
      </c>
      <c r="D259" s="133">
        <v>-0.10691080921441232</v>
      </c>
      <c r="E259" s="132">
        <v>91</v>
      </c>
      <c r="F259" s="133">
        <f t="shared" si="32"/>
        <v>-0.93981481481481477</v>
      </c>
      <c r="G259" s="132">
        <v>1139</v>
      </c>
      <c r="H259" s="133">
        <f t="shared" si="32"/>
        <v>11.516483516483516</v>
      </c>
      <c r="I259" s="132">
        <v>1725</v>
      </c>
      <c r="J259" s="133">
        <f t="shared" si="32"/>
        <v>0.51448639157155407</v>
      </c>
      <c r="K259" s="132"/>
      <c r="L259" s="133"/>
      <c r="M259" s="133"/>
    </row>
    <row r="260" spans="2:14" x14ac:dyDescent="0.25">
      <c r="B260" s="131" t="s">
        <v>68</v>
      </c>
      <c r="C260" s="132">
        <v>2031</v>
      </c>
      <c r="D260" s="133">
        <v>9.0177133655394481E-2</v>
      </c>
      <c r="E260" s="132">
        <v>225</v>
      </c>
      <c r="F260" s="133">
        <f t="shared" si="32"/>
        <v>-0.8892171344165436</v>
      </c>
      <c r="G260" s="132">
        <v>1812</v>
      </c>
      <c r="H260" s="133">
        <f t="shared" si="32"/>
        <v>7.0533333333333328</v>
      </c>
      <c r="I260" s="132">
        <v>2154</v>
      </c>
      <c r="J260" s="133">
        <f t="shared" si="32"/>
        <v>0.1887417218543046</v>
      </c>
      <c r="K260" s="132"/>
      <c r="L260" s="133"/>
      <c r="M260" s="133"/>
    </row>
    <row r="261" spans="2:14" x14ac:dyDescent="0.25">
      <c r="B261" s="131" t="s">
        <v>70</v>
      </c>
      <c r="C261" s="132">
        <v>1459</v>
      </c>
      <c r="D261" s="133">
        <v>0.1044663133989403</v>
      </c>
      <c r="E261" s="132">
        <v>150</v>
      </c>
      <c r="F261" s="133">
        <f t="shared" si="32"/>
        <v>-0.89718985606579849</v>
      </c>
      <c r="G261" s="132">
        <v>1546</v>
      </c>
      <c r="H261" s="133">
        <f t="shared" si="32"/>
        <v>9.3066666666666666</v>
      </c>
      <c r="I261" s="132">
        <v>2755</v>
      </c>
      <c r="J261" s="133">
        <f t="shared" si="32"/>
        <v>0.78201811125485121</v>
      </c>
      <c r="K261" s="132"/>
      <c r="L261" s="133"/>
      <c r="M261" s="133"/>
    </row>
    <row r="262" spans="2:14" x14ac:dyDescent="0.25">
      <c r="B262" s="131" t="s">
        <v>72</v>
      </c>
      <c r="C262" s="132">
        <v>1819</v>
      </c>
      <c r="D262" s="133">
        <v>0.21835231078365713</v>
      </c>
      <c r="E262" s="132">
        <v>211</v>
      </c>
      <c r="F262" s="133">
        <f t="shared" si="32"/>
        <v>-0.8840021990104453</v>
      </c>
      <c r="G262" s="132">
        <v>1460</v>
      </c>
      <c r="H262" s="133">
        <f t="shared" si="32"/>
        <v>5.919431279620853</v>
      </c>
      <c r="I262" s="132">
        <v>2578</v>
      </c>
      <c r="J262" s="133">
        <f t="shared" si="32"/>
        <v>0.76575342465753415</v>
      </c>
      <c r="K262" s="132"/>
      <c r="L262" s="133"/>
      <c r="M262" s="133"/>
    </row>
    <row r="263" spans="2:14" ht="15.75" x14ac:dyDescent="0.25">
      <c r="B263" s="134" t="s">
        <v>33</v>
      </c>
      <c r="C263" s="135">
        <v>21787</v>
      </c>
      <c r="D263" s="136">
        <v>1.8655320740602166E-2</v>
      </c>
      <c r="E263" s="135">
        <v>5279</v>
      </c>
      <c r="F263" s="136">
        <f t="shared" si="32"/>
        <v>-0.7576995456005875</v>
      </c>
      <c r="G263" s="135">
        <v>8333</v>
      </c>
      <c r="H263" s="136">
        <f t="shared" si="32"/>
        <v>0.5785186588369009</v>
      </c>
      <c r="I263" s="135">
        <v>24390</v>
      </c>
      <c r="J263" s="136">
        <f t="shared" si="32"/>
        <v>1.9269170766830674</v>
      </c>
      <c r="K263" s="135">
        <v>11495</v>
      </c>
      <c r="L263" s="136">
        <v>0.47070112589559887</v>
      </c>
      <c r="M263" s="136">
        <v>0.62358757062146886</v>
      </c>
    </row>
    <row r="264" spans="2:14" ht="6" customHeight="1" x14ac:dyDescent="0.25"/>
    <row r="265" spans="2:14" x14ac:dyDescent="0.25">
      <c r="B265" s="39" t="s">
        <v>223</v>
      </c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</row>
    <row r="266" spans="2:14" x14ac:dyDescent="0.25">
      <c r="I266" s="130"/>
    </row>
    <row r="268" spans="2:14" ht="48.75" customHeight="1" thickBot="1" x14ac:dyDescent="0.3">
      <c r="B268" s="293" t="s">
        <v>235</v>
      </c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1" t="s">
        <v>120</v>
      </c>
    </row>
    <row r="269" spans="2:14" ht="10.5" customHeight="1" thickBot="1" x14ac:dyDescent="0.3">
      <c r="B269" s="124"/>
      <c r="C269" s="125"/>
      <c r="D269" s="124"/>
      <c r="E269" s="124"/>
      <c r="F269" s="124"/>
      <c r="G269" s="124"/>
      <c r="H269" s="124"/>
      <c r="I269" s="124"/>
      <c r="J269" s="124"/>
      <c r="K269" s="2"/>
      <c r="L269" s="2"/>
      <c r="N269" s="1" t="s">
        <v>121</v>
      </c>
    </row>
    <row r="270" spans="2:14" ht="22.5" thickTop="1" thickBot="1" x14ac:dyDescent="0.3">
      <c r="B270" s="140" t="str">
        <f>C270</f>
        <v>Suiza</v>
      </c>
      <c r="C270" s="303" t="s">
        <v>122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5"/>
    </row>
    <row r="271" spans="2:14" ht="22.5" thickTop="1" thickBot="1" x14ac:dyDescent="0.3">
      <c r="B271" s="3"/>
      <c r="C271" s="306">
        <f>2019</f>
        <v>2019</v>
      </c>
      <c r="D271" s="307"/>
      <c r="E271" s="308">
        <v>2020</v>
      </c>
      <c r="F271" s="307"/>
      <c r="G271" s="308">
        <v>2021</v>
      </c>
      <c r="H271" s="307"/>
      <c r="I271" s="308">
        <v>2022</v>
      </c>
      <c r="J271" s="307"/>
      <c r="K271" s="308">
        <v>2023</v>
      </c>
      <c r="L271" s="309"/>
      <c r="M271" s="310"/>
    </row>
    <row r="272" spans="2:14" ht="16.5" thickTop="1" thickBot="1" x14ac:dyDescent="0.3">
      <c r="B272" s="6"/>
      <c r="C272" s="127" t="s">
        <v>46</v>
      </c>
      <c r="D272" s="128" t="str">
        <f>CONCATENATE("var ",RIGHT(2019,2),"/",RIGHT(2018,2))</f>
        <v>var 19/18</v>
      </c>
      <c r="E272" s="129" t="s">
        <v>46</v>
      </c>
      <c r="F272" s="128" t="str">
        <f>CONCATENATE("var ",RIGHT(E271,2),"/",RIGHT(E271-1,2))</f>
        <v>var 20/19</v>
      </c>
      <c r="G272" s="129" t="s">
        <v>46</v>
      </c>
      <c r="H272" s="128" t="str">
        <f>CONCATENATE("var ",RIGHT(G271,2),"/",RIGHT(G271-1,2))</f>
        <v>var 21/20</v>
      </c>
      <c r="I272" s="129" t="s">
        <v>46</v>
      </c>
      <c r="J272" s="128" t="str">
        <f>CONCATENATE("var ",RIGHT(I271,2),"/",RIGHT(I271-1,2))</f>
        <v>var 22/21</v>
      </c>
      <c r="K272" s="129" t="s">
        <v>46</v>
      </c>
      <c r="L272" s="128" t="str">
        <f>CONCATENATE("var ",RIGHT(K271,2),"/",RIGHT(K271-1,2))</f>
        <v>var 23/22</v>
      </c>
      <c r="M272" s="128" t="str">
        <f>CONCATENATE("var ",RIGHT(K271,2),"/",RIGHT(2019,2))</f>
        <v>var 23/19</v>
      </c>
    </row>
    <row r="273" spans="2:13" x14ac:dyDescent="0.25">
      <c r="B273" s="131" t="s">
        <v>50</v>
      </c>
      <c r="C273" s="132">
        <v>1522</v>
      </c>
      <c r="D273" s="133">
        <v>6.5080475857242748E-2</v>
      </c>
      <c r="E273" s="132">
        <v>1324</v>
      </c>
      <c r="F273" s="133">
        <f t="shared" ref="F273:J285" si="35">IFERROR(E273/C273-1,"-")</f>
        <v>-0.13009198423127466</v>
      </c>
      <c r="G273" s="132">
        <v>245</v>
      </c>
      <c r="H273" s="133">
        <f t="shared" si="35"/>
        <v>-0.81495468277945615</v>
      </c>
      <c r="I273" s="132">
        <v>868</v>
      </c>
      <c r="J273" s="133">
        <f t="shared" si="35"/>
        <v>2.5428571428571427</v>
      </c>
      <c r="K273" s="132">
        <v>1426</v>
      </c>
      <c r="L273" s="133">
        <f t="shared" ref="L273:L276" si="36">IFERROR(K273/I273-1,"-")</f>
        <v>0.64285714285714279</v>
      </c>
      <c r="M273" s="133">
        <f>K273/C273-1</f>
        <v>-6.3074901445466458E-2</v>
      </c>
    </row>
    <row r="274" spans="2:13" x14ac:dyDescent="0.25">
      <c r="B274" s="131" t="s">
        <v>52</v>
      </c>
      <c r="C274" s="132">
        <v>1677</v>
      </c>
      <c r="D274" s="133">
        <v>-3.5652673950546276E-2</v>
      </c>
      <c r="E274" s="132">
        <v>1683</v>
      </c>
      <c r="F274" s="133">
        <f t="shared" si="35"/>
        <v>3.5778175313059268E-3</v>
      </c>
      <c r="G274" s="132">
        <v>75</v>
      </c>
      <c r="H274" s="133">
        <f t="shared" si="35"/>
        <v>-0.9554367201426025</v>
      </c>
      <c r="I274" s="132">
        <v>1755</v>
      </c>
      <c r="J274" s="133">
        <f t="shared" si="35"/>
        <v>22.4</v>
      </c>
      <c r="K274" s="132">
        <v>1668</v>
      </c>
      <c r="L274" s="133">
        <f t="shared" si="36"/>
        <v>-4.9572649572649619E-2</v>
      </c>
      <c r="M274" s="133">
        <f>IFERROR(K274/C274-1,"-")</f>
        <v>-5.3667262969588903E-3</v>
      </c>
    </row>
    <row r="275" spans="2:13" x14ac:dyDescent="0.25">
      <c r="B275" s="131" t="s">
        <v>54</v>
      </c>
      <c r="C275" s="132">
        <v>1755</v>
      </c>
      <c r="D275" s="133">
        <v>-2.8239202657807327E-2</v>
      </c>
      <c r="E275" s="132">
        <v>529</v>
      </c>
      <c r="F275" s="133">
        <f t="shared" si="35"/>
        <v>-0.69857549857549861</v>
      </c>
      <c r="G275" s="132">
        <v>151</v>
      </c>
      <c r="H275" s="133">
        <f t="shared" si="35"/>
        <v>-0.71455576559546308</v>
      </c>
      <c r="I275" s="132">
        <v>1451</v>
      </c>
      <c r="J275" s="133">
        <f t="shared" si="35"/>
        <v>8.6092715231788084</v>
      </c>
      <c r="K275" s="132">
        <v>1687</v>
      </c>
      <c r="L275" s="133">
        <f t="shared" si="36"/>
        <v>0.16264645072363892</v>
      </c>
      <c r="M275" s="133">
        <f t="shared" ref="M275:M276" si="37">IFERROR(K275/C275-1,"-")</f>
        <v>-3.8746438746438794E-2</v>
      </c>
    </row>
    <row r="276" spans="2:13" x14ac:dyDescent="0.25">
      <c r="B276" s="131" t="s">
        <v>56</v>
      </c>
      <c r="C276" s="132">
        <v>2406</v>
      </c>
      <c r="D276" s="133">
        <v>-0.11315886472539627</v>
      </c>
      <c r="E276" s="132">
        <v>0</v>
      </c>
      <c r="F276" s="133">
        <f t="shared" si="35"/>
        <v>-1</v>
      </c>
      <c r="G276" s="132">
        <v>639</v>
      </c>
      <c r="H276" s="133" t="str">
        <f t="shared" si="35"/>
        <v>-</v>
      </c>
      <c r="I276" s="132">
        <v>1848</v>
      </c>
      <c r="J276" s="133">
        <f t="shared" si="35"/>
        <v>1.892018779342723</v>
      </c>
      <c r="K276" s="132">
        <v>2702</v>
      </c>
      <c r="L276" s="133">
        <f t="shared" si="36"/>
        <v>0.46212121212121215</v>
      </c>
      <c r="M276" s="133">
        <f t="shared" si="37"/>
        <v>0.12302576891105566</v>
      </c>
    </row>
    <row r="277" spans="2:13" x14ac:dyDescent="0.25">
      <c r="B277" s="131" t="s">
        <v>58</v>
      </c>
      <c r="C277" s="132">
        <v>1695</v>
      </c>
      <c r="D277" s="133">
        <v>-5.8333333333333348E-2</v>
      </c>
      <c r="E277" s="132">
        <v>0</v>
      </c>
      <c r="F277" s="133">
        <f t="shared" si="35"/>
        <v>-1</v>
      </c>
      <c r="G277" s="132">
        <v>1303</v>
      </c>
      <c r="H277" s="133" t="str">
        <f t="shared" si="35"/>
        <v>-</v>
      </c>
      <c r="I277" s="132">
        <v>1286</v>
      </c>
      <c r="J277" s="133">
        <f t="shared" si="35"/>
        <v>-1.304681504221028E-2</v>
      </c>
      <c r="K277" s="132"/>
      <c r="L277" s="133"/>
      <c r="M277" s="133"/>
    </row>
    <row r="278" spans="2:13" x14ac:dyDescent="0.25">
      <c r="B278" s="131" t="s">
        <v>60</v>
      </c>
      <c r="C278" s="132">
        <v>1720</v>
      </c>
      <c r="D278" s="133">
        <v>-7.8242229367631255E-2</v>
      </c>
      <c r="E278" s="132">
        <v>1</v>
      </c>
      <c r="F278" s="133">
        <f t="shared" si="35"/>
        <v>-0.99941860465116283</v>
      </c>
      <c r="G278" s="132">
        <v>728</v>
      </c>
      <c r="H278" s="133">
        <f t="shared" si="35"/>
        <v>727</v>
      </c>
      <c r="I278" s="132">
        <v>1266</v>
      </c>
      <c r="J278" s="133">
        <f t="shared" si="35"/>
        <v>0.73901098901098905</v>
      </c>
      <c r="K278" s="132"/>
      <c r="L278" s="133"/>
      <c r="M278" s="133"/>
    </row>
    <row r="279" spans="2:13" x14ac:dyDescent="0.25">
      <c r="B279" s="131" t="s">
        <v>62</v>
      </c>
      <c r="C279" s="132">
        <v>2989</v>
      </c>
      <c r="D279" s="133">
        <v>-0.10508982035928138</v>
      </c>
      <c r="E279" s="132">
        <v>711</v>
      </c>
      <c r="F279" s="133">
        <f t="shared" si="35"/>
        <v>-0.76212780194044827</v>
      </c>
      <c r="G279" s="132">
        <v>2047</v>
      </c>
      <c r="H279" s="133">
        <f t="shared" si="35"/>
        <v>1.8790436005625879</v>
      </c>
      <c r="I279" s="132">
        <v>2967</v>
      </c>
      <c r="J279" s="133">
        <f t="shared" si="35"/>
        <v>0.449438202247191</v>
      </c>
      <c r="K279" s="132"/>
      <c r="L279" s="133"/>
      <c r="M279" s="133"/>
    </row>
    <row r="280" spans="2:13" x14ac:dyDescent="0.25">
      <c r="B280" s="131" t="s">
        <v>64</v>
      </c>
      <c r="C280" s="132">
        <v>1254</v>
      </c>
      <c r="D280" s="133">
        <v>-0.19615384615384612</v>
      </c>
      <c r="E280" s="132">
        <v>580</v>
      </c>
      <c r="F280" s="133">
        <f t="shared" si="35"/>
        <v>-0.53748006379585322</v>
      </c>
      <c r="G280" s="132">
        <v>1418</v>
      </c>
      <c r="H280" s="133">
        <f t="shared" si="35"/>
        <v>1.4448275862068964</v>
      </c>
      <c r="I280" s="132">
        <v>1367</v>
      </c>
      <c r="J280" s="133">
        <f t="shared" si="35"/>
        <v>-3.5966149506347023E-2</v>
      </c>
      <c r="K280" s="132"/>
      <c r="L280" s="133"/>
      <c r="M280" s="133"/>
    </row>
    <row r="281" spans="2:13" x14ac:dyDescent="0.25">
      <c r="B281" s="131" t="s">
        <v>66</v>
      </c>
      <c r="C281" s="132">
        <v>2412</v>
      </c>
      <c r="D281" s="133">
        <v>-0.13424264178033019</v>
      </c>
      <c r="E281" s="132">
        <v>235</v>
      </c>
      <c r="F281" s="133">
        <f t="shared" si="35"/>
        <v>-0.90257048092868986</v>
      </c>
      <c r="G281" s="132">
        <v>1410</v>
      </c>
      <c r="H281" s="133">
        <f t="shared" si="35"/>
        <v>5</v>
      </c>
      <c r="I281" s="132">
        <v>1782</v>
      </c>
      <c r="J281" s="133">
        <f t="shared" si="35"/>
        <v>0.26382978723404249</v>
      </c>
      <c r="K281" s="132"/>
      <c r="L281" s="133"/>
      <c r="M281" s="133"/>
    </row>
    <row r="282" spans="2:13" x14ac:dyDescent="0.25">
      <c r="B282" s="131" t="s">
        <v>68</v>
      </c>
      <c r="C282" s="132">
        <v>3773</v>
      </c>
      <c r="D282" s="133">
        <v>-3.4544524053224168E-2</v>
      </c>
      <c r="E282" s="132">
        <v>84</v>
      </c>
      <c r="F282" s="133">
        <f t="shared" si="35"/>
        <v>-0.97773654916512065</v>
      </c>
      <c r="G282" s="132">
        <v>3641</v>
      </c>
      <c r="H282" s="133">
        <f t="shared" si="35"/>
        <v>42.345238095238095</v>
      </c>
      <c r="I282" s="132">
        <v>3608</v>
      </c>
      <c r="J282" s="133">
        <f t="shared" si="35"/>
        <v>-9.0634441087613649E-3</v>
      </c>
      <c r="K282" s="132"/>
      <c r="L282" s="133"/>
      <c r="M282" s="133"/>
    </row>
    <row r="283" spans="2:13" x14ac:dyDescent="0.25">
      <c r="B283" s="131" t="s">
        <v>70</v>
      </c>
      <c r="C283" s="132">
        <v>1991</v>
      </c>
      <c r="D283" s="133">
        <v>-9.4527363184079283E-3</v>
      </c>
      <c r="E283" s="132">
        <v>218</v>
      </c>
      <c r="F283" s="133">
        <f t="shared" si="35"/>
        <v>-0.89050728277247615</v>
      </c>
      <c r="G283" s="132">
        <v>1887</v>
      </c>
      <c r="H283" s="133">
        <f t="shared" si="35"/>
        <v>7.6559633027522942</v>
      </c>
      <c r="I283" s="132">
        <v>1800</v>
      </c>
      <c r="J283" s="133">
        <f t="shared" si="35"/>
        <v>-4.6104928457869621E-2</v>
      </c>
      <c r="K283" s="132"/>
      <c r="L283" s="133"/>
      <c r="M283" s="133"/>
    </row>
    <row r="284" spans="2:13" x14ac:dyDescent="0.25">
      <c r="B284" s="131" t="s">
        <v>72</v>
      </c>
      <c r="C284" s="132">
        <v>1781</v>
      </c>
      <c r="D284" s="133">
        <v>0.13079365079365068</v>
      </c>
      <c r="E284" s="132">
        <v>321</v>
      </c>
      <c r="F284" s="133">
        <f t="shared" si="35"/>
        <v>-0.81976417742841101</v>
      </c>
      <c r="G284" s="132">
        <v>1451</v>
      </c>
      <c r="H284" s="133">
        <f t="shared" si="35"/>
        <v>3.5202492211838008</v>
      </c>
      <c r="I284" s="132">
        <v>1698</v>
      </c>
      <c r="J284" s="133">
        <f t="shared" si="35"/>
        <v>0.17022742935906265</v>
      </c>
      <c r="K284" s="132"/>
      <c r="L284" s="133"/>
      <c r="M284" s="133"/>
    </row>
    <row r="285" spans="2:13" ht="15.75" x14ac:dyDescent="0.25">
      <c r="B285" s="134" t="s">
        <v>33</v>
      </c>
      <c r="C285" s="135">
        <v>24975</v>
      </c>
      <c r="D285" s="136">
        <v>-5.8683853459972846E-2</v>
      </c>
      <c r="E285" s="135">
        <v>5686</v>
      </c>
      <c r="F285" s="136">
        <f t="shared" si="35"/>
        <v>-0.77233233233233234</v>
      </c>
      <c r="G285" s="135">
        <v>14995</v>
      </c>
      <c r="H285" s="136">
        <f t="shared" si="35"/>
        <v>1.6371790362293352</v>
      </c>
      <c r="I285" s="135">
        <v>21696</v>
      </c>
      <c r="J285" s="136">
        <f t="shared" si="35"/>
        <v>0.4468822940980326</v>
      </c>
      <c r="K285" s="135">
        <v>7483</v>
      </c>
      <c r="L285" s="136">
        <v>0.26359338061465731</v>
      </c>
      <c r="M285" s="136">
        <v>1.6711956521739069E-2</v>
      </c>
    </row>
    <row r="286" spans="2:13" ht="6" customHeight="1" x14ac:dyDescent="0.25"/>
    <row r="287" spans="2:13" x14ac:dyDescent="0.25">
      <c r="B287" s="39" t="s">
        <v>223</v>
      </c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</row>
    <row r="288" spans="2:13" x14ac:dyDescent="0.25">
      <c r="C288" s="130"/>
      <c r="I288" s="130"/>
      <c r="L288" s="139"/>
    </row>
    <row r="290" spans="2:14" ht="48.75" customHeight="1" thickBot="1" x14ac:dyDescent="0.3">
      <c r="B290" s="293" t="s">
        <v>236</v>
      </c>
      <c r="C290" s="293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1" t="s">
        <v>124</v>
      </c>
    </row>
    <row r="291" spans="2:14" ht="10.5" customHeight="1" thickBot="1" x14ac:dyDescent="0.3">
      <c r="B291" s="124"/>
      <c r="C291" s="125"/>
      <c r="D291" s="124"/>
      <c r="E291" s="124"/>
      <c r="F291" s="124"/>
      <c r="G291" s="124"/>
      <c r="H291" s="124"/>
      <c r="I291" s="124"/>
      <c r="J291" s="124"/>
      <c r="K291" s="2"/>
      <c r="L291" s="2"/>
      <c r="N291" s="1" t="s">
        <v>125</v>
      </c>
    </row>
    <row r="292" spans="2:14" ht="22.5" thickTop="1" thickBot="1" x14ac:dyDescent="0.3">
      <c r="B292" s="140" t="str">
        <f>C292</f>
        <v>Austria</v>
      </c>
      <c r="C292" s="303" t="s">
        <v>126</v>
      </c>
      <c r="D292" s="304"/>
      <c r="E292" s="304"/>
      <c r="F292" s="304"/>
      <c r="G292" s="304"/>
      <c r="H292" s="304"/>
      <c r="I292" s="304"/>
      <c r="J292" s="304"/>
      <c r="K292" s="304"/>
      <c r="L292" s="304"/>
      <c r="M292" s="305"/>
    </row>
    <row r="293" spans="2:14" ht="22.5" thickTop="1" thickBot="1" x14ac:dyDescent="0.3">
      <c r="B293" s="3"/>
      <c r="C293" s="306">
        <f>2019</f>
        <v>2019</v>
      </c>
      <c r="D293" s="307"/>
      <c r="E293" s="308">
        <v>2020</v>
      </c>
      <c r="F293" s="307"/>
      <c r="G293" s="308">
        <v>2021</v>
      </c>
      <c r="H293" s="307"/>
      <c r="I293" s="308">
        <v>2022</v>
      </c>
      <c r="J293" s="307"/>
      <c r="K293" s="308">
        <v>2023</v>
      </c>
      <c r="L293" s="309"/>
      <c r="M293" s="310"/>
    </row>
    <row r="294" spans="2:14" ht="16.5" thickTop="1" thickBot="1" x14ac:dyDescent="0.3">
      <c r="B294" s="6"/>
      <c r="C294" s="127" t="s">
        <v>46</v>
      </c>
      <c r="D294" s="128" t="str">
        <f>CONCATENATE("var ",RIGHT(2019,2),"/",RIGHT(2018,2))</f>
        <v>var 19/18</v>
      </c>
      <c r="E294" s="129" t="s">
        <v>46</v>
      </c>
      <c r="F294" s="128" t="str">
        <f>CONCATENATE("var ",RIGHT(E293,2),"/",RIGHT(E293-1,2))</f>
        <v>var 20/19</v>
      </c>
      <c r="G294" s="129" t="s">
        <v>46</v>
      </c>
      <c r="H294" s="128" t="str">
        <f>CONCATENATE("var ",RIGHT(G293,2),"/",RIGHT(G293-1,2))</f>
        <v>var 21/20</v>
      </c>
      <c r="I294" s="129" t="s">
        <v>46</v>
      </c>
      <c r="J294" s="128" t="str">
        <f>CONCATENATE("var ",RIGHT(I293,2),"/",RIGHT(I293-1,2))</f>
        <v>var 22/21</v>
      </c>
      <c r="K294" s="129" t="s">
        <v>46</v>
      </c>
      <c r="L294" s="128" t="str">
        <f>CONCATENATE("var ",RIGHT(K293,2),"/",RIGHT(K293-1,2))</f>
        <v>var 23/22</v>
      </c>
      <c r="M294" s="128" t="str">
        <f>CONCATENATE("var ",RIGHT(K293,2),"/",RIGHT(2019,2))</f>
        <v>var 23/19</v>
      </c>
    </row>
    <row r="295" spans="2:14" x14ac:dyDescent="0.25">
      <c r="B295" s="131" t="s">
        <v>50</v>
      </c>
      <c r="C295" s="132">
        <v>817</v>
      </c>
      <c r="D295" s="133">
        <v>-0.14090431125131442</v>
      </c>
      <c r="E295" s="132">
        <v>693</v>
      </c>
      <c r="F295" s="133">
        <f t="shared" ref="F295:J307" si="38">IFERROR(E295/C295-1,"-")</f>
        <v>-0.15177478580171355</v>
      </c>
      <c r="G295" s="132">
        <v>246</v>
      </c>
      <c r="H295" s="133">
        <f t="shared" si="38"/>
        <v>-0.64502164502164505</v>
      </c>
      <c r="I295" s="132">
        <v>628</v>
      </c>
      <c r="J295" s="133">
        <f t="shared" si="38"/>
        <v>1.5528455284552845</v>
      </c>
      <c r="K295" s="132">
        <v>909</v>
      </c>
      <c r="L295" s="133">
        <f t="shared" ref="L295:L298" si="39">IFERROR(K295/I295-1,"-")</f>
        <v>0.44745222929936301</v>
      </c>
      <c r="M295" s="133">
        <f>K295/C295-1</f>
        <v>0.11260709914320688</v>
      </c>
    </row>
    <row r="296" spans="2:14" x14ac:dyDescent="0.25">
      <c r="B296" s="131" t="s">
        <v>52</v>
      </c>
      <c r="C296" s="132">
        <v>1426</v>
      </c>
      <c r="D296" s="133">
        <v>0.24759405074365715</v>
      </c>
      <c r="E296" s="132">
        <v>1256</v>
      </c>
      <c r="F296" s="133">
        <f t="shared" si="38"/>
        <v>-0.11921458625525949</v>
      </c>
      <c r="G296" s="132">
        <v>98</v>
      </c>
      <c r="H296" s="133">
        <f t="shared" si="38"/>
        <v>-0.92197452229299359</v>
      </c>
      <c r="I296" s="132">
        <v>1040</v>
      </c>
      <c r="J296" s="133">
        <f t="shared" si="38"/>
        <v>9.612244897959183</v>
      </c>
      <c r="K296" s="132">
        <v>1131</v>
      </c>
      <c r="L296" s="133">
        <f t="shared" si="39"/>
        <v>8.7499999999999911E-2</v>
      </c>
      <c r="M296" s="133">
        <f>IFERROR(K296/C296-1,"-")</f>
        <v>-0.20687237026647964</v>
      </c>
    </row>
    <row r="297" spans="2:14" x14ac:dyDescent="0.25">
      <c r="B297" s="131" t="s">
        <v>54</v>
      </c>
      <c r="C297" s="132">
        <v>1217</v>
      </c>
      <c r="D297" s="133">
        <v>0.2974413646055436</v>
      </c>
      <c r="E297" s="132">
        <v>272</v>
      </c>
      <c r="F297" s="133">
        <f t="shared" si="38"/>
        <v>-0.77649958915365658</v>
      </c>
      <c r="G297" s="132">
        <v>89</v>
      </c>
      <c r="H297" s="133">
        <f t="shared" si="38"/>
        <v>-0.67279411764705888</v>
      </c>
      <c r="I297" s="132">
        <v>683</v>
      </c>
      <c r="J297" s="133">
        <f t="shared" si="38"/>
        <v>6.6741573033707864</v>
      </c>
      <c r="K297" s="132">
        <v>957</v>
      </c>
      <c r="L297" s="133">
        <f t="shared" si="39"/>
        <v>0.40117130307467064</v>
      </c>
      <c r="M297" s="133">
        <f t="shared" ref="M297:M298" si="40">IFERROR(K297/C297-1,"-")</f>
        <v>-0.21364009860312239</v>
      </c>
    </row>
    <row r="298" spans="2:14" x14ac:dyDescent="0.25">
      <c r="B298" s="131" t="s">
        <v>56</v>
      </c>
      <c r="C298" s="132">
        <v>865</v>
      </c>
      <c r="D298" s="133">
        <v>0.34525660964230176</v>
      </c>
      <c r="E298" s="132">
        <v>0</v>
      </c>
      <c r="F298" s="133">
        <f t="shared" si="38"/>
        <v>-1</v>
      </c>
      <c r="G298" s="132">
        <v>170</v>
      </c>
      <c r="H298" s="133" t="str">
        <f t="shared" si="38"/>
        <v>-</v>
      </c>
      <c r="I298" s="132">
        <v>1153</v>
      </c>
      <c r="J298" s="133">
        <f t="shared" si="38"/>
        <v>5.7823529411764705</v>
      </c>
      <c r="K298" s="132">
        <v>944</v>
      </c>
      <c r="L298" s="133">
        <f t="shared" si="39"/>
        <v>-0.18126626192541195</v>
      </c>
      <c r="M298" s="133">
        <f t="shared" si="40"/>
        <v>9.1329479768786026E-2</v>
      </c>
    </row>
    <row r="299" spans="2:14" x14ac:dyDescent="0.25">
      <c r="B299" s="131" t="s">
        <v>58</v>
      </c>
      <c r="C299" s="132">
        <v>596</v>
      </c>
      <c r="D299" s="133">
        <v>0.24425887265135704</v>
      </c>
      <c r="E299" s="132">
        <v>1</v>
      </c>
      <c r="F299" s="133">
        <f t="shared" si="38"/>
        <v>-0.99832214765100669</v>
      </c>
      <c r="G299" s="132">
        <v>146</v>
      </c>
      <c r="H299" s="133">
        <f t="shared" si="38"/>
        <v>145</v>
      </c>
      <c r="I299" s="132">
        <v>645</v>
      </c>
      <c r="J299" s="133">
        <f t="shared" si="38"/>
        <v>3.4178082191780819</v>
      </c>
      <c r="K299" s="132"/>
      <c r="L299" s="133"/>
      <c r="M299" s="133"/>
    </row>
    <row r="300" spans="2:14" x14ac:dyDescent="0.25">
      <c r="B300" s="131" t="s">
        <v>60</v>
      </c>
      <c r="C300" s="132">
        <v>766</v>
      </c>
      <c r="D300" s="133">
        <v>-1.033591731266148E-2</v>
      </c>
      <c r="E300" s="132">
        <v>0</v>
      </c>
      <c r="F300" s="133">
        <f t="shared" si="38"/>
        <v>-1</v>
      </c>
      <c r="G300" s="132">
        <v>205</v>
      </c>
      <c r="H300" s="133" t="str">
        <f t="shared" si="38"/>
        <v>-</v>
      </c>
      <c r="I300" s="132">
        <v>572</v>
      </c>
      <c r="J300" s="133">
        <f t="shared" si="38"/>
        <v>1.7902439024390242</v>
      </c>
      <c r="K300" s="132"/>
      <c r="L300" s="133"/>
      <c r="M300" s="133"/>
    </row>
    <row r="301" spans="2:14" x14ac:dyDescent="0.25">
      <c r="B301" s="131" t="s">
        <v>62</v>
      </c>
      <c r="C301" s="132">
        <v>1312</v>
      </c>
      <c r="D301" s="133">
        <v>4.7086991221069407E-2</v>
      </c>
      <c r="E301" s="132">
        <v>127</v>
      </c>
      <c r="F301" s="133">
        <f t="shared" si="38"/>
        <v>-0.90320121951219512</v>
      </c>
      <c r="G301" s="132">
        <v>565</v>
      </c>
      <c r="H301" s="133">
        <f t="shared" si="38"/>
        <v>3.4488188976377954</v>
      </c>
      <c r="I301" s="132">
        <v>1170</v>
      </c>
      <c r="J301" s="133">
        <f t="shared" si="38"/>
        <v>1.0707964601769913</v>
      </c>
      <c r="K301" s="132"/>
      <c r="L301" s="133"/>
      <c r="M301" s="133"/>
    </row>
    <row r="302" spans="2:14" x14ac:dyDescent="0.25">
      <c r="B302" s="131" t="s">
        <v>64</v>
      </c>
      <c r="C302" s="132">
        <v>832</v>
      </c>
      <c r="D302" s="133">
        <v>-7.1428571428571397E-2</v>
      </c>
      <c r="E302" s="132">
        <v>153</v>
      </c>
      <c r="F302" s="133">
        <f t="shared" si="38"/>
        <v>-0.81610576923076916</v>
      </c>
      <c r="G302" s="132">
        <v>633</v>
      </c>
      <c r="H302" s="133">
        <f t="shared" si="38"/>
        <v>3.1372549019607847</v>
      </c>
      <c r="I302" s="132">
        <v>868</v>
      </c>
      <c r="J302" s="133">
        <f t="shared" si="38"/>
        <v>0.37124802527646139</v>
      </c>
      <c r="K302" s="132"/>
      <c r="L302" s="133"/>
      <c r="M302" s="133"/>
    </row>
    <row r="303" spans="2:14" x14ac:dyDescent="0.25">
      <c r="B303" s="131" t="s">
        <v>66</v>
      </c>
      <c r="C303" s="132">
        <v>723</v>
      </c>
      <c r="D303" s="133">
        <v>-1.498637602179842E-2</v>
      </c>
      <c r="E303" s="132">
        <v>19</v>
      </c>
      <c r="F303" s="133">
        <f t="shared" si="38"/>
        <v>-0.97372060857538034</v>
      </c>
      <c r="G303" s="132">
        <v>415</v>
      </c>
      <c r="H303" s="133">
        <f t="shared" si="38"/>
        <v>20.842105263157894</v>
      </c>
      <c r="I303" s="132">
        <v>641</v>
      </c>
      <c r="J303" s="133">
        <f t="shared" si="38"/>
        <v>0.54457831325301198</v>
      </c>
      <c r="K303" s="132"/>
      <c r="L303" s="133"/>
      <c r="M303" s="133"/>
    </row>
    <row r="304" spans="2:14" x14ac:dyDescent="0.25">
      <c r="B304" s="131" t="s">
        <v>68</v>
      </c>
      <c r="C304" s="132">
        <v>741</v>
      </c>
      <c r="D304" s="133">
        <v>-0.35170603674540679</v>
      </c>
      <c r="E304" s="132">
        <v>51</v>
      </c>
      <c r="F304" s="133">
        <f t="shared" si="38"/>
        <v>-0.93117408906882593</v>
      </c>
      <c r="G304" s="132">
        <v>765</v>
      </c>
      <c r="H304" s="133">
        <f t="shared" si="38"/>
        <v>14</v>
      </c>
      <c r="I304" s="132">
        <v>834</v>
      </c>
      <c r="J304" s="133">
        <f t="shared" si="38"/>
        <v>9.0196078431372451E-2</v>
      </c>
      <c r="K304" s="132"/>
      <c r="L304" s="133"/>
      <c r="M304" s="133"/>
    </row>
    <row r="305" spans="2:14" x14ac:dyDescent="0.25">
      <c r="B305" s="131" t="s">
        <v>70</v>
      </c>
      <c r="C305" s="132">
        <v>1213</v>
      </c>
      <c r="D305" s="133">
        <v>0.18226120857699812</v>
      </c>
      <c r="E305" s="132">
        <v>167</v>
      </c>
      <c r="F305" s="133">
        <f t="shared" si="38"/>
        <v>-0.86232481450948062</v>
      </c>
      <c r="G305" s="132">
        <v>867</v>
      </c>
      <c r="H305" s="133">
        <f t="shared" si="38"/>
        <v>4.1916167664670656</v>
      </c>
      <c r="I305" s="132">
        <v>919</v>
      </c>
      <c r="J305" s="133">
        <f t="shared" si="38"/>
        <v>5.9976931949250245E-2</v>
      </c>
      <c r="K305" s="132"/>
      <c r="L305" s="133"/>
      <c r="M305" s="133"/>
    </row>
    <row r="306" spans="2:14" x14ac:dyDescent="0.25">
      <c r="B306" s="131" t="s">
        <v>72</v>
      </c>
      <c r="C306" s="132">
        <v>776</v>
      </c>
      <c r="D306" s="133">
        <v>-0.1933471933471933</v>
      </c>
      <c r="E306" s="132">
        <v>166</v>
      </c>
      <c r="F306" s="133">
        <f t="shared" si="38"/>
        <v>-0.78608247422680411</v>
      </c>
      <c r="G306" s="132">
        <v>763</v>
      </c>
      <c r="H306" s="133">
        <f t="shared" si="38"/>
        <v>3.596385542168675</v>
      </c>
      <c r="I306" s="132">
        <v>877</v>
      </c>
      <c r="J306" s="133">
        <f t="shared" si="38"/>
        <v>0.14941022280471827</v>
      </c>
      <c r="K306" s="132"/>
      <c r="L306" s="133"/>
      <c r="M306" s="133"/>
    </row>
    <row r="307" spans="2:14" ht="15.75" x14ac:dyDescent="0.25">
      <c r="B307" s="134" t="s">
        <v>33</v>
      </c>
      <c r="C307" s="135">
        <v>11284</v>
      </c>
      <c r="D307" s="136">
        <v>3.1255711935660679E-2</v>
      </c>
      <c r="E307" s="135">
        <v>2905</v>
      </c>
      <c r="F307" s="136">
        <f t="shared" si="38"/>
        <v>-0.74255583126550873</v>
      </c>
      <c r="G307" s="135">
        <v>4962</v>
      </c>
      <c r="H307" s="136">
        <f t="shared" si="38"/>
        <v>0.7080895008605852</v>
      </c>
      <c r="I307" s="135">
        <v>10030</v>
      </c>
      <c r="J307" s="136">
        <f t="shared" si="38"/>
        <v>1.0213623538895606</v>
      </c>
      <c r="K307" s="135">
        <v>3941</v>
      </c>
      <c r="L307" s="136">
        <v>0.12471461187214605</v>
      </c>
      <c r="M307" s="136">
        <v>-8.8786127167630013E-2</v>
      </c>
    </row>
    <row r="308" spans="2:14" ht="6" customHeight="1" x14ac:dyDescent="0.25"/>
    <row r="309" spans="2:14" x14ac:dyDescent="0.25">
      <c r="B309" s="39" t="s">
        <v>223</v>
      </c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</row>
    <row r="310" spans="2:14" x14ac:dyDescent="0.25">
      <c r="C310" s="139"/>
      <c r="E310" s="139"/>
      <c r="G310" s="139"/>
      <c r="I310" s="139"/>
      <c r="K310" s="139"/>
    </row>
    <row r="313" spans="2:14" ht="48.75" customHeight="1" thickBot="1" x14ac:dyDescent="0.3">
      <c r="B313" s="293" t="s">
        <v>237</v>
      </c>
      <c r="C313" s="293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1" t="s">
        <v>124</v>
      </c>
    </row>
    <row r="314" spans="2:14" ht="10.5" customHeight="1" thickBot="1" x14ac:dyDescent="0.3">
      <c r="B314" s="124"/>
      <c r="C314" s="125"/>
      <c r="D314" s="124"/>
      <c r="E314" s="124"/>
      <c r="F314" s="124"/>
      <c r="G314" s="124"/>
      <c r="H314" s="124"/>
      <c r="I314" s="124"/>
      <c r="J314" s="124"/>
      <c r="K314" s="2"/>
      <c r="L314" s="2"/>
      <c r="N314" s="1" t="s">
        <v>125</v>
      </c>
    </row>
    <row r="315" spans="2:14" ht="22.5" thickTop="1" thickBot="1" x14ac:dyDescent="0.3">
      <c r="B315" s="140" t="str">
        <f>C315</f>
        <v>Canadá</v>
      </c>
      <c r="C315" s="303" t="s">
        <v>128</v>
      </c>
      <c r="D315" s="304"/>
      <c r="E315" s="304"/>
      <c r="F315" s="304"/>
      <c r="G315" s="304"/>
      <c r="H315" s="304"/>
      <c r="I315" s="304"/>
      <c r="J315" s="304"/>
      <c r="K315" s="304"/>
      <c r="L315" s="304"/>
      <c r="M315" s="305"/>
    </row>
    <row r="316" spans="2:14" ht="22.5" thickTop="1" thickBot="1" x14ac:dyDescent="0.3">
      <c r="B316" s="3"/>
      <c r="C316" s="306">
        <f>2019</f>
        <v>2019</v>
      </c>
      <c r="D316" s="307"/>
      <c r="E316" s="308">
        <v>2020</v>
      </c>
      <c r="F316" s="307"/>
      <c r="G316" s="308">
        <v>2021</v>
      </c>
      <c r="H316" s="307"/>
      <c r="I316" s="308">
        <v>2022</v>
      </c>
      <c r="J316" s="307"/>
      <c r="K316" s="308">
        <v>2023</v>
      </c>
      <c r="L316" s="309"/>
      <c r="M316" s="310"/>
    </row>
    <row r="317" spans="2:14" ht="16.5" thickTop="1" thickBot="1" x14ac:dyDescent="0.3">
      <c r="B317" s="6"/>
      <c r="C317" s="127" t="s">
        <v>46</v>
      </c>
      <c r="D317" s="128" t="str">
        <f>CONCATENATE("var ",RIGHT(2019,2),"/",RIGHT(2018,2))</f>
        <v>var 19/18</v>
      </c>
      <c r="E317" s="129" t="s">
        <v>46</v>
      </c>
      <c r="F317" s="128" t="str">
        <f>CONCATENATE("var ",RIGHT(E316,2),"/",RIGHT(E316-1,2))</f>
        <v>var 20/19</v>
      </c>
      <c r="G317" s="129" t="s">
        <v>46</v>
      </c>
      <c r="H317" s="128" t="str">
        <f>CONCATENATE("var ",RIGHT(G316,2),"/",RIGHT(G316-1,2))</f>
        <v>var 21/20</v>
      </c>
      <c r="I317" s="129" t="s">
        <v>46</v>
      </c>
      <c r="J317" s="128" t="str">
        <f>CONCATENATE("var ",RIGHT(I316,2),"/",RIGHT(I316-1,2))</f>
        <v>var 22/21</v>
      </c>
      <c r="K317" s="129" t="s">
        <v>46</v>
      </c>
      <c r="L317" s="128" t="str">
        <f>CONCATENATE("var ",RIGHT(K316,2),"/",RIGHT(K316-1,2))</f>
        <v>var 23/22</v>
      </c>
      <c r="M317" s="128" t="str">
        <f>CONCATENATE("var ",RIGHT(K316,2),"/",RIGHT(2019,2))</f>
        <v>var 23/19</v>
      </c>
    </row>
    <row r="318" spans="2:14" x14ac:dyDescent="0.25">
      <c r="B318" s="131" t="s">
        <v>50</v>
      </c>
      <c r="C318" s="132">
        <v>43</v>
      </c>
      <c r="D318" s="133">
        <v>-0.31746031746031744</v>
      </c>
      <c r="E318" s="132">
        <v>25</v>
      </c>
      <c r="F318" s="133">
        <f t="shared" ref="F318:J330" si="41">IFERROR(E318/C318-1,"-")</f>
        <v>-0.41860465116279066</v>
      </c>
      <c r="G318" s="132">
        <v>3</v>
      </c>
      <c r="H318" s="133">
        <f t="shared" si="41"/>
        <v>-0.88</v>
      </c>
      <c r="I318" s="132">
        <v>27</v>
      </c>
      <c r="J318" s="133">
        <f t="shared" si="41"/>
        <v>8</v>
      </c>
      <c r="K318" s="132">
        <v>80</v>
      </c>
      <c r="L318" s="133">
        <f t="shared" ref="L318:L321" si="42">IFERROR(K318/I318-1,"-")</f>
        <v>1.9629629629629628</v>
      </c>
      <c r="M318" s="133">
        <f>K318/C318-1</f>
        <v>0.86046511627906974</v>
      </c>
    </row>
    <row r="319" spans="2:14" x14ac:dyDescent="0.25">
      <c r="B319" s="131" t="s">
        <v>52</v>
      </c>
      <c r="C319" s="132">
        <v>35</v>
      </c>
      <c r="D319" s="133">
        <v>2.9411764705882248E-2</v>
      </c>
      <c r="E319" s="132">
        <v>48</v>
      </c>
      <c r="F319" s="133">
        <f t="shared" si="41"/>
        <v>0.37142857142857144</v>
      </c>
      <c r="G319" s="132">
        <v>3</v>
      </c>
      <c r="H319" s="133">
        <f t="shared" si="41"/>
        <v>-0.9375</v>
      </c>
      <c r="I319" s="132">
        <v>58</v>
      </c>
      <c r="J319" s="133">
        <f t="shared" si="41"/>
        <v>18.333333333333332</v>
      </c>
      <c r="K319" s="132">
        <v>65</v>
      </c>
      <c r="L319" s="133">
        <f t="shared" si="42"/>
        <v>0.1206896551724137</v>
      </c>
      <c r="M319" s="133">
        <f>IFERROR(K319/C319-1,"-")</f>
        <v>0.85714285714285721</v>
      </c>
    </row>
    <row r="320" spans="2:14" x14ac:dyDescent="0.25">
      <c r="B320" s="131" t="s">
        <v>54</v>
      </c>
      <c r="C320" s="132">
        <v>36</v>
      </c>
      <c r="D320" s="133">
        <v>0.28571428571428581</v>
      </c>
      <c r="E320" s="132">
        <v>21</v>
      </c>
      <c r="F320" s="133">
        <f t="shared" si="41"/>
        <v>-0.41666666666666663</v>
      </c>
      <c r="G320" s="132">
        <v>4</v>
      </c>
      <c r="H320" s="133">
        <f t="shared" si="41"/>
        <v>-0.80952380952380953</v>
      </c>
      <c r="I320" s="132">
        <v>40</v>
      </c>
      <c r="J320" s="133">
        <f t="shared" si="41"/>
        <v>9</v>
      </c>
      <c r="K320" s="132">
        <v>64</v>
      </c>
      <c r="L320" s="133">
        <f t="shared" si="42"/>
        <v>0.60000000000000009</v>
      </c>
      <c r="M320" s="133">
        <f t="shared" ref="M320:M321" si="43">IFERROR(K320/C320-1,"-")</f>
        <v>0.77777777777777768</v>
      </c>
    </row>
    <row r="321" spans="2:13" x14ac:dyDescent="0.25">
      <c r="B321" s="131" t="s">
        <v>56</v>
      </c>
      <c r="C321" s="132">
        <v>25</v>
      </c>
      <c r="D321" s="133">
        <v>0.92307692307692313</v>
      </c>
      <c r="E321" s="132">
        <v>0</v>
      </c>
      <c r="F321" s="133">
        <f t="shared" si="41"/>
        <v>-1</v>
      </c>
      <c r="G321" s="132">
        <v>17</v>
      </c>
      <c r="H321" s="133" t="str">
        <f t="shared" si="41"/>
        <v>-</v>
      </c>
      <c r="I321" s="132">
        <v>91</v>
      </c>
      <c r="J321" s="133">
        <f t="shared" si="41"/>
        <v>4.3529411764705879</v>
      </c>
      <c r="K321" s="132">
        <v>62</v>
      </c>
      <c r="L321" s="133">
        <f t="shared" si="42"/>
        <v>-0.31868131868131866</v>
      </c>
      <c r="M321" s="133">
        <f t="shared" si="43"/>
        <v>1.48</v>
      </c>
    </row>
    <row r="322" spans="2:13" x14ac:dyDescent="0.25">
      <c r="B322" s="131" t="s">
        <v>58</v>
      </c>
      <c r="C322" s="132">
        <v>6</v>
      </c>
      <c r="D322" s="133">
        <v>-0.76923076923076916</v>
      </c>
      <c r="E322" s="132">
        <v>0</v>
      </c>
      <c r="F322" s="133">
        <f t="shared" si="41"/>
        <v>-1</v>
      </c>
      <c r="G322" s="132">
        <v>11</v>
      </c>
      <c r="H322" s="133" t="str">
        <f t="shared" si="41"/>
        <v>-</v>
      </c>
      <c r="I322" s="132">
        <v>42</v>
      </c>
      <c r="J322" s="133">
        <f t="shared" si="41"/>
        <v>2.8181818181818183</v>
      </c>
      <c r="K322" s="132"/>
      <c r="L322" s="133"/>
      <c r="M322" s="133"/>
    </row>
    <row r="323" spans="2:13" x14ac:dyDescent="0.25">
      <c r="B323" s="131" t="s">
        <v>60</v>
      </c>
      <c r="C323" s="132">
        <v>9</v>
      </c>
      <c r="D323" s="133">
        <v>-0.59090909090909083</v>
      </c>
      <c r="E323" s="132">
        <v>0</v>
      </c>
      <c r="F323" s="133">
        <f t="shared" si="41"/>
        <v>-1</v>
      </c>
      <c r="G323" s="132">
        <v>11</v>
      </c>
      <c r="H323" s="133" t="str">
        <f t="shared" si="41"/>
        <v>-</v>
      </c>
      <c r="I323" s="132">
        <v>23</v>
      </c>
      <c r="J323" s="133">
        <f t="shared" si="41"/>
        <v>1.0909090909090908</v>
      </c>
      <c r="K323" s="132"/>
      <c r="L323" s="133"/>
      <c r="M323" s="133"/>
    </row>
    <row r="324" spans="2:13" x14ac:dyDescent="0.25">
      <c r="B324" s="131" t="s">
        <v>62</v>
      </c>
      <c r="C324" s="132">
        <v>13</v>
      </c>
      <c r="D324" s="133">
        <v>-0.45833333333333337</v>
      </c>
      <c r="E324" s="132">
        <v>18</v>
      </c>
      <c r="F324" s="133">
        <f t="shared" si="41"/>
        <v>0.38461538461538458</v>
      </c>
      <c r="G324" s="132">
        <v>25</v>
      </c>
      <c r="H324" s="133">
        <f t="shared" si="41"/>
        <v>0.38888888888888884</v>
      </c>
      <c r="I324" s="132">
        <v>69</v>
      </c>
      <c r="J324" s="133">
        <f t="shared" si="41"/>
        <v>1.7599999999999998</v>
      </c>
      <c r="K324" s="132"/>
      <c r="L324" s="133"/>
      <c r="M324" s="133"/>
    </row>
    <row r="325" spans="2:13" x14ac:dyDescent="0.25">
      <c r="B325" s="131" t="s">
        <v>64</v>
      </c>
      <c r="C325" s="132">
        <v>23</v>
      </c>
      <c r="D325" s="133">
        <v>0.27777777777777768</v>
      </c>
      <c r="E325" s="132">
        <v>7</v>
      </c>
      <c r="F325" s="133">
        <f t="shared" si="41"/>
        <v>-0.69565217391304346</v>
      </c>
      <c r="G325" s="132">
        <v>47</v>
      </c>
      <c r="H325" s="133">
        <f t="shared" si="41"/>
        <v>5.7142857142857144</v>
      </c>
      <c r="I325" s="132">
        <v>57</v>
      </c>
      <c r="J325" s="133">
        <f t="shared" si="41"/>
        <v>0.2127659574468086</v>
      </c>
      <c r="K325" s="132"/>
      <c r="L325" s="133"/>
      <c r="M325" s="133"/>
    </row>
    <row r="326" spans="2:13" x14ac:dyDescent="0.25">
      <c r="B326" s="131" t="s">
        <v>66</v>
      </c>
      <c r="C326" s="132">
        <v>23</v>
      </c>
      <c r="D326" s="133">
        <v>-0.32352941176470584</v>
      </c>
      <c r="E326" s="132">
        <v>8</v>
      </c>
      <c r="F326" s="133">
        <f t="shared" si="41"/>
        <v>-0.65217391304347827</v>
      </c>
      <c r="G326" s="132">
        <v>29</v>
      </c>
      <c r="H326" s="133">
        <f t="shared" si="41"/>
        <v>2.625</v>
      </c>
      <c r="I326" s="132">
        <v>61</v>
      </c>
      <c r="J326" s="133">
        <f t="shared" si="41"/>
        <v>1.103448275862069</v>
      </c>
      <c r="K326" s="132"/>
      <c r="L326" s="133"/>
      <c r="M326" s="133"/>
    </row>
    <row r="327" spans="2:13" x14ac:dyDescent="0.25">
      <c r="B327" s="131" t="s">
        <v>68</v>
      </c>
      <c r="C327" s="132">
        <v>57</v>
      </c>
      <c r="D327" s="133">
        <v>0.35714285714285721</v>
      </c>
      <c r="E327" s="132">
        <v>20</v>
      </c>
      <c r="F327" s="133">
        <f t="shared" si="41"/>
        <v>-0.64912280701754388</v>
      </c>
      <c r="G327" s="132">
        <v>106</v>
      </c>
      <c r="H327" s="133">
        <f t="shared" si="41"/>
        <v>4.3</v>
      </c>
      <c r="I327" s="132">
        <v>67</v>
      </c>
      <c r="J327" s="133">
        <f t="shared" si="41"/>
        <v>-0.36792452830188682</v>
      </c>
      <c r="K327" s="132"/>
      <c r="L327" s="133"/>
      <c r="M327" s="133"/>
    </row>
    <row r="328" spans="2:13" x14ac:dyDescent="0.25">
      <c r="B328" s="131" t="s">
        <v>70</v>
      </c>
      <c r="C328" s="132">
        <v>49</v>
      </c>
      <c r="D328" s="133">
        <v>0.75</v>
      </c>
      <c r="E328" s="132">
        <v>14</v>
      </c>
      <c r="F328" s="133">
        <f t="shared" si="41"/>
        <v>-0.7142857142857143</v>
      </c>
      <c r="G328" s="132">
        <v>42</v>
      </c>
      <c r="H328" s="133">
        <f t="shared" si="41"/>
        <v>2</v>
      </c>
      <c r="I328" s="132">
        <v>86</v>
      </c>
      <c r="J328" s="133">
        <f t="shared" si="41"/>
        <v>1.0476190476190474</v>
      </c>
      <c r="K328" s="132"/>
      <c r="L328" s="133"/>
      <c r="M328" s="133"/>
    </row>
    <row r="329" spans="2:13" x14ac:dyDescent="0.25">
      <c r="B329" s="131" t="s">
        <v>72</v>
      </c>
      <c r="C329" s="132">
        <v>32</v>
      </c>
      <c r="D329" s="133">
        <v>0.10344827586206895</v>
      </c>
      <c r="E329" s="132">
        <v>11</v>
      </c>
      <c r="F329" s="133">
        <f t="shared" si="41"/>
        <v>-0.65625</v>
      </c>
      <c r="G329" s="132">
        <v>59</v>
      </c>
      <c r="H329" s="133">
        <f t="shared" si="41"/>
        <v>4.3636363636363633</v>
      </c>
      <c r="I329" s="132">
        <v>70</v>
      </c>
      <c r="J329" s="133">
        <f t="shared" si="41"/>
        <v>0.18644067796610164</v>
      </c>
      <c r="K329" s="132"/>
      <c r="L329" s="133"/>
      <c r="M329" s="133"/>
    </row>
    <row r="330" spans="2:13" ht="15.75" x14ac:dyDescent="0.25">
      <c r="B330" s="134" t="s">
        <v>33</v>
      </c>
      <c r="C330" s="135">
        <v>351</v>
      </c>
      <c r="D330" s="136">
        <v>-2.7700831024930705E-2</v>
      </c>
      <c r="E330" s="135">
        <v>172</v>
      </c>
      <c r="F330" s="136">
        <f t="shared" si="41"/>
        <v>-0.50997150997150997</v>
      </c>
      <c r="G330" s="135">
        <v>357</v>
      </c>
      <c r="H330" s="136">
        <f t="shared" si="41"/>
        <v>1.0755813953488373</v>
      </c>
      <c r="I330" s="135">
        <v>691</v>
      </c>
      <c r="J330" s="136">
        <f t="shared" si="41"/>
        <v>0.93557422969187676</v>
      </c>
      <c r="K330" s="135">
        <v>271</v>
      </c>
      <c r="L330" s="136">
        <v>0.25462962962962954</v>
      </c>
      <c r="M330" s="136">
        <v>0.94964028776978426</v>
      </c>
    </row>
    <row r="331" spans="2:13" ht="6" customHeight="1" x14ac:dyDescent="0.25"/>
    <row r="332" spans="2:13" x14ac:dyDescent="0.25">
      <c r="B332" s="39" t="s">
        <v>223</v>
      </c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</row>
    <row r="333" spans="2:13" x14ac:dyDescent="0.25">
      <c r="C333" s="139"/>
      <c r="E333" s="139"/>
      <c r="G333" s="139"/>
      <c r="I333" s="139"/>
      <c r="K333" s="139"/>
    </row>
    <row r="339" spans="2:14" ht="48.75" customHeight="1" thickBot="1" x14ac:dyDescent="0.3">
      <c r="B339" s="293" t="s">
        <v>238</v>
      </c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1" t="s">
        <v>124</v>
      </c>
    </row>
    <row r="340" spans="2:14" ht="10.5" customHeight="1" thickBot="1" x14ac:dyDescent="0.3">
      <c r="B340" s="124"/>
      <c r="C340" s="125"/>
      <c r="D340" s="124"/>
      <c r="E340" s="124"/>
      <c r="F340" s="124"/>
      <c r="G340" s="124"/>
      <c r="H340" s="124"/>
      <c r="I340" s="124"/>
      <c r="J340" s="124"/>
      <c r="K340" s="2"/>
      <c r="L340" s="2"/>
      <c r="N340" s="1" t="s">
        <v>125</v>
      </c>
    </row>
    <row r="341" spans="2:14" ht="22.5" thickTop="1" thickBot="1" x14ac:dyDescent="0.3">
      <c r="B341" s="140" t="str">
        <f>C341</f>
        <v>Dinamarca</v>
      </c>
      <c r="C341" s="303" t="s">
        <v>130</v>
      </c>
      <c r="D341" s="304"/>
      <c r="E341" s="304"/>
      <c r="F341" s="304"/>
      <c r="G341" s="304"/>
      <c r="H341" s="304"/>
      <c r="I341" s="304"/>
      <c r="J341" s="304"/>
      <c r="K341" s="304"/>
      <c r="L341" s="304"/>
      <c r="M341" s="305"/>
    </row>
    <row r="342" spans="2:14" ht="22.5" thickTop="1" thickBot="1" x14ac:dyDescent="0.3">
      <c r="B342" s="3"/>
      <c r="C342" s="306">
        <f>2019</f>
        <v>2019</v>
      </c>
      <c r="D342" s="307"/>
      <c r="E342" s="308">
        <v>2020</v>
      </c>
      <c r="F342" s="307"/>
      <c r="G342" s="308">
        <v>2021</v>
      </c>
      <c r="H342" s="307"/>
      <c r="I342" s="308">
        <v>2022</v>
      </c>
      <c r="J342" s="307"/>
      <c r="K342" s="308">
        <v>2023</v>
      </c>
      <c r="L342" s="309"/>
      <c r="M342" s="310"/>
    </row>
    <row r="343" spans="2:14" ht="16.5" thickTop="1" thickBot="1" x14ac:dyDescent="0.3">
      <c r="B343" s="6"/>
      <c r="C343" s="127" t="s">
        <v>46</v>
      </c>
      <c r="D343" s="128" t="str">
        <f>CONCATENATE("var ",RIGHT(2019,2),"/",RIGHT(2018,2))</f>
        <v>var 19/18</v>
      </c>
      <c r="E343" s="129" t="s">
        <v>46</v>
      </c>
      <c r="F343" s="128" t="str">
        <f>CONCATENATE("var ",RIGHT(E342,2),"/",RIGHT(E342-1,2))</f>
        <v>var 20/19</v>
      </c>
      <c r="G343" s="129" t="s">
        <v>46</v>
      </c>
      <c r="H343" s="128" t="str">
        <f>CONCATENATE("var ",RIGHT(G342,2),"/",RIGHT(G342-1,2))</f>
        <v>var 21/20</v>
      </c>
      <c r="I343" s="129" t="s">
        <v>46</v>
      </c>
      <c r="J343" s="128" t="str">
        <f>CONCATENATE("var ",RIGHT(I342,2),"/",RIGHT(I342-1,2))</f>
        <v>var 22/21</v>
      </c>
      <c r="K343" s="129" t="s">
        <v>46</v>
      </c>
      <c r="L343" s="128" t="str">
        <f>CONCATENATE("var ",RIGHT(K342,2),"/",RIGHT(K342-1,2))</f>
        <v>var 23/22</v>
      </c>
      <c r="M343" s="128" t="str">
        <f>CONCATENATE("var ",RIGHT(K342,2),"/",RIGHT(2019,2))</f>
        <v>var 23/19</v>
      </c>
    </row>
    <row r="344" spans="2:14" x14ac:dyDescent="0.25">
      <c r="B344" s="131" t="s">
        <v>50</v>
      </c>
      <c r="C344" s="132">
        <v>2746</v>
      </c>
      <c r="D344" s="133">
        <v>-0.38333707612845269</v>
      </c>
      <c r="E344" s="132">
        <v>2615</v>
      </c>
      <c r="F344" s="133">
        <f t="shared" ref="F344:J356" si="44">IFERROR(E344/C344-1,"-")</f>
        <v>-4.7705753823743646E-2</v>
      </c>
      <c r="G344" s="132">
        <v>8</v>
      </c>
      <c r="H344" s="133">
        <f t="shared" si="44"/>
        <v>-0.99694072657743782</v>
      </c>
      <c r="I344" s="132">
        <v>2115</v>
      </c>
      <c r="J344" s="133">
        <f t="shared" si="44"/>
        <v>263.375</v>
      </c>
      <c r="K344" s="132">
        <v>3194</v>
      </c>
      <c r="L344" s="133">
        <f t="shared" ref="L344:L347" si="45">IFERROR(K344/I344-1,"-")</f>
        <v>0.5101654846335697</v>
      </c>
      <c r="M344" s="133">
        <f>K344/C344-1</f>
        <v>0.16314639475600878</v>
      </c>
    </row>
    <row r="345" spans="2:14" x14ac:dyDescent="0.25">
      <c r="B345" s="131" t="s">
        <v>52</v>
      </c>
      <c r="C345" s="132">
        <v>3268</v>
      </c>
      <c r="D345" s="133">
        <v>-0.23358348968105069</v>
      </c>
      <c r="E345" s="132">
        <v>3421</v>
      </c>
      <c r="F345" s="133">
        <f t="shared" si="44"/>
        <v>4.6817625458996259E-2</v>
      </c>
      <c r="G345" s="132">
        <v>1</v>
      </c>
      <c r="H345" s="133">
        <f t="shared" si="44"/>
        <v>-0.99970768781058172</v>
      </c>
      <c r="I345" s="132">
        <v>3263</v>
      </c>
      <c r="J345" s="133">
        <f t="shared" si="44"/>
        <v>3262</v>
      </c>
      <c r="K345" s="132">
        <v>3419</v>
      </c>
      <c r="L345" s="133">
        <f t="shared" si="45"/>
        <v>4.7808764940239001E-2</v>
      </c>
      <c r="M345" s="133">
        <f>IFERROR(K345/C345-1,"-")</f>
        <v>4.6205630354957172E-2</v>
      </c>
    </row>
    <row r="346" spans="2:14" x14ac:dyDescent="0.25">
      <c r="B346" s="131" t="s">
        <v>54</v>
      </c>
      <c r="C346" s="132">
        <v>2876</v>
      </c>
      <c r="D346" s="133">
        <v>-0.36610094776283886</v>
      </c>
      <c r="E346" s="132">
        <v>1595</v>
      </c>
      <c r="F346" s="133">
        <f t="shared" si="44"/>
        <v>-0.44541029207232263</v>
      </c>
      <c r="G346" s="132">
        <v>5</v>
      </c>
      <c r="H346" s="133">
        <f t="shared" si="44"/>
        <v>-0.99686520376175547</v>
      </c>
      <c r="I346" s="132">
        <v>3032</v>
      </c>
      <c r="J346" s="133">
        <f t="shared" si="44"/>
        <v>605.4</v>
      </c>
      <c r="K346" s="132">
        <v>3027</v>
      </c>
      <c r="L346" s="133">
        <f t="shared" si="45"/>
        <v>-1.6490765171504052E-3</v>
      </c>
      <c r="M346" s="133">
        <f t="shared" ref="M346:M347" si="46">IFERROR(K346/C346-1,"-")</f>
        <v>5.2503477051460301E-2</v>
      </c>
    </row>
    <row r="347" spans="2:14" x14ac:dyDescent="0.25">
      <c r="B347" s="131" t="s">
        <v>56</v>
      </c>
      <c r="C347" s="132">
        <v>2069</v>
      </c>
      <c r="D347" s="133">
        <v>0.15393195761293921</v>
      </c>
      <c r="E347" s="132">
        <v>0</v>
      </c>
      <c r="F347" s="133">
        <f t="shared" si="44"/>
        <v>-1</v>
      </c>
      <c r="G347" s="132">
        <v>3</v>
      </c>
      <c r="H347" s="133" t="str">
        <f t="shared" si="44"/>
        <v>-</v>
      </c>
      <c r="I347" s="132">
        <v>2766</v>
      </c>
      <c r="J347" s="133">
        <f t="shared" si="44"/>
        <v>921</v>
      </c>
      <c r="K347" s="132">
        <v>1683</v>
      </c>
      <c r="L347" s="133">
        <f t="shared" si="45"/>
        <v>-0.39154013015184386</v>
      </c>
      <c r="M347" s="133">
        <f t="shared" si="46"/>
        <v>-0.18656355727404539</v>
      </c>
    </row>
    <row r="348" spans="2:14" x14ac:dyDescent="0.25">
      <c r="B348" s="131" t="s">
        <v>58</v>
      </c>
      <c r="C348" s="132">
        <v>846</v>
      </c>
      <c r="D348" s="133">
        <v>3.558718861210064E-3</v>
      </c>
      <c r="E348" s="132">
        <v>2</v>
      </c>
      <c r="F348" s="133">
        <f t="shared" si="44"/>
        <v>-0.99763593380614657</v>
      </c>
      <c r="G348" s="132">
        <v>232</v>
      </c>
      <c r="H348" s="133">
        <f t="shared" si="44"/>
        <v>115</v>
      </c>
      <c r="I348" s="132">
        <v>1038</v>
      </c>
      <c r="J348" s="133">
        <f t="shared" si="44"/>
        <v>3.4741379310344831</v>
      </c>
      <c r="K348" s="132"/>
      <c r="L348" s="133"/>
      <c r="M348" s="133"/>
    </row>
    <row r="349" spans="2:14" x14ac:dyDescent="0.25">
      <c r="B349" s="131" t="s">
        <v>60</v>
      </c>
      <c r="C349" s="132">
        <v>1255</v>
      </c>
      <c r="D349" s="133">
        <v>0.27930682976554544</v>
      </c>
      <c r="E349" s="132">
        <v>0</v>
      </c>
      <c r="F349" s="133">
        <f t="shared" si="44"/>
        <v>-1</v>
      </c>
      <c r="G349" s="132">
        <v>781</v>
      </c>
      <c r="H349" s="133" t="str">
        <f t="shared" si="44"/>
        <v>-</v>
      </c>
      <c r="I349" s="132">
        <v>1382</v>
      </c>
      <c r="J349" s="133">
        <f t="shared" si="44"/>
        <v>0.7695262483994878</v>
      </c>
      <c r="K349" s="132"/>
      <c r="L349" s="133"/>
      <c r="M349" s="133"/>
    </row>
    <row r="350" spans="2:14" x14ac:dyDescent="0.25">
      <c r="B350" s="131" t="s">
        <v>62</v>
      </c>
      <c r="C350" s="132">
        <v>1913</v>
      </c>
      <c r="D350" s="133">
        <v>-0.10229938995776633</v>
      </c>
      <c r="E350" s="132">
        <v>33</v>
      </c>
      <c r="F350" s="133">
        <f t="shared" si="44"/>
        <v>-0.98274960794563515</v>
      </c>
      <c r="G350" s="132">
        <v>3922</v>
      </c>
      <c r="H350" s="133">
        <f t="shared" si="44"/>
        <v>117.84848484848484</v>
      </c>
      <c r="I350" s="132">
        <v>1318</v>
      </c>
      <c r="J350" s="133">
        <f t="shared" si="44"/>
        <v>-0.66394696583375823</v>
      </c>
      <c r="K350" s="132"/>
      <c r="L350" s="133"/>
      <c r="M350" s="133"/>
    </row>
    <row r="351" spans="2:14" x14ac:dyDescent="0.25">
      <c r="B351" s="131" t="s">
        <v>64</v>
      </c>
      <c r="C351" s="132">
        <v>944</v>
      </c>
      <c r="D351" s="133">
        <v>3.0567685589519611E-2</v>
      </c>
      <c r="E351" s="132">
        <v>9</v>
      </c>
      <c r="F351" s="133">
        <f t="shared" si="44"/>
        <v>-0.99046610169491522</v>
      </c>
      <c r="G351" s="132">
        <v>1975</v>
      </c>
      <c r="H351" s="133">
        <f t="shared" si="44"/>
        <v>218.44444444444446</v>
      </c>
      <c r="I351" s="132">
        <v>1286</v>
      </c>
      <c r="J351" s="133">
        <f t="shared" si="44"/>
        <v>-0.3488607594936709</v>
      </c>
      <c r="K351" s="132"/>
      <c r="L351" s="133"/>
      <c r="M351" s="133"/>
    </row>
    <row r="352" spans="2:14" x14ac:dyDescent="0.25">
      <c r="B352" s="131" t="s">
        <v>66</v>
      </c>
      <c r="C352" s="132">
        <v>1072</v>
      </c>
      <c r="D352" s="133">
        <v>4.6860356138707093E-3</v>
      </c>
      <c r="E352" s="132">
        <v>3</v>
      </c>
      <c r="F352" s="133">
        <f t="shared" si="44"/>
        <v>-0.99720149253731338</v>
      </c>
      <c r="G352" s="132">
        <v>798</v>
      </c>
      <c r="H352" s="133">
        <f t="shared" si="44"/>
        <v>265</v>
      </c>
      <c r="I352" s="132">
        <v>1641</v>
      </c>
      <c r="J352" s="133">
        <f t="shared" si="44"/>
        <v>1.0563909774436091</v>
      </c>
      <c r="K352" s="132"/>
      <c r="L352" s="133"/>
      <c r="M352" s="133"/>
    </row>
    <row r="353" spans="2:14" x14ac:dyDescent="0.25">
      <c r="B353" s="131" t="s">
        <v>68</v>
      </c>
      <c r="C353" s="132">
        <v>2581</v>
      </c>
      <c r="D353" s="133">
        <v>0.272055199605717</v>
      </c>
      <c r="E353" s="132">
        <v>20</v>
      </c>
      <c r="F353" s="133">
        <f t="shared" si="44"/>
        <v>-0.99225106547849673</v>
      </c>
      <c r="G353" s="132">
        <v>3934</v>
      </c>
      <c r="H353" s="133">
        <f t="shared" si="44"/>
        <v>195.7</v>
      </c>
      <c r="I353" s="132">
        <v>2610</v>
      </c>
      <c r="J353" s="133">
        <f t="shared" si="44"/>
        <v>-0.33655312658871372</v>
      </c>
      <c r="K353" s="132"/>
      <c r="L353" s="133"/>
      <c r="M353" s="133"/>
    </row>
    <row r="354" spans="2:14" x14ac:dyDescent="0.25">
      <c r="B354" s="131" t="s">
        <v>70</v>
      </c>
      <c r="C354" s="132">
        <v>2163</v>
      </c>
      <c r="D354" s="133">
        <v>3.0981887511916106E-2</v>
      </c>
      <c r="E354" s="132">
        <v>13</v>
      </c>
      <c r="F354" s="133">
        <f t="shared" si="44"/>
        <v>-0.99398982894128529</v>
      </c>
      <c r="G354" s="132">
        <v>3603</v>
      </c>
      <c r="H354" s="133">
        <f t="shared" si="44"/>
        <v>276.15384615384613</v>
      </c>
      <c r="I354" s="132">
        <v>2306</v>
      </c>
      <c r="J354" s="133">
        <f t="shared" si="44"/>
        <v>-0.359977796280877</v>
      </c>
      <c r="K354" s="132"/>
      <c r="L354" s="133"/>
      <c r="M354" s="133"/>
    </row>
    <row r="355" spans="2:14" x14ac:dyDescent="0.25">
      <c r="B355" s="131" t="s">
        <v>72</v>
      </c>
      <c r="C355" s="132">
        <v>2474</v>
      </c>
      <c r="D355" s="133">
        <v>-4.5156310304901637E-2</v>
      </c>
      <c r="E355" s="132">
        <v>6</v>
      </c>
      <c r="F355" s="133">
        <f t="shared" si="44"/>
        <v>-0.99757477768795477</v>
      </c>
      <c r="G355" s="132">
        <v>2305</v>
      </c>
      <c r="H355" s="133">
        <f t="shared" si="44"/>
        <v>383.16666666666669</v>
      </c>
      <c r="I355" s="132">
        <v>2374</v>
      </c>
      <c r="J355" s="133">
        <f t="shared" si="44"/>
        <v>2.9934924078091063E-2</v>
      </c>
      <c r="K355" s="132"/>
      <c r="L355" s="133"/>
      <c r="M355" s="133"/>
    </row>
    <row r="356" spans="2:14" ht="15.75" x14ac:dyDescent="0.25">
      <c r="B356" s="134" t="s">
        <v>33</v>
      </c>
      <c r="C356" s="135">
        <v>24207</v>
      </c>
      <c r="D356" s="136">
        <v>-0.12619571887521208</v>
      </c>
      <c r="E356" s="135">
        <v>7717</v>
      </c>
      <c r="F356" s="136">
        <f t="shared" si="44"/>
        <v>-0.68120791506589007</v>
      </c>
      <c r="G356" s="135">
        <v>17567</v>
      </c>
      <c r="H356" s="136">
        <f t="shared" si="44"/>
        <v>1.2764027471815473</v>
      </c>
      <c r="I356" s="135">
        <v>25131</v>
      </c>
      <c r="J356" s="136">
        <f t="shared" si="44"/>
        <v>0.43058006489440426</v>
      </c>
      <c r="K356" s="135">
        <v>11323</v>
      </c>
      <c r="L356" s="136">
        <v>1.3153185397279943E-2</v>
      </c>
      <c r="M356" s="136">
        <v>3.3214709371292894E-2</v>
      </c>
    </row>
    <row r="357" spans="2:14" ht="6" customHeight="1" x14ac:dyDescent="0.25"/>
    <row r="358" spans="2:14" x14ac:dyDescent="0.25">
      <c r="B358" s="39" t="s">
        <v>223</v>
      </c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</row>
    <row r="359" spans="2:14" x14ac:dyDescent="0.25">
      <c r="C359" s="139"/>
      <c r="E359" s="139"/>
      <c r="G359" s="139"/>
      <c r="I359" s="139"/>
      <c r="K359" s="139"/>
    </row>
    <row r="365" spans="2:14" ht="48.75" customHeight="1" thickBot="1" x14ac:dyDescent="0.3">
      <c r="B365" s="293" t="s">
        <v>239</v>
      </c>
      <c r="C365" s="293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1" t="s">
        <v>124</v>
      </c>
    </row>
    <row r="366" spans="2:14" ht="10.5" customHeight="1" thickBot="1" x14ac:dyDescent="0.3">
      <c r="B366" s="124"/>
      <c r="C366" s="125"/>
      <c r="D366" s="124"/>
      <c r="E366" s="124"/>
      <c r="F366" s="124"/>
      <c r="G366" s="124"/>
      <c r="H366" s="124"/>
      <c r="I366" s="124"/>
      <c r="J366" s="124"/>
      <c r="K366" s="2"/>
      <c r="L366" s="2"/>
      <c r="N366" s="1" t="s">
        <v>125</v>
      </c>
    </row>
    <row r="367" spans="2:14" ht="22.5" thickTop="1" thickBot="1" x14ac:dyDescent="0.3">
      <c r="B367" s="140" t="str">
        <f>C367</f>
        <v>Finlandia</v>
      </c>
      <c r="C367" s="303" t="s">
        <v>132</v>
      </c>
      <c r="D367" s="304"/>
      <c r="E367" s="304"/>
      <c r="F367" s="304"/>
      <c r="G367" s="304"/>
      <c r="H367" s="304"/>
      <c r="I367" s="304"/>
      <c r="J367" s="304"/>
      <c r="K367" s="304"/>
      <c r="L367" s="304"/>
      <c r="M367" s="305"/>
    </row>
    <row r="368" spans="2:14" ht="22.5" thickTop="1" thickBot="1" x14ac:dyDescent="0.3">
      <c r="B368" s="3"/>
      <c r="C368" s="306">
        <f>2019</f>
        <v>2019</v>
      </c>
      <c r="D368" s="307"/>
      <c r="E368" s="308">
        <v>2020</v>
      </c>
      <c r="F368" s="307"/>
      <c r="G368" s="308">
        <v>2021</v>
      </c>
      <c r="H368" s="307"/>
      <c r="I368" s="308">
        <v>2022</v>
      </c>
      <c r="J368" s="307"/>
      <c r="K368" s="308">
        <v>2023</v>
      </c>
      <c r="L368" s="309"/>
      <c r="M368" s="310"/>
    </row>
    <row r="369" spans="2:13" ht="16.5" thickTop="1" thickBot="1" x14ac:dyDescent="0.3">
      <c r="B369" s="6"/>
      <c r="C369" s="127" t="s">
        <v>46</v>
      </c>
      <c r="D369" s="128" t="str">
        <f>CONCATENATE("var ",RIGHT(2019,2),"/",RIGHT(2018,2))</f>
        <v>var 19/18</v>
      </c>
      <c r="E369" s="129" t="s">
        <v>46</v>
      </c>
      <c r="F369" s="128" t="str">
        <f>CONCATENATE("var ",RIGHT(E368,2),"/",RIGHT(E368-1,2))</f>
        <v>var 20/19</v>
      </c>
      <c r="G369" s="129" t="s">
        <v>46</v>
      </c>
      <c r="H369" s="128" t="str">
        <f>CONCATENATE("var ",RIGHT(G368,2),"/",RIGHT(G368-1,2))</f>
        <v>var 21/20</v>
      </c>
      <c r="I369" s="129" t="s">
        <v>46</v>
      </c>
      <c r="J369" s="128" t="str">
        <f>CONCATENATE("var ",RIGHT(I368,2),"/",RIGHT(I368-1,2))</f>
        <v>var 22/21</v>
      </c>
      <c r="K369" s="129" t="s">
        <v>46</v>
      </c>
      <c r="L369" s="128" t="str">
        <f>CONCATENATE("var ",RIGHT(K368,2),"/",RIGHT(K368-1,2))</f>
        <v>var 23/22</v>
      </c>
      <c r="M369" s="128" t="str">
        <f>CONCATENATE("var ",RIGHT(K368,2),"/",RIGHT(2019,2))</f>
        <v>var 23/19</v>
      </c>
    </row>
    <row r="370" spans="2:13" x14ac:dyDescent="0.25">
      <c r="B370" s="131" t="s">
        <v>50</v>
      </c>
      <c r="C370" s="132">
        <v>1505</v>
      </c>
      <c r="D370" s="133">
        <v>-0.14342629482071712</v>
      </c>
      <c r="E370" s="132">
        <v>1642</v>
      </c>
      <c r="F370" s="133">
        <f t="shared" ref="F370:J382" si="47">IFERROR(E370/C370-1,"-")</f>
        <v>9.102990033222591E-2</v>
      </c>
      <c r="G370" s="132">
        <v>7</v>
      </c>
      <c r="H370" s="133">
        <f t="shared" si="47"/>
        <v>-0.99573690621193667</v>
      </c>
      <c r="I370" s="132">
        <v>902</v>
      </c>
      <c r="J370" s="133">
        <f t="shared" si="47"/>
        <v>127.85714285714286</v>
      </c>
      <c r="K370" s="132">
        <v>886</v>
      </c>
      <c r="L370" s="133">
        <f t="shared" ref="L370:L373" si="48">IFERROR(K370/I370-1,"-")</f>
        <v>-1.7738359201773801E-2</v>
      </c>
      <c r="M370" s="133">
        <f>K370/C370-1</f>
        <v>-0.41129568106312298</v>
      </c>
    </row>
    <row r="371" spans="2:13" x14ac:dyDescent="0.25">
      <c r="B371" s="131" t="s">
        <v>52</v>
      </c>
      <c r="C371" s="132">
        <v>1688</v>
      </c>
      <c r="D371" s="133">
        <v>7.1065989847715727E-2</v>
      </c>
      <c r="E371" s="132">
        <v>1708</v>
      </c>
      <c r="F371" s="133">
        <f t="shared" si="47"/>
        <v>1.1848341232227444E-2</v>
      </c>
      <c r="G371" s="132">
        <v>5</v>
      </c>
      <c r="H371" s="133">
        <f t="shared" si="47"/>
        <v>-0.99707259953161598</v>
      </c>
      <c r="I371" s="132">
        <v>840</v>
      </c>
      <c r="J371" s="133">
        <f t="shared" si="47"/>
        <v>167</v>
      </c>
      <c r="K371" s="132">
        <v>729</v>
      </c>
      <c r="L371" s="133">
        <f t="shared" si="48"/>
        <v>-0.13214285714285712</v>
      </c>
      <c r="M371" s="133">
        <f>IFERROR(K371/C371-1,"-")</f>
        <v>-0.56812796208530814</v>
      </c>
    </row>
    <row r="372" spans="2:13" x14ac:dyDescent="0.25">
      <c r="B372" s="131" t="s">
        <v>54</v>
      </c>
      <c r="C372" s="132">
        <v>1648</v>
      </c>
      <c r="D372" s="133">
        <v>6.1855670103092786E-2</v>
      </c>
      <c r="E372" s="132">
        <v>703</v>
      </c>
      <c r="F372" s="133">
        <f t="shared" si="47"/>
        <v>-0.57342233009708732</v>
      </c>
      <c r="G372" s="132">
        <v>12</v>
      </c>
      <c r="H372" s="133">
        <f t="shared" si="47"/>
        <v>-0.98293029871977244</v>
      </c>
      <c r="I372" s="132">
        <v>522</v>
      </c>
      <c r="J372" s="133">
        <f t="shared" si="47"/>
        <v>42.5</v>
      </c>
      <c r="K372" s="132">
        <v>766</v>
      </c>
      <c r="L372" s="133">
        <f t="shared" si="48"/>
        <v>0.46743295019157083</v>
      </c>
      <c r="M372" s="133">
        <f t="shared" ref="M372:M373" si="49">IFERROR(K372/C372-1,"-")</f>
        <v>-0.53519417475728148</v>
      </c>
    </row>
    <row r="373" spans="2:13" x14ac:dyDescent="0.25">
      <c r="B373" s="131" t="s">
        <v>56</v>
      </c>
      <c r="C373" s="132">
        <v>443</v>
      </c>
      <c r="D373" s="133">
        <v>-0.44206549118387906</v>
      </c>
      <c r="E373" s="132">
        <v>0</v>
      </c>
      <c r="F373" s="133">
        <f t="shared" si="47"/>
        <v>-1</v>
      </c>
      <c r="G373" s="132">
        <v>5</v>
      </c>
      <c r="H373" s="133" t="str">
        <f t="shared" si="47"/>
        <v>-</v>
      </c>
      <c r="I373" s="132">
        <v>59</v>
      </c>
      <c r="J373" s="133">
        <f t="shared" si="47"/>
        <v>10.8</v>
      </c>
      <c r="K373" s="132">
        <v>234</v>
      </c>
      <c r="L373" s="133">
        <f t="shared" si="48"/>
        <v>2.9661016949152543</v>
      </c>
      <c r="M373" s="133">
        <f t="shared" si="49"/>
        <v>-0.47178329571106092</v>
      </c>
    </row>
    <row r="374" spans="2:13" x14ac:dyDescent="0.25">
      <c r="B374" s="131" t="s">
        <v>58</v>
      </c>
      <c r="C374" s="132">
        <v>31</v>
      </c>
      <c r="D374" s="133">
        <v>0.72222222222222232</v>
      </c>
      <c r="E374" s="132">
        <v>0</v>
      </c>
      <c r="F374" s="133">
        <f t="shared" si="47"/>
        <v>-1</v>
      </c>
      <c r="G374" s="132">
        <v>7</v>
      </c>
      <c r="H374" s="133" t="str">
        <f t="shared" si="47"/>
        <v>-</v>
      </c>
      <c r="I374" s="132">
        <v>48</v>
      </c>
      <c r="J374" s="133">
        <f t="shared" si="47"/>
        <v>5.8571428571428568</v>
      </c>
      <c r="K374" s="132"/>
      <c r="L374" s="133"/>
      <c r="M374" s="133"/>
    </row>
    <row r="375" spans="2:13" x14ac:dyDescent="0.25">
      <c r="B375" s="131" t="s">
        <v>60</v>
      </c>
      <c r="C375" s="132">
        <v>12</v>
      </c>
      <c r="D375" s="133">
        <v>-0.61290322580645162</v>
      </c>
      <c r="E375" s="132">
        <v>0</v>
      </c>
      <c r="F375" s="133">
        <f t="shared" si="47"/>
        <v>-1</v>
      </c>
      <c r="G375" s="132">
        <v>2</v>
      </c>
      <c r="H375" s="133" t="str">
        <f t="shared" si="47"/>
        <v>-</v>
      </c>
      <c r="I375" s="132">
        <v>24</v>
      </c>
      <c r="J375" s="133">
        <f t="shared" si="47"/>
        <v>11</v>
      </c>
      <c r="K375" s="132"/>
      <c r="L375" s="133"/>
      <c r="M375" s="133"/>
    </row>
    <row r="376" spans="2:13" x14ac:dyDescent="0.25">
      <c r="B376" s="131" t="s">
        <v>62</v>
      </c>
      <c r="C376" s="132">
        <v>9</v>
      </c>
      <c r="D376" s="133">
        <v>-0.25</v>
      </c>
      <c r="E376" s="132">
        <v>6</v>
      </c>
      <c r="F376" s="133">
        <f t="shared" si="47"/>
        <v>-0.33333333333333337</v>
      </c>
      <c r="G376" s="132">
        <v>3</v>
      </c>
      <c r="H376" s="133">
        <f t="shared" si="47"/>
        <v>-0.5</v>
      </c>
      <c r="I376" s="132">
        <v>8</v>
      </c>
      <c r="J376" s="133">
        <f t="shared" si="47"/>
        <v>1.6666666666666665</v>
      </c>
      <c r="K376" s="132"/>
      <c r="L376" s="133"/>
      <c r="M376" s="133"/>
    </row>
    <row r="377" spans="2:13" x14ac:dyDescent="0.25">
      <c r="B377" s="131" t="s">
        <v>64</v>
      </c>
      <c r="C377" s="132">
        <v>4</v>
      </c>
      <c r="D377" s="133">
        <v>-0.6</v>
      </c>
      <c r="E377" s="132">
        <v>10</v>
      </c>
      <c r="F377" s="133">
        <f t="shared" si="47"/>
        <v>1.5</v>
      </c>
      <c r="G377" s="132">
        <v>4</v>
      </c>
      <c r="H377" s="133">
        <f t="shared" si="47"/>
        <v>-0.6</v>
      </c>
      <c r="I377" s="132">
        <v>26</v>
      </c>
      <c r="J377" s="133">
        <f t="shared" si="47"/>
        <v>5.5</v>
      </c>
      <c r="K377" s="132"/>
      <c r="L377" s="133"/>
      <c r="M377" s="133"/>
    </row>
    <row r="378" spans="2:13" x14ac:dyDescent="0.25">
      <c r="B378" s="131" t="s">
        <v>66</v>
      </c>
      <c r="C378" s="132">
        <v>11</v>
      </c>
      <c r="D378" s="133">
        <v>-0.5</v>
      </c>
      <c r="E378" s="132">
        <v>10</v>
      </c>
      <c r="F378" s="133">
        <f t="shared" si="47"/>
        <v>-9.0909090909090939E-2</v>
      </c>
      <c r="G378" s="132">
        <v>6</v>
      </c>
      <c r="H378" s="133">
        <f t="shared" si="47"/>
        <v>-0.4</v>
      </c>
      <c r="I378" s="132">
        <v>21</v>
      </c>
      <c r="J378" s="133">
        <f t="shared" si="47"/>
        <v>2.5</v>
      </c>
      <c r="K378" s="132"/>
      <c r="L378" s="133"/>
      <c r="M378" s="133"/>
    </row>
    <row r="379" spans="2:13" x14ac:dyDescent="0.25">
      <c r="B379" s="131" t="s">
        <v>68</v>
      </c>
      <c r="C379" s="132">
        <v>1175</v>
      </c>
      <c r="D379" s="133">
        <v>-0.13091715976331364</v>
      </c>
      <c r="E379" s="132">
        <v>3</v>
      </c>
      <c r="F379" s="133">
        <f t="shared" si="47"/>
        <v>-0.99744680851063827</v>
      </c>
      <c r="G379" s="132">
        <v>381</v>
      </c>
      <c r="H379" s="133">
        <f t="shared" si="47"/>
        <v>126</v>
      </c>
      <c r="I379" s="132">
        <v>601</v>
      </c>
      <c r="J379" s="133">
        <f t="shared" si="47"/>
        <v>0.57742782152230965</v>
      </c>
      <c r="K379" s="132"/>
      <c r="L379" s="133"/>
      <c r="M379" s="133"/>
    </row>
    <row r="380" spans="2:13" x14ac:dyDescent="0.25">
      <c r="B380" s="131" t="s">
        <v>70</v>
      </c>
      <c r="C380" s="132">
        <v>1543</v>
      </c>
      <c r="D380" s="133">
        <v>0.19058641975308643</v>
      </c>
      <c r="E380" s="132">
        <v>3</v>
      </c>
      <c r="F380" s="133">
        <f t="shared" si="47"/>
        <v>-0.99805573558003891</v>
      </c>
      <c r="G380" s="132">
        <v>565</v>
      </c>
      <c r="H380" s="133">
        <f t="shared" si="47"/>
        <v>187.33333333333334</v>
      </c>
      <c r="I380" s="132">
        <v>685</v>
      </c>
      <c r="J380" s="133">
        <f t="shared" si="47"/>
        <v>0.21238938053097356</v>
      </c>
      <c r="K380" s="132"/>
      <c r="L380" s="133"/>
      <c r="M380" s="133"/>
    </row>
    <row r="381" spans="2:13" x14ac:dyDescent="0.25">
      <c r="B381" s="131" t="s">
        <v>72</v>
      </c>
      <c r="C381" s="132">
        <v>2031</v>
      </c>
      <c r="D381" s="133">
        <v>0.21181384248210033</v>
      </c>
      <c r="E381" s="132">
        <v>3</v>
      </c>
      <c r="F381" s="133">
        <f t="shared" si="47"/>
        <v>-0.99852289512555392</v>
      </c>
      <c r="G381" s="132">
        <v>657</v>
      </c>
      <c r="H381" s="133">
        <f t="shared" si="47"/>
        <v>218</v>
      </c>
      <c r="I381" s="132">
        <v>647</v>
      </c>
      <c r="J381" s="133">
        <f t="shared" si="47"/>
        <v>-1.5220700152207001E-2</v>
      </c>
      <c r="K381" s="132"/>
      <c r="L381" s="133"/>
      <c r="M381" s="133"/>
    </row>
    <row r="382" spans="2:13" ht="15.75" x14ac:dyDescent="0.25">
      <c r="B382" s="134" t="s">
        <v>33</v>
      </c>
      <c r="C382" s="135">
        <v>10100</v>
      </c>
      <c r="D382" s="136">
        <v>3.961965134706702E-4</v>
      </c>
      <c r="E382" s="135">
        <v>4088</v>
      </c>
      <c r="F382" s="136">
        <f t="shared" si="47"/>
        <v>-0.59524752475247522</v>
      </c>
      <c r="G382" s="135">
        <v>1654</v>
      </c>
      <c r="H382" s="136">
        <f t="shared" si="47"/>
        <v>-0.59540117416829741</v>
      </c>
      <c r="I382" s="135">
        <v>4383</v>
      </c>
      <c r="J382" s="136">
        <f t="shared" si="47"/>
        <v>1.6499395405078596</v>
      </c>
      <c r="K382" s="135">
        <v>2615</v>
      </c>
      <c r="L382" s="136">
        <v>0.12569952647438654</v>
      </c>
      <c r="M382" s="136">
        <v>-0.50510976532929597</v>
      </c>
    </row>
    <row r="383" spans="2:13" ht="6" customHeight="1" x14ac:dyDescent="0.25"/>
    <row r="384" spans="2:13" x14ac:dyDescent="0.25">
      <c r="B384" s="39" t="s">
        <v>223</v>
      </c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</row>
    <row r="385" spans="2:14" x14ac:dyDescent="0.25">
      <c r="C385" s="139"/>
      <c r="E385" s="139"/>
      <c r="G385" s="139"/>
      <c r="I385" s="139"/>
      <c r="K385" s="139"/>
    </row>
    <row r="391" spans="2:14" ht="48.75" customHeight="1" thickBot="1" x14ac:dyDescent="0.3">
      <c r="B391" s="293" t="s">
        <v>240</v>
      </c>
      <c r="C391" s="293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1" t="s">
        <v>124</v>
      </c>
    </row>
    <row r="392" spans="2:14" ht="10.5" customHeight="1" thickBot="1" x14ac:dyDescent="0.3">
      <c r="B392" s="124"/>
      <c r="C392" s="125"/>
      <c r="D392" s="124"/>
      <c r="E392" s="124"/>
      <c r="F392" s="124"/>
      <c r="G392" s="124"/>
      <c r="H392" s="124"/>
      <c r="I392" s="124"/>
      <c r="J392" s="124"/>
      <c r="K392" s="2"/>
      <c r="L392" s="2"/>
      <c r="N392" s="1" t="s">
        <v>125</v>
      </c>
    </row>
    <row r="393" spans="2:14" ht="22.5" thickTop="1" thickBot="1" x14ac:dyDescent="0.3">
      <c r="B393" s="140" t="str">
        <f>C393</f>
        <v>Noruega</v>
      </c>
      <c r="C393" s="303" t="s">
        <v>134</v>
      </c>
      <c r="D393" s="304"/>
      <c r="E393" s="304"/>
      <c r="F393" s="304"/>
      <c r="G393" s="304"/>
      <c r="H393" s="304"/>
      <c r="I393" s="304"/>
      <c r="J393" s="304"/>
      <c r="K393" s="304"/>
      <c r="L393" s="304"/>
      <c r="M393" s="305"/>
    </row>
    <row r="394" spans="2:14" ht="22.5" thickTop="1" thickBot="1" x14ac:dyDescent="0.3">
      <c r="B394" s="3"/>
      <c r="C394" s="306">
        <f>2019</f>
        <v>2019</v>
      </c>
      <c r="D394" s="307"/>
      <c r="E394" s="308">
        <v>2020</v>
      </c>
      <c r="F394" s="307"/>
      <c r="G394" s="308">
        <v>2021</v>
      </c>
      <c r="H394" s="307"/>
      <c r="I394" s="308">
        <v>2022</v>
      </c>
      <c r="J394" s="307"/>
      <c r="K394" s="308">
        <v>2023</v>
      </c>
      <c r="L394" s="309"/>
      <c r="M394" s="310"/>
    </row>
    <row r="395" spans="2:14" ht="16.5" thickTop="1" thickBot="1" x14ac:dyDescent="0.3">
      <c r="B395" s="6"/>
      <c r="C395" s="127" t="s">
        <v>46</v>
      </c>
      <c r="D395" s="128" t="str">
        <f>CONCATENATE("var ",RIGHT(2019,2),"/",RIGHT(2018,2))</f>
        <v>var 19/18</v>
      </c>
      <c r="E395" s="129" t="s">
        <v>46</v>
      </c>
      <c r="F395" s="128" t="str">
        <f>CONCATENATE("var ",RIGHT(E394,2),"/",RIGHT(E394-1,2))</f>
        <v>var 20/19</v>
      </c>
      <c r="G395" s="129" t="s">
        <v>46</v>
      </c>
      <c r="H395" s="128" t="str">
        <f>CONCATENATE("var ",RIGHT(G394,2),"/",RIGHT(G394-1,2))</f>
        <v>var 21/20</v>
      </c>
      <c r="I395" s="129" t="s">
        <v>46</v>
      </c>
      <c r="J395" s="128" t="str">
        <f>CONCATENATE("var ",RIGHT(I394,2),"/",RIGHT(I394-1,2))</f>
        <v>var 22/21</v>
      </c>
      <c r="K395" s="129" t="s">
        <v>46</v>
      </c>
      <c r="L395" s="128" t="str">
        <f>CONCATENATE("var ",RIGHT(K394,2),"/",RIGHT(K394-1,2))</f>
        <v>var 23/22</v>
      </c>
      <c r="M395" s="128" t="str">
        <f>CONCATENATE("var ",RIGHT(K394,2),"/",RIGHT(2019,2))</f>
        <v>var 23/19</v>
      </c>
    </row>
    <row r="396" spans="2:14" x14ac:dyDescent="0.25">
      <c r="B396" s="131" t="s">
        <v>50</v>
      </c>
      <c r="C396" s="132">
        <v>544</v>
      </c>
      <c r="D396" s="133">
        <v>-0.17700453857791221</v>
      </c>
      <c r="E396" s="132">
        <v>512</v>
      </c>
      <c r="F396" s="133">
        <f t="shared" ref="F396:J408" si="50">IFERROR(E396/C396-1,"-")</f>
        <v>-5.8823529411764719E-2</v>
      </c>
      <c r="G396" s="132">
        <v>9</v>
      </c>
      <c r="H396" s="133">
        <f t="shared" si="50"/>
        <v>-0.982421875</v>
      </c>
      <c r="I396" s="132">
        <v>85</v>
      </c>
      <c r="J396" s="133">
        <f t="shared" si="50"/>
        <v>8.4444444444444446</v>
      </c>
      <c r="K396" s="132">
        <v>391</v>
      </c>
      <c r="L396" s="133">
        <f t="shared" ref="L396:L399" si="51">IFERROR(K396/I396-1,"-")</f>
        <v>3.5999999999999996</v>
      </c>
      <c r="M396" s="133">
        <f>K396/C396-1</f>
        <v>-0.28125</v>
      </c>
    </row>
    <row r="397" spans="2:14" x14ac:dyDescent="0.25">
      <c r="B397" s="131" t="s">
        <v>52</v>
      </c>
      <c r="C397" s="132">
        <v>475</v>
      </c>
      <c r="D397" s="133">
        <v>-0.51282051282051277</v>
      </c>
      <c r="E397" s="132">
        <v>1139</v>
      </c>
      <c r="F397" s="133">
        <f t="shared" si="50"/>
        <v>1.3978947368421051</v>
      </c>
      <c r="G397" s="132">
        <v>0</v>
      </c>
      <c r="H397" s="133">
        <f t="shared" si="50"/>
        <v>-1</v>
      </c>
      <c r="I397" s="132">
        <v>109</v>
      </c>
      <c r="J397" s="133" t="str">
        <f t="shared" si="50"/>
        <v>-</v>
      </c>
      <c r="K397" s="132">
        <v>456</v>
      </c>
      <c r="L397" s="133">
        <f t="shared" si="51"/>
        <v>3.1834862385321099</v>
      </c>
      <c r="M397" s="133">
        <f>IFERROR(K397/C397-1,"-")</f>
        <v>-4.0000000000000036E-2</v>
      </c>
    </row>
    <row r="398" spans="2:14" x14ac:dyDescent="0.25">
      <c r="B398" s="131" t="s">
        <v>54</v>
      </c>
      <c r="C398" s="132">
        <v>560</v>
      </c>
      <c r="D398" s="133">
        <v>-0.34040047114252059</v>
      </c>
      <c r="E398" s="132">
        <v>150</v>
      </c>
      <c r="F398" s="133">
        <f t="shared" si="50"/>
        <v>-0.73214285714285721</v>
      </c>
      <c r="G398" s="132">
        <v>8</v>
      </c>
      <c r="H398" s="133">
        <f t="shared" si="50"/>
        <v>-0.94666666666666666</v>
      </c>
      <c r="I398" s="132">
        <v>68</v>
      </c>
      <c r="J398" s="133">
        <f t="shared" si="50"/>
        <v>7.5</v>
      </c>
      <c r="K398" s="132">
        <v>489</v>
      </c>
      <c r="L398" s="133">
        <f t="shared" si="51"/>
        <v>6.1911764705882355</v>
      </c>
      <c r="M398" s="133">
        <f t="shared" ref="M398:M399" si="52">IFERROR(K398/C398-1,"-")</f>
        <v>-0.12678571428571428</v>
      </c>
    </row>
    <row r="399" spans="2:14" x14ac:dyDescent="0.25">
      <c r="B399" s="131" t="s">
        <v>56</v>
      </c>
      <c r="C399" s="132">
        <v>148</v>
      </c>
      <c r="D399" s="133">
        <v>-0.39591836734693875</v>
      </c>
      <c r="E399" s="132">
        <v>0</v>
      </c>
      <c r="F399" s="133">
        <f t="shared" si="50"/>
        <v>-1</v>
      </c>
      <c r="G399" s="132">
        <v>3</v>
      </c>
      <c r="H399" s="133" t="str">
        <f t="shared" si="50"/>
        <v>-</v>
      </c>
      <c r="I399" s="132">
        <v>48</v>
      </c>
      <c r="J399" s="133">
        <f t="shared" si="50"/>
        <v>15</v>
      </c>
      <c r="K399" s="132">
        <v>67</v>
      </c>
      <c r="L399" s="133">
        <f t="shared" si="51"/>
        <v>0.39583333333333326</v>
      </c>
      <c r="M399" s="133">
        <f t="shared" si="52"/>
        <v>-0.54729729729729737</v>
      </c>
    </row>
    <row r="400" spans="2:14" x14ac:dyDescent="0.25">
      <c r="B400" s="131" t="s">
        <v>58</v>
      </c>
      <c r="C400" s="132">
        <v>17</v>
      </c>
      <c r="D400" s="133">
        <v>0</v>
      </c>
      <c r="E400" s="132">
        <v>0</v>
      </c>
      <c r="F400" s="133">
        <f t="shared" si="50"/>
        <v>-1</v>
      </c>
      <c r="G400" s="132">
        <v>14</v>
      </c>
      <c r="H400" s="133" t="str">
        <f t="shared" si="50"/>
        <v>-</v>
      </c>
      <c r="I400" s="132">
        <v>46</v>
      </c>
      <c r="J400" s="133">
        <f t="shared" si="50"/>
        <v>2.2857142857142856</v>
      </c>
      <c r="K400" s="132"/>
      <c r="L400" s="133"/>
      <c r="M400" s="133"/>
    </row>
    <row r="401" spans="2:13" x14ac:dyDescent="0.25">
      <c r="B401" s="131" t="s">
        <v>60</v>
      </c>
      <c r="C401" s="132">
        <v>16</v>
      </c>
      <c r="D401" s="133">
        <v>0</v>
      </c>
      <c r="E401" s="132">
        <v>0</v>
      </c>
      <c r="F401" s="133">
        <f t="shared" si="50"/>
        <v>-1</v>
      </c>
      <c r="G401" s="132">
        <v>132</v>
      </c>
      <c r="H401" s="133" t="str">
        <f t="shared" si="50"/>
        <v>-</v>
      </c>
      <c r="I401" s="132">
        <v>20</v>
      </c>
      <c r="J401" s="133">
        <f t="shared" si="50"/>
        <v>-0.84848484848484851</v>
      </c>
      <c r="K401" s="132"/>
      <c r="L401" s="133"/>
      <c r="M401" s="133"/>
    </row>
    <row r="402" spans="2:13" x14ac:dyDescent="0.25">
      <c r="B402" s="131" t="s">
        <v>62</v>
      </c>
      <c r="C402" s="132">
        <v>43</v>
      </c>
      <c r="D402" s="133">
        <v>-4.4444444444444398E-2</v>
      </c>
      <c r="E402" s="132">
        <v>3</v>
      </c>
      <c r="F402" s="133">
        <f t="shared" si="50"/>
        <v>-0.93023255813953487</v>
      </c>
      <c r="G402" s="132">
        <v>80</v>
      </c>
      <c r="H402" s="133">
        <f t="shared" si="50"/>
        <v>25.666666666666668</v>
      </c>
      <c r="I402" s="132">
        <v>52</v>
      </c>
      <c r="J402" s="133">
        <f t="shared" si="50"/>
        <v>-0.35</v>
      </c>
      <c r="K402" s="132"/>
      <c r="L402" s="133"/>
      <c r="M402" s="133"/>
    </row>
    <row r="403" spans="2:13" x14ac:dyDescent="0.25">
      <c r="B403" s="131" t="s">
        <v>64</v>
      </c>
      <c r="C403" s="132">
        <v>11</v>
      </c>
      <c r="D403" s="133">
        <v>-0.64516129032258063</v>
      </c>
      <c r="E403" s="132">
        <v>3</v>
      </c>
      <c r="F403" s="133">
        <f t="shared" si="50"/>
        <v>-0.72727272727272729</v>
      </c>
      <c r="G403" s="132">
        <v>14</v>
      </c>
      <c r="H403" s="133">
        <f t="shared" si="50"/>
        <v>3.666666666666667</v>
      </c>
      <c r="I403" s="132">
        <v>55</v>
      </c>
      <c r="J403" s="133">
        <f t="shared" si="50"/>
        <v>2.9285714285714284</v>
      </c>
      <c r="K403" s="132"/>
      <c r="L403" s="133"/>
      <c r="M403" s="133"/>
    </row>
    <row r="404" spans="2:13" x14ac:dyDescent="0.25">
      <c r="B404" s="131" t="s">
        <v>66</v>
      </c>
      <c r="C404" s="132">
        <v>9</v>
      </c>
      <c r="D404" s="133">
        <v>-0.84482758620689657</v>
      </c>
      <c r="E404" s="132">
        <v>5</v>
      </c>
      <c r="F404" s="133">
        <f t="shared" si="50"/>
        <v>-0.44444444444444442</v>
      </c>
      <c r="G404" s="132">
        <v>15</v>
      </c>
      <c r="H404" s="133">
        <f t="shared" si="50"/>
        <v>2</v>
      </c>
      <c r="I404" s="132">
        <v>148</v>
      </c>
      <c r="J404" s="133">
        <f t="shared" si="50"/>
        <v>8.8666666666666671</v>
      </c>
      <c r="K404" s="132"/>
      <c r="L404" s="133"/>
      <c r="M404" s="133"/>
    </row>
    <row r="405" spans="2:13" x14ac:dyDescent="0.25">
      <c r="B405" s="131" t="s">
        <v>68</v>
      </c>
      <c r="C405" s="132">
        <v>223</v>
      </c>
      <c r="D405" s="133">
        <v>-0.23890784982935154</v>
      </c>
      <c r="E405" s="132">
        <v>2</v>
      </c>
      <c r="F405" s="133">
        <f t="shared" si="50"/>
        <v>-0.99103139013452912</v>
      </c>
      <c r="G405" s="132">
        <v>28</v>
      </c>
      <c r="H405" s="133">
        <f t="shared" si="50"/>
        <v>13</v>
      </c>
      <c r="I405" s="132">
        <v>592</v>
      </c>
      <c r="J405" s="133">
        <f t="shared" si="50"/>
        <v>20.142857142857142</v>
      </c>
      <c r="K405" s="132"/>
      <c r="L405" s="133"/>
      <c r="M405" s="133"/>
    </row>
    <row r="406" spans="2:13" x14ac:dyDescent="0.25">
      <c r="B406" s="131" t="s">
        <v>70</v>
      </c>
      <c r="C406" s="132">
        <v>346</v>
      </c>
      <c r="D406" s="133">
        <v>-0.51267605633802815</v>
      </c>
      <c r="E406" s="132">
        <v>0</v>
      </c>
      <c r="F406" s="133">
        <f t="shared" si="50"/>
        <v>-1</v>
      </c>
      <c r="G406" s="132">
        <v>81</v>
      </c>
      <c r="H406" s="133" t="str">
        <f t="shared" si="50"/>
        <v>-</v>
      </c>
      <c r="I406" s="132">
        <v>375</v>
      </c>
      <c r="J406" s="133">
        <f t="shared" si="50"/>
        <v>3.6296296296296298</v>
      </c>
      <c r="K406" s="132"/>
      <c r="L406" s="133"/>
      <c r="M406" s="133"/>
    </row>
    <row r="407" spans="2:13" x14ac:dyDescent="0.25">
      <c r="B407" s="131" t="s">
        <v>72</v>
      </c>
      <c r="C407" s="132">
        <v>1046</v>
      </c>
      <c r="D407" s="133">
        <v>0.87119856887298752</v>
      </c>
      <c r="E407" s="132">
        <v>4</v>
      </c>
      <c r="F407" s="133">
        <f t="shared" si="50"/>
        <v>-0.99617590822179736</v>
      </c>
      <c r="G407" s="132">
        <v>130</v>
      </c>
      <c r="H407" s="133">
        <f t="shared" si="50"/>
        <v>31.5</v>
      </c>
      <c r="I407" s="132">
        <v>391</v>
      </c>
      <c r="J407" s="133">
        <f t="shared" si="50"/>
        <v>2.0076923076923077</v>
      </c>
      <c r="K407" s="132"/>
      <c r="L407" s="133"/>
      <c r="M407" s="133"/>
    </row>
    <row r="408" spans="2:13" ht="15.75" x14ac:dyDescent="0.25">
      <c r="B408" s="134" t="s">
        <v>33</v>
      </c>
      <c r="C408" s="135">
        <v>3438</v>
      </c>
      <c r="D408" s="136">
        <v>-0.22897510652612696</v>
      </c>
      <c r="E408" s="135">
        <v>1818</v>
      </c>
      <c r="F408" s="136">
        <f t="shared" si="50"/>
        <v>-0.47120418848167545</v>
      </c>
      <c r="G408" s="135">
        <v>514</v>
      </c>
      <c r="H408" s="136">
        <f t="shared" si="50"/>
        <v>-0.71727172717271725</v>
      </c>
      <c r="I408" s="135">
        <v>1989</v>
      </c>
      <c r="J408" s="136">
        <f t="shared" si="50"/>
        <v>2.8696498054474708</v>
      </c>
      <c r="K408" s="135">
        <v>1403</v>
      </c>
      <c r="L408" s="136">
        <v>3.5258064516129028</v>
      </c>
      <c r="M408" s="136">
        <v>-0.18760856977417484</v>
      </c>
    </row>
    <row r="409" spans="2:13" ht="6" customHeight="1" x14ac:dyDescent="0.25"/>
    <row r="410" spans="2:13" x14ac:dyDescent="0.25">
      <c r="B410" s="39" t="s">
        <v>223</v>
      </c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</row>
    <row r="411" spans="2:13" x14ac:dyDescent="0.25">
      <c r="C411" s="139"/>
      <c r="E411" s="139"/>
      <c r="G411" s="139"/>
      <c r="I411" s="139"/>
      <c r="K411" s="139"/>
    </row>
    <row r="417" spans="2:14" ht="48.75" customHeight="1" thickBot="1" x14ac:dyDescent="0.3">
      <c r="B417" s="293" t="s">
        <v>241</v>
      </c>
      <c r="C417" s="293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1" t="s">
        <v>124</v>
      </c>
    </row>
    <row r="418" spans="2:14" ht="10.5" customHeight="1" thickBot="1" x14ac:dyDescent="0.3">
      <c r="B418" s="124"/>
      <c r="C418" s="125"/>
      <c r="D418" s="124"/>
      <c r="E418" s="124"/>
      <c r="F418" s="124"/>
      <c r="G418" s="124"/>
      <c r="H418" s="124"/>
      <c r="I418" s="124"/>
      <c r="J418" s="124"/>
      <c r="K418" s="2"/>
      <c r="L418" s="2"/>
      <c r="N418" s="1" t="s">
        <v>125</v>
      </c>
    </row>
    <row r="419" spans="2:14" ht="22.5" thickTop="1" thickBot="1" x14ac:dyDescent="0.3">
      <c r="B419" s="140" t="str">
        <f>C419</f>
        <v>Suecia</v>
      </c>
      <c r="C419" s="303" t="s">
        <v>136</v>
      </c>
      <c r="D419" s="304"/>
      <c r="E419" s="304"/>
      <c r="F419" s="304"/>
      <c r="G419" s="304"/>
      <c r="H419" s="304"/>
      <c r="I419" s="304"/>
      <c r="J419" s="304"/>
      <c r="K419" s="304"/>
      <c r="L419" s="304"/>
      <c r="M419" s="305"/>
    </row>
    <row r="420" spans="2:14" ht="22.5" thickTop="1" thickBot="1" x14ac:dyDescent="0.3">
      <c r="B420" s="3"/>
      <c r="C420" s="306">
        <f>2019</f>
        <v>2019</v>
      </c>
      <c r="D420" s="307"/>
      <c r="E420" s="308">
        <v>2020</v>
      </c>
      <c r="F420" s="307"/>
      <c r="G420" s="308">
        <v>2021</v>
      </c>
      <c r="H420" s="307"/>
      <c r="I420" s="308">
        <v>2022</v>
      </c>
      <c r="J420" s="307"/>
      <c r="K420" s="308">
        <v>2023</v>
      </c>
      <c r="L420" s="309"/>
      <c r="M420" s="310"/>
    </row>
    <row r="421" spans="2:14" ht="16.5" thickTop="1" thickBot="1" x14ac:dyDescent="0.3">
      <c r="B421" s="6"/>
      <c r="C421" s="127" t="s">
        <v>46</v>
      </c>
      <c r="D421" s="128" t="str">
        <f>CONCATENATE("var ",RIGHT(2019,2),"/",RIGHT(2018,2))</f>
        <v>var 19/18</v>
      </c>
      <c r="E421" s="129" t="s">
        <v>46</v>
      </c>
      <c r="F421" s="128" t="str">
        <f>CONCATENATE("var ",RIGHT(E420,2),"/",RIGHT(E420-1,2))</f>
        <v>var 20/19</v>
      </c>
      <c r="G421" s="129" t="s">
        <v>46</v>
      </c>
      <c r="H421" s="128" t="str">
        <f>CONCATENATE("var ",RIGHT(G420,2),"/",RIGHT(G420-1,2))</f>
        <v>var 21/20</v>
      </c>
      <c r="I421" s="129" t="s">
        <v>46</v>
      </c>
      <c r="J421" s="128" t="str">
        <f>CONCATENATE("var ",RIGHT(I420,2),"/",RIGHT(I420-1,2))</f>
        <v>var 22/21</v>
      </c>
      <c r="K421" s="129" t="s">
        <v>46</v>
      </c>
      <c r="L421" s="128" t="str">
        <f>CONCATENATE("var ",RIGHT(K420,2),"/",RIGHT(K420-1,2))</f>
        <v>var 23/22</v>
      </c>
      <c r="M421" s="128" t="str">
        <f>CONCATENATE("var ",RIGHT(K420,2),"/",RIGHT(2019,2))</f>
        <v>var 23/19</v>
      </c>
    </row>
    <row r="422" spans="2:14" x14ac:dyDescent="0.25">
      <c r="B422" s="131" t="s">
        <v>50</v>
      </c>
      <c r="C422" s="132">
        <v>6064</v>
      </c>
      <c r="D422" s="133">
        <v>-0.22574055158324824</v>
      </c>
      <c r="E422" s="132">
        <v>4924</v>
      </c>
      <c r="F422" s="133">
        <f t="shared" ref="F422:J434" si="53">IFERROR(E422/C422-1,"-")</f>
        <v>-0.18799472295514508</v>
      </c>
      <c r="G422" s="132">
        <v>816</v>
      </c>
      <c r="H422" s="133">
        <f t="shared" si="53"/>
        <v>-0.83428107229894399</v>
      </c>
      <c r="I422" s="132">
        <v>2442</v>
      </c>
      <c r="J422" s="133">
        <f t="shared" si="53"/>
        <v>1.9926470588235294</v>
      </c>
      <c r="K422" s="132">
        <v>3415</v>
      </c>
      <c r="L422" s="133">
        <f t="shared" ref="L422:L425" si="54">IFERROR(K422/I422-1,"-")</f>
        <v>0.39844389844389849</v>
      </c>
      <c r="M422" s="133">
        <f>K422/C422-1</f>
        <v>-0.43684036939313986</v>
      </c>
    </row>
    <row r="423" spans="2:14" x14ac:dyDescent="0.25">
      <c r="B423" s="131" t="s">
        <v>52</v>
      </c>
      <c r="C423" s="132">
        <v>6047</v>
      </c>
      <c r="D423" s="133">
        <v>-0.14214782238615409</v>
      </c>
      <c r="E423" s="132">
        <v>4661</v>
      </c>
      <c r="F423" s="133">
        <f t="shared" si="53"/>
        <v>-0.22920456424673397</v>
      </c>
      <c r="G423" s="132">
        <v>604</v>
      </c>
      <c r="H423" s="133">
        <f t="shared" si="53"/>
        <v>-0.87041407423299721</v>
      </c>
      <c r="I423" s="132">
        <v>2607</v>
      </c>
      <c r="J423" s="133">
        <f t="shared" si="53"/>
        <v>3.3162251655629138</v>
      </c>
      <c r="K423" s="132">
        <v>2512</v>
      </c>
      <c r="L423" s="133">
        <f t="shared" si="54"/>
        <v>-3.6440352896049077E-2</v>
      </c>
      <c r="M423" s="133">
        <f>IFERROR(K423/C423-1,"-")</f>
        <v>-0.58458739871010423</v>
      </c>
    </row>
    <row r="424" spans="2:14" x14ac:dyDescent="0.25">
      <c r="B424" s="131" t="s">
        <v>54</v>
      </c>
      <c r="C424" s="132">
        <v>5844</v>
      </c>
      <c r="D424" s="133">
        <v>-0.12040939193257072</v>
      </c>
      <c r="E424" s="132">
        <v>1650</v>
      </c>
      <c r="F424" s="133">
        <f t="shared" si="53"/>
        <v>-0.71765913757700206</v>
      </c>
      <c r="G424" s="132">
        <v>889</v>
      </c>
      <c r="H424" s="133">
        <f t="shared" si="53"/>
        <v>-0.46121212121212118</v>
      </c>
      <c r="I424" s="132">
        <v>1454</v>
      </c>
      <c r="J424" s="133">
        <f t="shared" si="53"/>
        <v>0.63554555680539937</v>
      </c>
      <c r="K424" s="132">
        <v>3063</v>
      </c>
      <c r="L424" s="133">
        <f t="shared" si="54"/>
        <v>1.1066024759284732</v>
      </c>
      <c r="M424" s="133">
        <f t="shared" ref="M424:M425" si="55">IFERROR(K424/C424-1,"-")</f>
        <v>-0.47587268993839837</v>
      </c>
    </row>
    <row r="425" spans="2:14" x14ac:dyDescent="0.25">
      <c r="B425" s="131" t="s">
        <v>56</v>
      </c>
      <c r="C425" s="132">
        <v>3047</v>
      </c>
      <c r="D425" s="133">
        <v>-9.7986974541148575E-2</v>
      </c>
      <c r="E425" s="132">
        <v>0</v>
      </c>
      <c r="F425" s="133">
        <f t="shared" si="53"/>
        <v>-1</v>
      </c>
      <c r="G425" s="132">
        <v>586</v>
      </c>
      <c r="H425" s="133" t="str">
        <f t="shared" si="53"/>
        <v>-</v>
      </c>
      <c r="I425" s="132">
        <v>2167</v>
      </c>
      <c r="J425" s="133">
        <f t="shared" si="53"/>
        <v>2.697952218430034</v>
      </c>
      <c r="K425" s="132">
        <v>1244</v>
      </c>
      <c r="L425" s="133">
        <f t="shared" si="54"/>
        <v>-0.42593447161975084</v>
      </c>
      <c r="M425" s="133">
        <f t="shared" si="55"/>
        <v>-0.59172957006892024</v>
      </c>
    </row>
    <row r="426" spans="2:14" x14ac:dyDescent="0.25">
      <c r="B426" s="131" t="s">
        <v>58</v>
      </c>
      <c r="C426" s="132">
        <v>824</v>
      </c>
      <c r="D426" s="133">
        <v>0.34640522875817004</v>
      </c>
      <c r="E426" s="132">
        <v>0</v>
      </c>
      <c r="F426" s="133">
        <f t="shared" si="53"/>
        <v>-1</v>
      </c>
      <c r="G426" s="132">
        <v>582</v>
      </c>
      <c r="H426" s="133" t="str">
        <f t="shared" si="53"/>
        <v>-</v>
      </c>
      <c r="I426" s="132">
        <v>625</v>
      </c>
      <c r="J426" s="133">
        <f t="shared" si="53"/>
        <v>7.3883161512027451E-2</v>
      </c>
      <c r="K426" s="132"/>
      <c r="L426" s="133"/>
      <c r="M426" s="133"/>
    </row>
    <row r="427" spans="2:14" x14ac:dyDescent="0.25">
      <c r="B427" s="131" t="s">
        <v>60</v>
      </c>
      <c r="C427" s="132">
        <v>1070</v>
      </c>
      <c r="D427" s="133">
        <v>0.34253450439146804</v>
      </c>
      <c r="E427" s="132">
        <v>4</v>
      </c>
      <c r="F427" s="133">
        <f t="shared" si="53"/>
        <v>-0.99626168224299061</v>
      </c>
      <c r="G427" s="132">
        <v>635</v>
      </c>
      <c r="H427" s="133">
        <f t="shared" si="53"/>
        <v>157.75</v>
      </c>
      <c r="I427" s="132">
        <v>950</v>
      </c>
      <c r="J427" s="133">
        <f t="shared" si="53"/>
        <v>0.49606299212598426</v>
      </c>
      <c r="K427" s="132"/>
      <c r="L427" s="133"/>
      <c r="M427" s="133"/>
    </row>
    <row r="428" spans="2:14" x14ac:dyDescent="0.25">
      <c r="B428" s="131" t="s">
        <v>62</v>
      </c>
      <c r="C428" s="132">
        <v>1319</v>
      </c>
      <c r="D428" s="133">
        <v>0.22242817423540306</v>
      </c>
      <c r="E428" s="132">
        <v>46</v>
      </c>
      <c r="F428" s="133">
        <f t="shared" si="53"/>
        <v>-0.96512509476876418</v>
      </c>
      <c r="G428" s="132">
        <v>1233</v>
      </c>
      <c r="H428" s="133">
        <f t="shared" si="53"/>
        <v>25.804347826086957</v>
      </c>
      <c r="I428" s="132">
        <v>629</v>
      </c>
      <c r="J428" s="133">
        <f t="shared" si="53"/>
        <v>-0.48986212489862124</v>
      </c>
      <c r="K428" s="132"/>
      <c r="L428" s="133"/>
      <c r="M428" s="133"/>
    </row>
    <row r="429" spans="2:14" x14ac:dyDescent="0.25">
      <c r="B429" s="131" t="s">
        <v>64</v>
      </c>
      <c r="C429" s="132">
        <v>749</v>
      </c>
      <c r="D429" s="133">
        <v>-3.3548387096774213E-2</v>
      </c>
      <c r="E429" s="132">
        <v>55</v>
      </c>
      <c r="F429" s="133">
        <f t="shared" si="53"/>
        <v>-0.92656875834445929</v>
      </c>
      <c r="G429" s="132">
        <v>865</v>
      </c>
      <c r="H429" s="133">
        <f t="shared" si="53"/>
        <v>14.727272727272727</v>
      </c>
      <c r="I429" s="132">
        <v>983</v>
      </c>
      <c r="J429" s="133">
        <f t="shared" si="53"/>
        <v>0.13641618497109831</v>
      </c>
      <c r="K429" s="132"/>
      <c r="L429" s="133"/>
      <c r="M429" s="133"/>
    </row>
    <row r="430" spans="2:14" x14ac:dyDescent="0.25">
      <c r="B430" s="131" t="s">
        <v>66</v>
      </c>
      <c r="C430" s="132">
        <v>835</v>
      </c>
      <c r="D430" s="133">
        <v>-8.3135391923990776E-3</v>
      </c>
      <c r="E430" s="132">
        <v>15</v>
      </c>
      <c r="F430" s="133">
        <f t="shared" si="53"/>
        <v>-0.98203592814371254</v>
      </c>
      <c r="G430" s="132">
        <v>331</v>
      </c>
      <c r="H430" s="133">
        <f t="shared" si="53"/>
        <v>21.066666666666666</v>
      </c>
      <c r="I430" s="132">
        <v>1297</v>
      </c>
      <c r="J430" s="133">
        <f t="shared" si="53"/>
        <v>2.9184290030211479</v>
      </c>
      <c r="K430" s="132"/>
      <c r="L430" s="133"/>
      <c r="M430" s="133"/>
    </row>
    <row r="431" spans="2:14" x14ac:dyDescent="0.25">
      <c r="B431" s="131" t="s">
        <v>68</v>
      </c>
      <c r="C431" s="132">
        <v>4420</v>
      </c>
      <c r="D431" s="133">
        <v>0.12296747967479682</v>
      </c>
      <c r="E431" s="132">
        <v>460</v>
      </c>
      <c r="F431" s="133">
        <f t="shared" si="53"/>
        <v>-0.89592760180995479</v>
      </c>
      <c r="G431" s="132">
        <v>1456</v>
      </c>
      <c r="H431" s="133">
        <f t="shared" si="53"/>
        <v>2.1652173913043478</v>
      </c>
      <c r="I431" s="132">
        <v>1770</v>
      </c>
      <c r="J431" s="133">
        <f t="shared" si="53"/>
        <v>0.21565934065934056</v>
      </c>
      <c r="K431" s="132"/>
      <c r="L431" s="133"/>
      <c r="M431" s="133"/>
    </row>
    <row r="432" spans="2:14" x14ac:dyDescent="0.25">
      <c r="B432" s="131" t="s">
        <v>70</v>
      </c>
      <c r="C432" s="132">
        <v>5054</v>
      </c>
      <c r="D432" s="133">
        <v>-4.06226271829917E-2</v>
      </c>
      <c r="E432" s="132">
        <v>812</v>
      </c>
      <c r="F432" s="133">
        <f t="shared" si="53"/>
        <v>-0.83933518005540164</v>
      </c>
      <c r="G432" s="132">
        <v>2366</v>
      </c>
      <c r="H432" s="133">
        <f t="shared" si="53"/>
        <v>1.9137931034482758</v>
      </c>
      <c r="I432" s="132">
        <v>3052</v>
      </c>
      <c r="J432" s="133">
        <f t="shared" si="53"/>
        <v>0.28994082840236679</v>
      </c>
      <c r="K432" s="132"/>
      <c r="L432" s="133"/>
      <c r="M432" s="133"/>
    </row>
    <row r="433" spans="2:14" x14ac:dyDescent="0.25">
      <c r="B433" s="131" t="s">
        <v>72</v>
      </c>
      <c r="C433" s="132">
        <v>6060</v>
      </c>
      <c r="D433" s="133">
        <v>-9.0499774876181882E-2</v>
      </c>
      <c r="E433" s="132">
        <v>818</v>
      </c>
      <c r="F433" s="133">
        <f t="shared" si="53"/>
        <v>-0.86501650165016497</v>
      </c>
      <c r="G433" s="132">
        <v>2432</v>
      </c>
      <c r="H433" s="133">
        <f t="shared" si="53"/>
        <v>1.9731051344743276</v>
      </c>
      <c r="I433" s="132">
        <v>3295</v>
      </c>
      <c r="J433" s="133">
        <f t="shared" si="53"/>
        <v>0.35485197368421062</v>
      </c>
      <c r="K433" s="132"/>
      <c r="L433" s="133"/>
      <c r="M433" s="133"/>
    </row>
    <row r="434" spans="2:14" ht="15.75" x14ac:dyDescent="0.25">
      <c r="B434" s="134" t="s">
        <v>33</v>
      </c>
      <c r="C434" s="135">
        <v>41333</v>
      </c>
      <c r="D434" s="136">
        <v>-7.893036211699167E-2</v>
      </c>
      <c r="E434" s="135">
        <v>13445</v>
      </c>
      <c r="F434" s="136">
        <f t="shared" si="53"/>
        <v>-0.67471511867031186</v>
      </c>
      <c r="G434" s="135">
        <v>12795</v>
      </c>
      <c r="H434" s="136">
        <f t="shared" si="53"/>
        <v>-4.8345109706210532E-2</v>
      </c>
      <c r="I434" s="135">
        <v>21271</v>
      </c>
      <c r="J434" s="136">
        <f t="shared" si="53"/>
        <v>0.66244626807346618</v>
      </c>
      <c r="K434" s="135">
        <v>10234</v>
      </c>
      <c r="L434" s="136">
        <v>0.18039215686274512</v>
      </c>
      <c r="M434" s="136">
        <v>-0.51271307494524332</v>
      </c>
    </row>
    <row r="435" spans="2:14" ht="6" customHeight="1" x14ac:dyDescent="0.25"/>
    <row r="436" spans="2:14" x14ac:dyDescent="0.25">
      <c r="B436" s="39" t="s">
        <v>223</v>
      </c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</row>
    <row r="437" spans="2:14" x14ac:dyDescent="0.25">
      <c r="C437" s="139"/>
      <c r="E437" s="139"/>
      <c r="G437" s="139"/>
      <c r="I437" s="139"/>
      <c r="K437" s="139"/>
    </row>
    <row r="443" spans="2:14" ht="48.75" customHeight="1" thickBot="1" x14ac:dyDescent="0.3">
      <c r="B443" s="293" t="s">
        <v>242</v>
      </c>
      <c r="C443" s="293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1" t="s">
        <v>124</v>
      </c>
    </row>
    <row r="444" spans="2:14" ht="10.5" customHeight="1" thickBot="1" x14ac:dyDescent="0.3">
      <c r="B444" s="124"/>
      <c r="C444" s="125"/>
      <c r="D444" s="124"/>
      <c r="E444" s="124"/>
      <c r="F444" s="124"/>
      <c r="G444" s="124"/>
      <c r="H444" s="124"/>
      <c r="I444" s="124"/>
      <c r="J444" s="124"/>
      <c r="K444" s="2"/>
      <c r="L444" s="2"/>
      <c r="N444" s="1" t="s">
        <v>125</v>
      </c>
    </row>
    <row r="445" spans="2:14" ht="22.5" thickTop="1" thickBot="1" x14ac:dyDescent="0.3">
      <c r="B445" s="140" t="str">
        <f>C445</f>
        <v>Portugal</v>
      </c>
      <c r="C445" s="303" t="s">
        <v>138</v>
      </c>
      <c r="D445" s="304"/>
      <c r="E445" s="304"/>
      <c r="F445" s="304"/>
      <c r="G445" s="304"/>
      <c r="H445" s="304"/>
      <c r="I445" s="304"/>
      <c r="J445" s="304"/>
      <c r="K445" s="304"/>
      <c r="L445" s="304"/>
      <c r="M445" s="305"/>
    </row>
    <row r="446" spans="2:14" ht="22.5" thickTop="1" thickBot="1" x14ac:dyDescent="0.3">
      <c r="B446" s="3"/>
      <c r="C446" s="306">
        <f>2019</f>
        <v>2019</v>
      </c>
      <c r="D446" s="307"/>
      <c r="E446" s="308">
        <v>2020</v>
      </c>
      <c r="F446" s="307"/>
      <c r="G446" s="308">
        <v>2021</v>
      </c>
      <c r="H446" s="307"/>
      <c r="I446" s="308">
        <v>2022</v>
      </c>
      <c r="J446" s="307"/>
      <c r="K446" s="308">
        <v>2023</v>
      </c>
      <c r="L446" s="309"/>
      <c r="M446" s="310"/>
    </row>
    <row r="447" spans="2:14" ht="16.5" thickTop="1" thickBot="1" x14ac:dyDescent="0.3">
      <c r="B447" s="6"/>
      <c r="C447" s="127" t="s">
        <v>46</v>
      </c>
      <c r="D447" s="128" t="str">
        <f>CONCATENATE("var ",RIGHT(2019,2),"/",RIGHT(2018,2))</f>
        <v>var 19/18</v>
      </c>
      <c r="E447" s="129" t="s">
        <v>46</v>
      </c>
      <c r="F447" s="128" t="str">
        <f>CONCATENATE("var ",RIGHT(E446,2),"/",RIGHT(E446-1,2))</f>
        <v>var 20/19</v>
      </c>
      <c r="G447" s="129" t="s">
        <v>46</v>
      </c>
      <c r="H447" s="128" t="str">
        <f>CONCATENATE("var ",RIGHT(G446,2),"/",RIGHT(G446-1,2))</f>
        <v>var 21/20</v>
      </c>
      <c r="I447" s="129" t="s">
        <v>46</v>
      </c>
      <c r="J447" s="128" t="str">
        <f>CONCATENATE("var ",RIGHT(I446,2),"/",RIGHT(I446-1,2))</f>
        <v>var 22/21</v>
      </c>
      <c r="K447" s="129" t="s">
        <v>46</v>
      </c>
      <c r="L447" s="128" t="str">
        <f>CONCATENATE("var ",RIGHT(K446,2),"/",RIGHT(K446-1,2))</f>
        <v>var 23/22</v>
      </c>
      <c r="M447" s="128" t="str">
        <f>CONCATENATE("var ",RIGHT(K446,2),"/",RIGHT(2019,2))</f>
        <v>var 23/19</v>
      </c>
    </row>
    <row r="448" spans="2:14" x14ac:dyDescent="0.25">
      <c r="B448" s="131" t="s">
        <v>50</v>
      </c>
      <c r="C448" s="132">
        <v>92</v>
      </c>
      <c r="D448" s="133">
        <v>-4.166666666666663E-2</v>
      </c>
      <c r="E448" s="132">
        <v>78</v>
      </c>
      <c r="F448" s="133">
        <f t="shared" ref="F448:J460" si="56">IFERROR(E448/C448-1,"-")</f>
        <v>-0.15217391304347827</v>
      </c>
      <c r="G448" s="132">
        <v>21</v>
      </c>
      <c r="H448" s="133">
        <f t="shared" si="56"/>
        <v>-0.73076923076923084</v>
      </c>
      <c r="I448" s="132">
        <v>137</v>
      </c>
      <c r="J448" s="133">
        <f t="shared" si="56"/>
        <v>5.5238095238095237</v>
      </c>
      <c r="K448" s="132">
        <v>242</v>
      </c>
      <c r="L448" s="133">
        <f t="shared" ref="L448:L451" si="57">IFERROR(K448/I448-1,"-")</f>
        <v>0.76642335766423364</v>
      </c>
      <c r="M448" s="133">
        <f>K448/C448-1</f>
        <v>1.6304347826086958</v>
      </c>
    </row>
    <row r="449" spans="2:13" x14ac:dyDescent="0.25">
      <c r="B449" s="131" t="s">
        <v>52</v>
      </c>
      <c r="C449" s="132">
        <v>108</v>
      </c>
      <c r="D449" s="133">
        <v>-0.12903225806451613</v>
      </c>
      <c r="E449" s="132">
        <v>112</v>
      </c>
      <c r="F449" s="133">
        <f t="shared" si="56"/>
        <v>3.7037037037036979E-2</v>
      </c>
      <c r="G449" s="132">
        <v>29</v>
      </c>
      <c r="H449" s="133">
        <f t="shared" si="56"/>
        <v>-0.7410714285714286</v>
      </c>
      <c r="I449" s="132">
        <v>218</v>
      </c>
      <c r="J449" s="133">
        <f t="shared" si="56"/>
        <v>6.5172413793103452</v>
      </c>
      <c r="K449" s="132">
        <v>414</v>
      </c>
      <c r="L449" s="133">
        <f t="shared" si="57"/>
        <v>0.89908256880733939</v>
      </c>
      <c r="M449" s="133">
        <f>IFERROR(K449/C449-1,"-")</f>
        <v>2.8333333333333335</v>
      </c>
    </row>
    <row r="450" spans="2:13" x14ac:dyDescent="0.25">
      <c r="B450" s="131" t="s">
        <v>54</v>
      </c>
      <c r="C450" s="132">
        <v>188</v>
      </c>
      <c r="D450" s="133">
        <v>0.54098360655737698</v>
      </c>
      <c r="E450" s="132">
        <v>36</v>
      </c>
      <c r="F450" s="133">
        <f t="shared" si="56"/>
        <v>-0.8085106382978724</v>
      </c>
      <c r="G450" s="132">
        <v>40</v>
      </c>
      <c r="H450" s="133">
        <f t="shared" si="56"/>
        <v>0.11111111111111116</v>
      </c>
      <c r="I450" s="132">
        <v>292</v>
      </c>
      <c r="J450" s="133">
        <f t="shared" si="56"/>
        <v>6.3</v>
      </c>
      <c r="K450" s="132">
        <v>449</v>
      </c>
      <c r="L450" s="133">
        <f t="shared" si="57"/>
        <v>0.53767123287671237</v>
      </c>
      <c r="M450" s="133">
        <f t="shared" ref="M450:M451" si="58">IFERROR(K450/C450-1,"-")</f>
        <v>1.3882978723404253</v>
      </c>
    </row>
    <row r="451" spans="2:13" x14ac:dyDescent="0.25">
      <c r="B451" s="131" t="s">
        <v>56</v>
      </c>
      <c r="C451" s="132">
        <v>209</v>
      </c>
      <c r="D451" s="133">
        <v>-0.38709677419354838</v>
      </c>
      <c r="E451" s="132">
        <v>0</v>
      </c>
      <c r="F451" s="133">
        <f t="shared" si="56"/>
        <v>-1</v>
      </c>
      <c r="G451" s="132">
        <v>89</v>
      </c>
      <c r="H451" s="133" t="str">
        <f t="shared" si="56"/>
        <v>-</v>
      </c>
      <c r="I451" s="132">
        <v>340</v>
      </c>
      <c r="J451" s="133">
        <f t="shared" si="56"/>
        <v>2.8202247191011236</v>
      </c>
      <c r="K451" s="132">
        <v>509</v>
      </c>
      <c r="L451" s="133">
        <f t="shared" si="57"/>
        <v>0.49705882352941178</v>
      </c>
      <c r="M451" s="133">
        <f t="shared" si="58"/>
        <v>1.4354066985645932</v>
      </c>
    </row>
    <row r="452" spans="2:13" x14ac:dyDescent="0.25">
      <c r="B452" s="131" t="s">
        <v>58</v>
      </c>
      <c r="C452" s="132">
        <v>131</v>
      </c>
      <c r="D452" s="133">
        <v>0.11965811965811968</v>
      </c>
      <c r="E452" s="132">
        <v>0</v>
      </c>
      <c r="F452" s="133">
        <f t="shared" si="56"/>
        <v>-1</v>
      </c>
      <c r="G452" s="132">
        <v>178</v>
      </c>
      <c r="H452" s="133" t="str">
        <f t="shared" si="56"/>
        <v>-</v>
      </c>
      <c r="I452" s="132">
        <v>443</v>
      </c>
      <c r="J452" s="133">
        <f t="shared" si="56"/>
        <v>1.4887640449438204</v>
      </c>
      <c r="K452" s="132"/>
      <c r="L452" s="133"/>
      <c r="M452" s="133"/>
    </row>
    <row r="453" spans="2:13" x14ac:dyDescent="0.25">
      <c r="B453" s="131" t="s">
        <v>60</v>
      </c>
      <c r="C453" s="132">
        <v>724</v>
      </c>
      <c r="D453" s="133">
        <v>1.2839116719242902</v>
      </c>
      <c r="E453" s="132">
        <v>0</v>
      </c>
      <c r="F453" s="133">
        <f t="shared" si="56"/>
        <v>-1</v>
      </c>
      <c r="G453" s="132">
        <v>159</v>
      </c>
      <c r="H453" s="133" t="str">
        <f t="shared" si="56"/>
        <v>-</v>
      </c>
      <c r="I453" s="132">
        <v>944</v>
      </c>
      <c r="J453" s="133">
        <f t="shared" si="56"/>
        <v>4.9371069182389933</v>
      </c>
      <c r="K453" s="132"/>
      <c r="L453" s="133"/>
      <c r="M453" s="133"/>
    </row>
    <row r="454" spans="2:13" x14ac:dyDescent="0.25">
      <c r="B454" s="131" t="s">
        <v>62</v>
      </c>
      <c r="C454" s="132">
        <v>2097</v>
      </c>
      <c r="D454" s="133">
        <v>2.8833333333333333</v>
      </c>
      <c r="E454" s="132">
        <v>32</v>
      </c>
      <c r="F454" s="133">
        <f t="shared" si="56"/>
        <v>-0.98474010491177877</v>
      </c>
      <c r="G454" s="132">
        <v>290</v>
      </c>
      <c r="H454" s="133">
        <f t="shared" si="56"/>
        <v>8.0625</v>
      </c>
      <c r="I454" s="132">
        <v>1318</v>
      </c>
      <c r="J454" s="133">
        <f t="shared" si="56"/>
        <v>3.544827586206897</v>
      </c>
      <c r="K454" s="132"/>
      <c r="L454" s="133"/>
      <c r="M454" s="133"/>
    </row>
    <row r="455" spans="2:13" x14ac:dyDescent="0.25">
      <c r="B455" s="131" t="s">
        <v>64</v>
      </c>
      <c r="C455" s="132">
        <v>2198</v>
      </c>
      <c r="D455" s="133">
        <v>1.9189907038512617</v>
      </c>
      <c r="E455" s="132">
        <v>141</v>
      </c>
      <c r="F455" s="133">
        <f t="shared" si="56"/>
        <v>-0.93585077343039125</v>
      </c>
      <c r="G455" s="132">
        <v>574</v>
      </c>
      <c r="H455" s="133">
        <f t="shared" si="56"/>
        <v>3.0709219858156027</v>
      </c>
      <c r="I455" s="132">
        <v>1445</v>
      </c>
      <c r="J455" s="133">
        <f t="shared" si="56"/>
        <v>1.5174216027874565</v>
      </c>
      <c r="K455" s="132"/>
      <c r="L455" s="133"/>
      <c r="M455" s="133"/>
    </row>
    <row r="456" spans="2:13" x14ac:dyDescent="0.25">
      <c r="B456" s="131" t="s">
        <v>66</v>
      </c>
      <c r="C456" s="132">
        <v>702</v>
      </c>
      <c r="D456" s="133">
        <v>1.4375</v>
      </c>
      <c r="E456" s="132">
        <v>53</v>
      </c>
      <c r="F456" s="133">
        <f t="shared" si="56"/>
        <v>-0.92450142450142447</v>
      </c>
      <c r="G456" s="132">
        <v>470</v>
      </c>
      <c r="H456" s="133">
        <f t="shared" si="56"/>
        <v>7.8679245283018862</v>
      </c>
      <c r="I456" s="132">
        <v>1168</v>
      </c>
      <c r="J456" s="133">
        <f t="shared" si="56"/>
        <v>1.4851063829787234</v>
      </c>
      <c r="K456" s="132"/>
      <c r="L456" s="133"/>
      <c r="M456" s="133"/>
    </row>
    <row r="457" spans="2:13" x14ac:dyDescent="0.25">
      <c r="B457" s="131" t="s">
        <v>68</v>
      </c>
      <c r="C457" s="132">
        <v>189</v>
      </c>
      <c r="D457" s="133">
        <v>0.56198347107438007</v>
      </c>
      <c r="E457" s="132">
        <v>68</v>
      </c>
      <c r="F457" s="133">
        <f t="shared" si="56"/>
        <v>-0.64021164021164023</v>
      </c>
      <c r="G457" s="132">
        <v>402</v>
      </c>
      <c r="H457" s="133">
        <f t="shared" si="56"/>
        <v>4.9117647058823533</v>
      </c>
      <c r="I457" s="132">
        <v>475</v>
      </c>
      <c r="J457" s="133">
        <f t="shared" si="56"/>
        <v>0.18159203980099492</v>
      </c>
      <c r="K457" s="132"/>
      <c r="L457" s="133"/>
      <c r="M457" s="133"/>
    </row>
    <row r="458" spans="2:13" x14ac:dyDescent="0.25">
      <c r="B458" s="131" t="s">
        <v>70</v>
      </c>
      <c r="C458" s="132">
        <v>90</v>
      </c>
      <c r="D458" s="133">
        <v>1.0930232558139537</v>
      </c>
      <c r="E458" s="132">
        <v>9</v>
      </c>
      <c r="F458" s="133">
        <f t="shared" si="56"/>
        <v>-0.9</v>
      </c>
      <c r="G458" s="132">
        <v>199</v>
      </c>
      <c r="H458" s="133">
        <f t="shared" si="56"/>
        <v>21.111111111111111</v>
      </c>
      <c r="I458" s="132">
        <v>314</v>
      </c>
      <c r="J458" s="133">
        <f t="shared" si="56"/>
        <v>0.57788944723618085</v>
      </c>
      <c r="K458" s="132"/>
      <c r="L458" s="133"/>
      <c r="M458" s="133"/>
    </row>
    <row r="459" spans="2:13" x14ac:dyDescent="0.25">
      <c r="B459" s="131" t="s">
        <v>72</v>
      </c>
      <c r="C459" s="132">
        <v>114</v>
      </c>
      <c r="D459" s="133">
        <v>0.34117647058823519</v>
      </c>
      <c r="E459" s="132">
        <v>24</v>
      </c>
      <c r="F459" s="133">
        <f t="shared" si="56"/>
        <v>-0.78947368421052633</v>
      </c>
      <c r="G459" s="132">
        <v>149</v>
      </c>
      <c r="H459" s="133">
        <f t="shared" si="56"/>
        <v>5.208333333333333</v>
      </c>
      <c r="I459" s="132">
        <v>432</v>
      </c>
      <c r="J459" s="133">
        <f t="shared" si="56"/>
        <v>1.8993288590604025</v>
      </c>
      <c r="K459" s="132"/>
      <c r="L459" s="133"/>
      <c r="M459" s="133"/>
    </row>
    <row r="460" spans="2:13" ht="15.75" x14ac:dyDescent="0.25">
      <c r="B460" s="134" t="s">
        <v>33</v>
      </c>
      <c r="C460" s="135">
        <v>6842</v>
      </c>
      <c r="D460" s="136">
        <v>1.321683067526298</v>
      </c>
      <c r="E460" s="135">
        <v>553</v>
      </c>
      <c r="F460" s="136">
        <f t="shared" si="56"/>
        <v>-0.91917567962584035</v>
      </c>
      <c r="G460" s="135">
        <v>2600</v>
      </c>
      <c r="H460" s="136">
        <f t="shared" si="56"/>
        <v>3.7016274864376131</v>
      </c>
      <c r="I460" s="135">
        <v>7526</v>
      </c>
      <c r="J460" s="136">
        <f t="shared" si="56"/>
        <v>1.8946153846153848</v>
      </c>
      <c r="K460" s="135">
        <v>1614</v>
      </c>
      <c r="L460" s="136">
        <v>0.63525835866261393</v>
      </c>
      <c r="M460" s="136">
        <v>1.7035175879396984</v>
      </c>
    </row>
    <row r="461" spans="2:13" ht="6" customHeight="1" x14ac:dyDescent="0.25"/>
    <row r="462" spans="2:13" x14ac:dyDescent="0.25">
      <c r="B462" s="39" t="s">
        <v>223</v>
      </c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</row>
    <row r="463" spans="2:13" x14ac:dyDescent="0.25">
      <c r="C463" s="139"/>
      <c r="E463" s="139"/>
      <c r="G463" s="139"/>
      <c r="I463" s="139"/>
      <c r="K463" s="139"/>
    </row>
    <row r="466" spans="2:14" ht="48.75" customHeight="1" thickBot="1" x14ac:dyDescent="0.3">
      <c r="B466" s="293" t="s">
        <v>243</v>
      </c>
      <c r="C466" s="293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1" t="s">
        <v>124</v>
      </c>
    </row>
    <row r="467" spans="2:14" ht="10.5" customHeight="1" thickBot="1" x14ac:dyDescent="0.3">
      <c r="B467" s="124"/>
      <c r="C467" s="125"/>
      <c r="D467" s="124"/>
      <c r="E467" s="124"/>
      <c r="F467" s="124"/>
      <c r="G467" s="124"/>
      <c r="H467" s="124"/>
      <c r="I467" s="124"/>
      <c r="J467" s="124"/>
      <c r="K467" s="2"/>
      <c r="L467" s="2"/>
      <c r="N467" s="1" t="s">
        <v>125</v>
      </c>
    </row>
    <row r="468" spans="2:14" ht="22.5" thickTop="1" thickBot="1" x14ac:dyDescent="0.3">
      <c r="B468" s="140" t="str">
        <f>C468</f>
        <v>Polonia</v>
      </c>
      <c r="C468" s="303" t="s">
        <v>140</v>
      </c>
      <c r="D468" s="304"/>
      <c r="E468" s="304"/>
      <c r="F468" s="304"/>
      <c r="G468" s="304"/>
      <c r="H468" s="304"/>
      <c r="I468" s="304"/>
      <c r="J468" s="304"/>
      <c r="K468" s="304"/>
      <c r="L468" s="304"/>
      <c r="M468" s="305"/>
    </row>
    <row r="469" spans="2:14" ht="22.5" thickTop="1" thickBot="1" x14ac:dyDescent="0.3">
      <c r="B469" s="3"/>
      <c r="C469" s="306">
        <f>2019</f>
        <v>2019</v>
      </c>
      <c r="D469" s="307"/>
      <c r="E469" s="308">
        <v>2020</v>
      </c>
      <c r="F469" s="307"/>
      <c r="G469" s="308">
        <v>2021</v>
      </c>
      <c r="H469" s="307"/>
      <c r="I469" s="308">
        <v>2022</v>
      </c>
      <c r="J469" s="307"/>
      <c r="K469" s="308">
        <v>2023</v>
      </c>
      <c r="L469" s="309"/>
      <c r="M469" s="310"/>
    </row>
    <row r="470" spans="2:14" ht="16.5" thickTop="1" thickBot="1" x14ac:dyDescent="0.3">
      <c r="B470" s="6"/>
      <c r="C470" s="127" t="s">
        <v>46</v>
      </c>
      <c r="D470" s="128" t="str">
        <f>CONCATENATE("var ",RIGHT(2019,2),"/",RIGHT(2018,2))</f>
        <v>var 19/18</v>
      </c>
      <c r="E470" s="129" t="s">
        <v>46</v>
      </c>
      <c r="F470" s="128" t="str">
        <f>CONCATENATE("var ",RIGHT(E469,2),"/",RIGHT(E469-1,2))</f>
        <v>var 20/19</v>
      </c>
      <c r="G470" s="129" t="s">
        <v>46</v>
      </c>
      <c r="H470" s="128" t="str">
        <f>CONCATENATE("var ",RIGHT(G469,2),"/",RIGHT(G469-1,2))</f>
        <v>var 21/20</v>
      </c>
      <c r="I470" s="129" t="s">
        <v>46</v>
      </c>
      <c r="J470" s="128" t="str">
        <f>CONCATENATE("var ",RIGHT(I469,2),"/",RIGHT(I469-1,2))</f>
        <v>var 22/21</v>
      </c>
      <c r="K470" s="129" t="s">
        <v>46</v>
      </c>
      <c r="L470" s="128" t="str">
        <f>CONCATENATE("var ",RIGHT(K469,2),"/",RIGHT(K469-1,2))</f>
        <v>var 23/22</v>
      </c>
      <c r="M470" s="128" t="str">
        <f>CONCATENATE("var ",RIGHT(K469,2),"/",RIGHT(2019,2))</f>
        <v>var 23/19</v>
      </c>
    </row>
    <row r="471" spans="2:14" x14ac:dyDescent="0.25">
      <c r="B471" s="131" t="s">
        <v>50</v>
      </c>
      <c r="C471" s="132">
        <v>3233</v>
      </c>
      <c r="D471" s="133">
        <v>-0.24533146591970123</v>
      </c>
      <c r="E471" s="132">
        <v>3312</v>
      </c>
      <c r="F471" s="133">
        <f t="shared" ref="F471:J483" si="59">IFERROR(E471/C471-1,"-")</f>
        <v>2.4435508815341844E-2</v>
      </c>
      <c r="G471" s="132">
        <v>1791</v>
      </c>
      <c r="H471" s="133">
        <f t="shared" si="59"/>
        <v>-0.45923913043478259</v>
      </c>
      <c r="I471" s="132">
        <v>6514</v>
      </c>
      <c r="J471" s="133">
        <f t="shared" si="59"/>
        <v>2.6370742601898383</v>
      </c>
      <c r="K471" s="132">
        <v>7927</v>
      </c>
      <c r="L471" s="133">
        <f t="shared" ref="L471:L474" si="60">IFERROR(K471/I471-1,"-")</f>
        <v>0.21691740865827458</v>
      </c>
      <c r="M471" s="133">
        <f>K471/C471-1</f>
        <v>1.4519022579647385</v>
      </c>
    </row>
    <row r="472" spans="2:14" x14ac:dyDescent="0.25">
      <c r="B472" s="131" t="s">
        <v>52</v>
      </c>
      <c r="C472" s="132">
        <v>2874</v>
      </c>
      <c r="D472" s="133">
        <v>-0.34127893651157459</v>
      </c>
      <c r="E472" s="132">
        <v>3109</v>
      </c>
      <c r="F472" s="133">
        <f t="shared" si="59"/>
        <v>8.1767571329157906E-2</v>
      </c>
      <c r="G472" s="132">
        <v>1161</v>
      </c>
      <c r="H472" s="133">
        <f t="shared" si="59"/>
        <v>-0.6265680283049212</v>
      </c>
      <c r="I472" s="132">
        <v>6285</v>
      </c>
      <c r="J472" s="133">
        <f t="shared" si="59"/>
        <v>4.4134366925064601</v>
      </c>
      <c r="K472" s="132">
        <v>7335</v>
      </c>
      <c r="L472" s="133">
        <f t="shared" si="60"/>
        <v>0.16706443914081137</v>
      </c>
      <c r="M472" s="133">
        <f>IFERROR(K472/C472-1,"-")</f>
        <v>1.5521920668058455</v>
      </c>
    </row>
    <row r="473" spans="2:14" x14ac:dyDescent="0.25">
      <c r="B473" s="131" t="s">
        <v>54</v>
      </c>
      <c r="C473" s="132">
        <v>2564</v>
      </c>
      <c r="D473" s="133">
        <v>-0.37721641972309938</v>
      </c>
      <c r="E473" s="132">
        <v>994</v>
      </c>
      <c r="F473" s="133">
        <f t="shared" si="59"/>
        <v>-0.61232449297971914</v>
      </c>
      <c r="G473" s="132">
        <v>1241</v>
      </c>
      <c r="H473" s="133">
        <f t="shared" si="59"/>
        <v>0.24849094567404428</v>
      </c>
      <c r="I473" s="132">
        <v>5022</v>
      </c>
      <c r="J473" s="133">
        <f t="shared" si="59"/>
        <v>3.0467365028203064</v>
      </c>
      <c r="K473" s="132">
        <v>6066</v>
      </c>
      <c r="L473" s="133">
        <f t="shared" si="60"/>
        <v>0.20788530465949817</v>
      </c>
      <c r="M473" s="133">
        <f t="shared" ref="M473:M474" si="61">IFERROR(K473/C473-1,"-")</f>
        <v>1.3658346333853353</v>
      </c>
    </row>
    <row r="474" spans="2:14" x14ac:dyDescent="0.25">
      <c r="B474" s="131" t="s">
        <v>56</v>
      </c>
      <c r="C474" s="132">
        <v>3220</v>
      </c>
      <c r="D474" s="133">
        <v>-0.19900497512437809</v>
      </c>
      <c r="E474" s="132">
        <v>0</v>
      </c>
      <c r="F474" s="133">
        <f t="shared" si="59"/>
        <v>-1</v>
      </c>
      <c r="G474" s="132">
        <v>2198</v>
      </c>
      <c r="H474" s="133" t="str">
        <f t="shared" si="59"/>
        <v>-</v>
      </c>
      <c r="I474" s="132">
        <v>3691</v>
      </c>
      <c r="J474" s="133">
        <f t="shared" si="59"/>
        <v>0.67925386715195635</v>
      </c>
      <c r="K474" s="132">
        <v>6448</v>
      </c>
      <c r="L474" s="133">
        <f t="shared" si="60"/>
        <v>0.74695204551612027</v>
      </c>
      <c r="M474" s="133">
        <f t="shared" si="61"/>
        <v>1.0024844720496895</v>
      </c>
    </row>
    <row r="475" spans="2:14" x14ac:dyDescent="0.25">
      <c r="B475" s="131" t="s">
        <v>58</v>
      </c>
      <c r="C475" s="132">
        <v>3054</v>
      </c>
      <c r="D475" s="133">
        <v>-0.11810568870921168</v>
      </c>
      <c r="E475" s="132">
        <v>0</v>
      </c>
      <c r="F475" s="133">
        <f t="shared" si="59"/>
        <v>-1</v>
      </c>
      <c r="G475" s="132">
        <v>3379</v>
      </c>
      <c r="H475" s="133" t="str">
        <f t="shared" si="59"/>
        <v>-</v>
      </c>
      <c r="I475" s="132">
        <v>4106</v>
      </c>
      <c r="J475" s="133">
        <f t="shared" si="59"/>
        <v>0.21515241195620005</v>
      </c>
      <c r="K475" s="132"/>
      <c r="L475" s="133"/>
      <c r="M475" s="133"/>
    </row>
    <row r="476" spans="2:14" x14ac:dyDescent="0.25">
      <c r="B476" s="131" t="s">
        <v>60</v>
      </c>
      <c r="C476" s="132">
        <v>3780</v>
      </c>
      <c r="D476" s="133">
        <v>-0.26171875</v>
      </c>
      <c r="E476" s="132">
        <v>0</v>
      </c>
      <c r="F476" s="133">
        <f t="shared" si="59"/>
        <v>-1</v>
      </c>
      <c r="G476" s="132">
        <v>3623</v>
      </c>
      <c r="H476" s="133" t="str">
        <f t="shared" si="59"/>
        <v>-</v>
      </c>
      <c r="I476" s="132">
        <v>5031</v>
      </c>
      <c r="J476" s="133">
        <f t="shared" si="59"/>
        <v>0.38862820866685066</v>
      </c>
      <c r="K476" s="132"/>
      <c r="L476" s="133"/>
      <c r="M476" s="133"/>
    </row>
    <row r="477" spans="2:14" x14ac:dyDescent="0.25">
      <c r="B477" s="131" t="s">
        <v>62</v>
      </c>
      <c r="C477" s="132">
        <v>5100</v>
      </c>
      <c r="D477" s="133">
        <v>-0.10416300720182681</v>
      </c>
      <c r="E477" s="132">
        <v>1940</v>
      </c>
      <c r="F477" s="133">
        <f t="shared" si="59"/>
        <v>-0.61960784313725492</v>
      </c>
      <c r="G477" s="132">
        <v>6308</v>
      </c>
      <c r="H477" s="133">
        <f t="shared" si="59"/>
        <v>2.2515463917525773</v>
      </c>
      <c r="I477" s="132">
        <v>7506</v>
      </c>
      <c r="J477" s="133">
        <f t="shared" si="59"/>
        <v>0.18991756499682944</v>
      </c>
      <c r="K477" s="132"/>
      <c r="L477" s="133"/>
      <c r="M477" s="133"/>
    </row>
    <row r="478" spans="2:14" x14ac:dyDescent="0.25">
      <c r="B478" s="131" t="s">
        <v>64</v>
      </c>
      <c r="C478" s="132">
        <v>4351</v>
      </c>
      <c r="D478" s="133">
        <v>-0.17186905215074233</v>
      </c>
      <c r="E478" s="132">
        <v>3453</v>
      </c>
      <c r="F478" s="133">
        <f t="shared" si="59"/>
        <v>-0.20638933578487706</v>
      </c>
      <c r="G478" s="132">
        <v>7136</v>
      </c>
      <c r="H478" s="133">
        <f t="shared" si="59"/>
        <v>1.0666087460179554</v>
      </c>
      <c r="I478" s="132">
        <v>7555</v>
      </c>
      <c r="J478" s="133">
        <f t="shared" si="59"/>
        <v>5.871636771300448E-2</v>
      </c>
      <c r="K478" s="132"/>
      <c r="L478" s="133"/>
      <c r="M478" s="133"/>
    </row>
    <row r="479" spans="2:14" x14ac:dyDescent="0.25">
      <c r="B479" s="131" t="s">
        <v>66</v>
      </c>
      <c r="C479" s="132">
        <v>4326</v>
      </c>
      <c r="D479" s="133">
        <v>-0.1588566984250438</v>
      </c>
      <c r="E479" s="132">
        <v>1252</v>
      </c>
      <c r="F479" s="133">
        <f t="shared" si="59"/>
        <v>-0.71058714748035134</v>
      </c>
      <c r="G479" s="132">
        <v>6001</v>
      </c>
      <c r="H479" s="133">
        <f t="shared" si="59"/>
        <v>3.7931309904153352</v>
      </c>
      <c r="I479" s="132">
        <v>6224</v>
      </c>
      <c r="J479" s="133">
        <f t="shared" si="59"/>
        <v>3.7160473254457482E-2</v>
      </c>
      <c r="K479" s="132"/>
      <c r="L479" s="133"/>
      <c r="M479" s="133"/>
    </row>
    <row r="480" spans="2:14" x14ac:dyDescent="0.25">
      <c r="B480" s="131" t="s">
        <v>68</v>
      </c>
      <c r="C480" s="132">
        <v>3438</v>
      </c>
      <c r="D480" s="133">
        <v>-0.25873221216041398</v>
      </c>
      <c r="E480" s="132">
        <v>1060</v>
      </c>
      <c r="F480" s="133">
        <f t="shared" si="59"/>
        <v>-0.69168121000581739</v>
      </c>
      <c r="G480" s="132">
        <v>4672</v>
      </c>
      <c r="H480" s="133">
        <f t="shared" si="59"/>
        <v>3.4075471698113207</v>
      </c>
      <c r="I480" s="132">
        <v>4053</v>
      </c>
      <c r="J480" s="133">
        <f t="shared" si="59"/>
        <v>-0.13249143835616439</v>
      </c>
      <c r="K480" s="132"/>
      <c r="L480" s="133"/>
      <c r="M480" s="133"/>
    </row>
    <row r="481" spans="2:14" x14ac:dyDescent="0.25">
      <c r="B481" s="131" t="s">
        <v>70</v>
      </c>
      <c r="C481" s="132">
        <v>2951</v>
      </c>
      <c r="D481" s="133">
        <v>0.21141215106732347</v>
      </c>
      <c r="E481" s="132">
        <v>735</v>
      </c>
      <c r="F481" s="133">
        <f t="shared" si="59"/>
        <v>-0.75093188749576412</v>
      </c>
      <c r="G481" s="132">
        <v>4910</v>
      </c>
      <c r="H481" s="133">
        <f t="shared" si="59"/>
        <v>5.6802721088435373</v>
      </c>
      <c r="I481" s="132">
        <v>4383</v>
      </c>
      <c r="J481" s="133">
        <f t="shared" si="59"/>
        <v>-0.10733197556008145</v>
      </c>
      <c r="K481" s="132"/>
      <c r="L481" s="133"/>
      <c r="M481" s="133"/>
    </row>
    <row r="482" spans="2:14" x14ac:dyDescent="0.25">
      <c r="B482" s="131" t="s">
        <v>72</v>
      </c>
      <c r="C482" s="132">
        <v>3419</v>
      </c>
      <c r="D482" s="133">
        <v>6.772673733804524E-3</v>
      </c>
      <c r="E482" s="132">
        <v>932</v>
      </c>
      <c r="F482" s="133">
        <f t="shared" si="59"/>
        <v>-0.72740567417373503</v>
      </c>
      <c r="G482" s="132">
        <v>4708</v>
      </c>
      <c r="H482" s="133">
        <f t="shared" si="59"/>
        <v>4.0515021459227469</v>
      </c>
      <c r="I482" s="132">
        <v>5390</v>
      </c>
      <c r="J482" s="133">
        <f t="shared" si="59"/>
        <v>0.14485981308411211</v>
      </c>
      <c r="K482" s="132"/>
      <c r="L482" s="133"/>
      <c r="M482" s="133"/>
    </row>
    <row r="483" spans="2:14" ht="15.75" x14ac:dyDescent="0.25">
      <c r="B483" s="134" t="s">
        <v>33</v>
      </c>
      <c r="C483" s="135">
        <v>42310</v>
      </c>
      <c r="D483" s="136">
        <v>-0.18520230323338538</v>
      </c>
      <c r="E483" s="135">
        <v>16787</v>
      </c>
      <c r="F483" s="136">
        <f t="shared" si="59"/>
        <v>-0.60323800519971638</v>
      </c>
      <c r="G483" s="135">
        <v>47128</v>
      </c>
      <c r="H483" s="136">
        <f t="shared" si="59"/>
        <v>1.8074104962173112</v>
      </c>
      <c r="I483" s="135">
        <v>65760</v>
      </c>
      <c r="J483" s="136">
        <f t="shared" si="59"/>
        <v>0.39534883720930236</v>
      </c>
      <c r="K483" s="135">
        <v>27776</v>
      </c>
      <c r="L483" s="136">
        <v>0.29118631461509858</v>
      </c>
      <c r="M483" s="136">
        <v>1.3358842822302583</v>
      </c>
    </row>
    <row r="484" spans="2:14" ht="6" customHeight="1" x14ac:dyDescent="0.25"/>
    <row r="485" spans="2:14" x14ac:dyDescent="0.25">
      <c r="B485" s="39" t="s">
        <v>223</v>
      </c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</row>
    <row r="486" spans="2:14" x14ac:dyDescent="0.25">
      <c r="C486" s="139"/>
      <c r="E486" s="139"/>
      <c r="G486" s="139"/>
      <c r="I486" s="139"/>
      <c r="K486" s="139"/>
    </row>
    <row r="493" spans="2:14" ht="48.75" customHeight="1" thickBot="1" x14ac:dyDescent="0.3">
      <c r="B493" s="293" t="s">
        <v>244</v>
      </c>
      <c r="C493" s="293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1" t="s">
        <v>124</v>
      </c>
    </row>
    <row r="494" spans="2:14" ht="10.5" customHeight="1" thickBot="1" x14ac:dyDescent="0.3">
      <c r="B494" s="124"/>
      <c r="C494" s="125"/>
      <c r="D494" s="124"/>
      <c r="E494" s="124"/>
      <c r="F494" s="124"/>
      <c r="G494" s="124"/>
      <c r="H494" s="124"/>
      <c r="I494" s="124"/>
      <c r="J494" s="124"/>
      <c r="K494" s="2"/>
      <c r="L494" s="2"/>
      <c r="N494" s="1" t="s">
        <v>125</v>
      </c>
    </row>
    <row r="495" spans="2:14" ht="22.5" thickTop="1" thickBot="1" x14ac:dyDescent="0.3">
      <c r="B495" s="140" t="str">
        <f>C495</f>
        <v>Islandia</v>
      </c>
      <c r="C495" s="303" t="s">
        <v>142</v>
      </c>
      <c r="D495" s="304"/>
      <c r="E495" s="304"/>
      <c r="F495" s="304"/>
      <c r="G495" s="304"/>
      <c r="H495" s="304"/>
      <c r="I495" s="304"/>
      <c r="J495" s="304"/>
      <c r="K495" s="304"/>
      <c r="L495" s="304"/>
      <c r="M495" s="305"/>
    </row>
    <row r="496" spans="2:14" ht="22.5" thickTop="1" thickBot="1" x14ac:dyDescent="0.3">
      <c r="B496" s="3"/>
      <c r="C496" s="306">
        <f>2019</f>
        <v>2019</v>
      </c>
      <c r="D496" s="307"/>
      <c r="E496" s="308">
        <v>2020</v>
      </c>
      <c r="F496" s="307"/>
      <c r="G496" s="308">
        <v>2021</v>
      </c>
      <c r="H496" s="307"/>
      <c r="I496" s="308">
        <v>2022</v>
      </c>
      <c r="J496" s="307"/>
      <c r="K496" s="308">
        <v>2023</v>
      </c>
      <c r="L496" s="309"/>
      <c r="M496" s="310"/>
    </row>
    <row r="497" spans="2:13" ht="16.5" thickTop="1" thickBot="1" x14ac:dyDescent="0.3">
      <c r="B497" s="6"/>
      <c r="C497" s="127" t="s">
        <v>46</v>
      </c>
      <c r="D497" s="128" t="str">
        <f>CONCATENATE("var ",RIGHT(2019,2),"/",RIGHT(2018,2))</f>
        <v>var 19/18</v>
      </c>
      <c r="E497" s="129" t="s">
        <v>46</v>
      </c>
      <c r="F497" s="128" t="str">
        <f>CONCATENATE("var ",RIGHT(E496,2),"/",RIGHT(E496-1,2))</f>
        <v>var 20/19</v>
      </c>
      <c r="G497" s="129" t="s">
        <v>46</v>
      </c>
      <c r="H497" s="128" t="str">
        <f>CONCATENATE("var ",RIGHT(G496,2),"/",RIGHT(G496-1,2))</f>
        <v>var 21/20</v>
      </c>
      <c r="I497" s="129" t="s">
        <v>46</v>
      </c>
      <c r="J497" s="128" t="str">
        <f>CONCATENATE("var ",RIGHT(I496,2),"/",RIGHT(I496-1,2))</f>
        <v>var 22/21</v>
      </c>
      <c r="K497" s="129" t="s">
        <v>46</v>
      </c>
      <c r="L497" s="128" t="str">
        <f>CONCATENATE("var ",RIGHT(K496,2),"/",RIGHT(K496-1,2))</f>
        <v>var 23/22</v>
      </c>
      <c r="M497" s="128" t="str">
        <f>CONCATENATE("var ",RIGHT(K496,2),"/",RIGHT(2019,2))</f>
        <v>var 23/19</v>
      </c>
    </row>
    <row r="498" spans="2:13" x14ac:dyDescent="0.25">
      <c r="B498" s="131" t="s">
        <v>50</v>
      </c>
      <c r="C498" s="132">
        <v>5</v>
      </c>
      <c r="D498" s="133">
        <v>0.66666666666666674</v>
      </c>
      <c r="E498" s="132">
        <v>1</v>
      </c>
      <c r="F498" s="133">
        <f t="shared" ref="F498:J510" si="62">IFERROR(E498/C498-1,"-")</f>
        <v>-0.8</v>
      </c>
      <c r="G498" s="132">
        <v>2</v>
      </c>
      <c r="H498" s="133">
        <f t="shared" si="62"/>
        <v>1</v>
      </c>
      <c r="I498" s="132">
        <v>28</v>
      </c>
      <c r="J498" s="133">
        <f t="shared" si="62"/>
        <v>13</v>
      </c>
      <c r="K498" s="132">
        <v>10</v>
      </c>
      <c r="L498" s="133">
        <f t="shared" ref="L498:L501" si="63">IFERROR(K498/I498-1,"-")</f>
        <v>-0.64285714285714279</v>
      </c>
      <c r="M498" s="133">
        <f>K498/C498-1</f>
        <v>1</v>
      </c>
    </row>
    <row r="499" spans="2:13" x14ac:dyDescent="0.25">
      <c r="B499" s="131" t="s">
        <v>52</v>
      </c>
      <c r="C499" s="132">
        <v>5</v>
      </c>
      <c r="D499" s="133">
        <v>-0.88636363636363635</v>
      </c>
      <c r="E499" s="132">
        <v>9</v>
      </c>
      <c r="F499" s="133">
        <f t="shared" si="62"/>
        <v>0.8</v>
      </c>
      <c r="G499" s="132">
        <v>0</v>
      </c>
      <c r="H499" s="133">
        <f t="shared" si="62"/>
        <v>-1</v>
      </c>
      <c r="I499" s="132">
        <v>18</v>
      </c>
      <c r="J499" s="133" t="str">
        <f t="shared" si="62"/>
        <v>-</v>
      </c>
      <c r="K499" s="132">
        <v>55</v>
      </c>
      <c r="L499" s="133">
        <f t="shared" si="63"/>
        <v>2.0555555555555554</v>
      </c>
      <c r="M499" s="133">
        <f>IFERROR(K499/C499-1,"-")</f>
        <v>10</v>
      </c>
    </row>
    <row r="500" spans="2:13" x14ac:dyDescent="0.25">
      <c r="B500" s="131" t="s">
        <v>54</v>
      </c>
      <c r="C500" s="132">
        <v>4</v>
      </c>
      <c r="D500" s="133">
        <v>-0.91111111111111109</v>
      </c>
      <c r="E500" s="132">
        <v>0</v>
      </c>
      <c r="F500" s="133">
        <f t="shared" si="62"/>
        <v>-1</v>
      </c>
      <c r="G500" s="132">
        <v>0</v>
      </c>
      <c r="H500" s="133" t="str">
        <f t="shared" si="62"/>
        <v>-</v>
      </c>
      <c r="I500" s="132">
        <v>4</v>
      </c>
      <c r="J500" s="133" t="str">
        <f t="shared" si="62"/>
        <v>-</v>
      </c>
      <c r="K500" s="132">
        <v>7</v>
      </c>
      <c r="L500" s="133">
        <f t="shared" si="63"/>
        <v>0.75</v>
      </c>
      <c r="M500" s="133">
        <f t="shared" ref="M500:M501" si="64">IFERROR(K500/C500-1,"-")</f>
        <v>0.75</v>
      </c>
    </row>
    <row r="501" spans="2:13" x14ac:dyDescent="0.25">
      <c r="B501" s="131" t="s">
        <v>56</v>
      </c>
      <c r="C501" s="132">
        <v>2</v>
      </c>
      <c r="D501" s="133">
        <v>-0.5</v>
      </c>
      <c r="E501" s="132">
        <v>0</v>
      </c>
      <c r="F501" s="133">
        <f t="shared" si="62"/>
        <v>-1</v>
      </c>
      <c r="G501" s="132">
        <v>2</v>
      </c>
      <c r="H501" s="133" t="str">
        <f t="shared" si="62"/>
        <v>-</v>
      </c>
      <c r="I501" s="132">
        <v>0</v>
      </c>
      <c r="J501" s="133">
        <f t="shared" si="62"/>
        <v>-1</v>
      </c>
      <c r="K501" s="132">
        <v>2</v>
      </c>
      <c r="L501" s="133" t="str">
        <f t="shared" si="63"/>
        <v>-</v>
      </c>
      <c r="M501" s="133">
        <f t="shared" si="64"/>
        <v>0</v>
      </c>
    </row>
    <row r="502" spans="2:13" x14ac:dyDescent="0.25">
      <c r="B502" s="131" t="s">
        <v>58</v>
      </c>
      <c r="C502" s="132">
        <v>12</v>
      </c>
      <c r="D502" s="133">
        <v>5</v>
      </c>
      <c r="E502" s="132">
        <v>0</v>
      </c>
      <c r="F502" s="133">
        <f t="shared" si="62"/>
        <v>-1</v>
      </c>
      <c r="G502" s="132">
        <v>5</v>
      </c>
      <c r="H502" s="133" t="str">
        <f t="shared" si="62"/>
        <v>-</v>
      </c>
      <c r="I502" s="132">
        <v>14</v>
      </c>
      <c r="J502" s="133">
        <f t="shared" si="62"/>
        <v>1.7999999999999998</v>
      </c>
      <c r="K502" s="132"/>
      <c r="L502" s="133"/>
      <c r="M502" s="133"/>
    </row>
    <row r="503" spans="2:13" x14ac:dyDescent="0.25">
      <c r="B503" s="131" t="s">
        <v>60</v>
      </c>
      <c r="C503" s="132">
        <v>4</v>
      </c>
      <c r="D503" s="133" t="s">
        <v>431</v>
      </c>
      <c r="E503" s="132">
        <v>0</v>
      </c>
      <c r="F503" s="133">
        <f t="shared" si="62"/>
        <v>-1</v>
      </c>
      <c r="G503" s="132">
        <v>0</v>
      </c>
      <c r="H503" s="133" t="str">
        <f t="shared" si="62"/>
        <v>-</v>
      </c>
      <c r="I503" s="132">
        <v>0</v>
      </c>
      <c r="J503" s="133" t="str">
        <f t="shared" si="62"/>
        <v>-</v>
      </c>
      <c r="K503" s="132"/>
      <c r="L503" s="133"/>
      <c r="M503" s="133"/>
    </row>
    <row r="504" spans="2:13" x14ac:dyDescent="0.25">
      <c r="B504" s="131" t="s">
        <v>62</v>
      </c>
      <c r="C504" s="132">
        <v>0</v>
      </c>
      <c r="D504" s="133" t="s">
        <v>431</v>
      </c>
      <c r="E504" s="132">
        <v>0</v>
      </c>
      <c r="F504" s="133" t="str">
        <f t="shared" si="62"/>
        <v>-</v>
      </c>
      <c r="G504" s="132">
        <v>0</v>
      </c>
      <c r="H504" s="133" t="str">
        <f t="shared" si="62"/>
        <v>-</v>
      </c>
      <c r="I504" s="132">
        <v>2</v>
      </c>
      <c r="J504" s="133" t="str">
        <f t="shared" si="62"/>
        <v>-</v>
      </c>
      <c r="K504" s="132"/>
      <c r="L504" s="133"/>
      <c r="M504" s="133"/>
    </row>
    <row r="505" spans="2:13" x14ac:dyDescent="0.25">
      <c r="B505" s="131" t="s">
        <v>64</v>
      </c>
      <c r="C505" s="132">
        <v>0</v>
      </c>
      <c r="D505" s="133" t="s">
        <v>431</v>
      </c>
      <c r="E505" s="132">
        <v>0</v>
      </c>
      <c r="F505" s="133" t="str">
        <f t="shared" si="62"/>
        <v>-</v>
      </c>
      <c r="G505" s="132">
        <v>0</v>
      </c>
      <c r="H505" s="133" t="str">
        <f t="shared" si="62"/>
        <v>-</v>
      </c>
      <c r="I505" s="132">
        <v>3</v>
      </c>
      <c r="J505" s="133" t="str">
        <f t="shared" si="62"/>
        <v>-</v>
      </c>
      <c r="K505" s="132"/>
      <c r="L505" s="133"/>
      <c r="M505" s="133"/>
    </row>
    <row r="506" spans="2:13" x14ac:dyDescent="0.25">
      <c r="B506" s="131" t="s">
        <v>66</v>
      </c>
      <c r="C506" s="132">
        <v>2</v>
      </c>
      <c r="D506" s="133">
        <v>-0.33333333333333337</v>
      </c>
      <c r="E506" s="132">
        <v>0</v>
      </c>
      <c r="F506" s="133">
        <f t="shared" si="62"/>
        <v>-1</v>
      </c>
      <c r="G506" s="132">
        <v>0</v>
      </c>
      <c r="H506" s="133" t="str">
        <f t="shared" si="62"/>
        <v>-</v>
      </c>
      <c r="I506" s="132">
        <v>4</v>
      </c>
      <c r="J506" s="133" t="str">
        <f t="shared" si="62"/>
        <v>-</v>
      </c>
      <c r="K506" s="132"/>
      <c r="L506" s="133"/>
      <c r="M506" s="133"/>
    </row>
    <row r="507" spans="2:13" x14ac:dyDescent="0.25">
      <c r="B507" s="131" t="s">
        <v>68</v>
      </c>
      <c r="C507" s="132">
        <v>2</v>
      </c>
      <c r="D507" s="133">
        <v>-0.6</v>
      </c>
      <c r="E507" s="132">
        <v>0</v>
      </c>
      <c r="F507" s="133">
        <f t="shared" si="62"/>
        <v>-1</v>
      </c>
      <c r="G507" s="132">
        <v>6</v>
      </c>
      <c r="H507" s="133" t="str">
        <f t="shared" si="62"/>
        <v>-</v>
      </c>
      <c r="I507" s="132">
        <v>14</v>
      </c>
      <c r="J507" s="133">
        <f t="shared" si="62"/>
        <v>1.3333333333333335</v>
      </c>
      <c r="K507" s="132"/>
      <c r="L507" s="133"/>
      <c r="M507" s="133"/>
    </row>
    <row r="508" spans="2:13" x14ac:dyDescent="0.25">
      <c r="B508" s="131" t="s">
        <v>70</v>
      </c>
      <c r="C508" s="132">
        <v>1</v>
      </c>
      <c r="D508" s="133">
        <v>-0.66666666666666674</v>
      </c>
      <c r="E508" s="132">
        <v>0</v>
      </c>
      <c r="F508" s="133">
        <f t="shared" si="62"/>
        <v>-1</v>
      </c>
      <c r="G508" s="132">
        <v>4</v>
      </c>
      <c r="H508" s="133" t="str">
        <f t="shared" si="62"/>
        <v>-</v>
      </c>
      <c r="I508" s="132">
        <v>15</v>
      </c>
      <c r="J508" s="133">
        <f t="shared" si="62"/>
        <v>2.75</v>
      </c>
      <c r="K508" s="132"/>
      <c r="L508" s="133"/>
      <c r="M508" s="133"/>
    </row>
    <row r="509" spans="2:13" x14ac:dyDescent="0.25">
      <c r="B509" s="131" t="s">
        <v>72</v>
      </c>
      <c r="C509" s="132">
        <v>9</v>
      </c>
      <c r="D509" s="133">
        <v>-0.18181818181818177</v>
      </c>
      <c r="E509" s="132">
        <v>1</v>
      </c>
      <c r="F509" s="133">
        <f t="shared" si="62"/>
        <v>-0.88888888888888884</v>
      </c>
      <c r="G509" s="132">
        <v>12</v>
      </c>
      <c r="H509" s="133">
        <f t="shared" si="62"/>
        <v>11</v>
      </c>
      <c r="I509" s="132">
        <v>10</v>
      </c>
      <c r="J509" s="133">
        <f t="shared" si="62"/>
        <v>-0.16666666666666663</v>
      </c>
      <c r="K509" s="132"/>
      <c r="L509" s="133"/>
      <c r="M509" s="133"/>
    </row>
    <row r="510" spans="2:13" ht="15.75" x14ac:dyDescent="0.25">
      <c r="B510" s="134" t="s">
        <v>33</v>
      </c>
      <c r="C510" s="135">
        <v>46</v>
      </c>
      <c r="D510" s="136">
        <v>-0.6166666666666667</v>
      </c>
      <c r="E510" s="135">
        <v>11</v>
      </c>
      <c r="F510" s="136">
        <f t="shared" si="62"/>
        <v>-0.76086956521739135</v>
      </c>
      <c r="G510" s="135">
        <v>31</v>
      </c>
      <c r="H510" s="136">
        <f t="shared" si="62"/>
        <v>1.8181818181818183</v>
      </c>
      <c r="I510" s="135">
        <v>112</v>
      </c>
      <c r="J510" s="136">
        <f t="shared" si="62"/>
        <v>2.6129032258064515</v>
      </c>
      <c r="K510" s="135">
        <v>74</v>
      </c>
      <c r="L510" s="136">
        <v>0.48</v>
      </c>
      <c r="M510" s="136">
        <v>3.625</v>
      </c>
    </row>
    <row r="511" spans="2:13" ht="6" customHeight="1" x14ac:dyDescent="0.25"/>
    <row r="512" spans="2:13" x14ac:dyDescent="0.25">
      <c r="B512" s="39" t="s">
        <v>223</v>
      </c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</row>
    <row r="513" spans="2:14" x14ac:dyDescent="0.25">
      <c r="C513" s="139"/>
      <c r="E513" s="139"/>
      <c r="G513" s="139"/>
      <c r="I513" s="130"/>
    </row>
    <row r="516" spans="2:14" ht="48.75" customHeight="1" thickBot="1" x14ac:dyDescent="0.3">
      <c r="B516" s="293" t="s">
        <v>245</v>
      </c>
      <c r="C516" s="293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1" t="s">
        <v>124</v>
      </c>
    </row>
    <row r="517" spans="2:14" ht="10.5" customHeight="1" thickBot="1" x14ac:dyDescent="0.3">
      <c r="B517" s="124"/>
      <c r="C517" s="125"/>
      <c r="D517" s="124"/>
      <c r="E517" s="124"/>
      <c r="F517" s="124"/>
      <c r="G517" s="124"/>
      <c r="H517" s="124"/>
      <c r="I517" s="124"/>
      <c r="J517" s="124"/>
      <c r="K517" s="2"/>
      <c r="L517" s="2"/>
      <c r="N517" s="1" t="s">
        <v>125</v>
      </c>
    </row>
    <row r="518" spans="2:14" ht="22.5" thickTop="1" thickBot="1" x14ac:dyDescent="0.3">
      <c r="B518" s="140" t="str">
        <f>C518</f>
        <v>Luxemburgo</v>
      </c>
      <c r="C518" s="303" t="s">
        <v>144</v>
      </c>
      <c r="D518" s="304"/>
      <c r="E518" s="304"/>
      <c r="F518" s="304"/>
      <c r="G518" s="304"/>
      <c r="H518" s="304"/>
      <c r="I518" s="304"/>
      <c r="J518" s="304"/>
      <c r="K518" s="304"/>
      <c r="L518" s="304"/>
      <c r="M518" s="305"/>
    </row>
    <row r="519" spans="2:14" ht="22.5" thickTop="1" thickBot="1" x14ac:dyDescent="0.3">
      <c r="B519" s="3"/>
      <c r="C519" s="306">
        <f>2019</f>
        <v>2019</v>
      </c>
      <c r="D519" s="307"/>
      <c r="E519" s="308">
        <v>2020</v>
      </c>
      <c r="F519" s="307"/>
      <c r="G519" s="308">
        <v>2021</v>
      </c>
      <c r="H519" s="307"/>
      <c r="I519" s="308">
        <v>2022</v>
      </c>
      <c r="J519" s="307"/>
      <c r="K519" s="308">
        <v>2023</v>
      </c>
      <c r="L519" s="309"/>
      <c r="M519" s="310"/>
    </row>
    <row r="520" spans="2:14" ht="16.5" thickTop="1" thickBot="1" x14ac:dyDescent="0.3">
      <c r="B520" s="6"/>
      <c r="C520" s="127" t="s">
        <v>46</v>
      </c>
      <c r="D520" s="128" t="str">
        <f>CONCATENATE("var ",RIGHT(2019,2),"/",RIGHT(2018,2))</f>
        <v>var 19/18</v>
      </c>
      <c r="E520" s="129" t="s">
        <v>46</v>
      </c>
      <c r="F520" s="128" t="str">
        <f>CONCATENATE("var ",RIGHT(E519,2),"/",RIGHT(E519-1,2))</f>
        <v>var 20/19</v>
      </c>
      <c r="G520" s="129" t="s">
        <v>46</v>
      </c>
      <c r="H520" s="128" t="str">
        <f>CONCATENATE("var ",RIGHT(G519,2),"/",RIGHT(G519-1,2))</f>
        <v>var 21/20</v>
      </c>
      <c r="I520" s="129" t="s">
        <v>46</v>
      </c>
      <c r="J520" s="128" t="str">
        <f>CONCATENATE("var ",RIGHT(I519,2),"/",RIGHT(I519-1,2))</f>
        <v>var 22/21</v>
      </c>
      <c r="K520" s="129" t="s">
        <v>46</v>
      </c>
      <c r="L520" s="128" t="str">
        <f>CONCATENATE("var ",RIGHT(K519,2),"/",RIGHT(K519-1,2))</f>
        <v>var 23/22</v>
      </c>
      <c r="M520" s="128" t="str">
        <f>CONCATENATE("var ",RIGHT(K519,2),"/",RIGHT(2019,2))</f>
        <v>var 23/19</v>
      </c>
    </row>
    <row r="521" spans="2:14" x14ac:dyDescent="0.25">
      <c r="B521" s="131" t="s">
        <v>50</v>
      </c>
      <c r="C521" s="132">
        <v>95</v>
      </c>
      <c r="D521" s="133">
        <v>-0.53431372549019607</v>
      </c>
      <c r="E521" s="132">
        <v>118</v>
      </c>
      <c r="F521" s="133">
        <f t="shared" ref="F521:J533" si="65">IFERROR(E521/C521-1,"-")</f>
        <v>0.24210526315789482</v>
      </c>
      <c r="G521" s="132">
        <v>119</v>
      </c>
      <c r="H521" s="133">
        <f t="shared" si="65"/>
        <v>8.4745762711864181E-3</v>
      </c>
      <c r="I521" s="132">
        <v>107</v>
      </c>
      <c r="J521" s="133">
        <f t="shared" si="65"/>
        <v>-0.10084033613445376</v>
      </c>
      <c r="K521" s="132">
        <v>149</v>
      </c>
      <c r="L521" s="133">
        <f t="shared" ref="L521:L524" si="66">IFERROR(K521/I521-1,"-")</f>
        <v>0.39252336448598135</v>
      </c>
      <c r="M521" s="133">
        <f>K521/C521-1</f>
        <v>0.56842105263157894</v>
      </c>
    </row>
    <row r="522" spans="2:14" x14ac:dyDescent="0.25">
      <c r="B522" s="131" t="s">
        <v>52</v>
      </c>
      <c r="C522" s="132">
        <v>161</v>
      </c>
      <c r="D522" s="133">
        <v>0.39999999999999991</v>
      </c>
      <c r="E522" s="132">
        <v>153</v>
      </c>
      <c r="F522" s="133">
        <f t="shared" si="65"/>
        <v>-4.9689440993788803E-2</v>
      </c>
      <c r="G522" s="132">
        <v>149</v>
      </c>
      <c r="H522" s="133">
        <f t="shared" si="65"/>
        <v>-2.6143790849673221E-2</v>
      </c>
      <c r="I522" s="132">
        <v>243</v>
      </c>
      <c r="J522" s="133">
        <f t="shared" si="65"/>
        <v>0.63087248322147649</v>
      </c>
      <c r="K522" s="132">
        <v>262</v>
      </c>
      <c r="L522" s="133">
        <f t="shared" si="66"/>
        <v>7.8189300411522611E-2</v>
      </c>
      <c r="M522" s="133">
        <f>IFERROR(K522/C522-1,"-")</f>
        <v>0.62732919254658381</v>
      </c>
    </row>
    <row r="523" spans="2:14" x14ac:dyDescent="0.25">
      <c r="B523" s="131" t="s">
        <v>54</v>
      </c>
      <c r="C523" s="132">
        <v>107</v>
      </c>
      <c r="D523" s="133">
        <v>5.9405940594059459E-2</v>
      </c>
      <c r="E523" s="132">
        <v>49</v>
      </c>
      <c r="F523" s="133">
        <f t="shared" si="65"/>
        <v>-0.5420560747663552</v>
      </c>
      <c r="G523" s="132">
        <v>166</v>
      </c>
      <c r="H523" s="133">
        <f t="shared" si="65"/>
        <v>2.3877551020408165</v>
      </c>
      <c r="I523" s="132">
        <v>150</v>
      </c>
      <c r="J523" s="133">
        <f t="shared" si="65"/>
        <v>-9.6385542168674676E-2</v>
      </c>
      <c r="K523" s="132">
        <v>169</v>
      </c>
      <c r="L523" s="133">
        <f t="shared" si="66"/>
        <v>0.12666666666666671</v>
      </c>
      <c r="M523" s="133">
        <f t="shared" ref="M523:M524" si="67">IFERROR(K523/C523-1,"-")</f>
        <v>0.57943925233644866</v>
      </c>
    </row>
    <row r="524" spans="2:14" x14ac:dyDescent="0.25">
      <c r="B524" s="131" t="s">
        <v>56</v>
      </c>
      <c r="C524" s="132">
        <v>239</v>
      </c>
      <c r="D524" s="133">
        <v>3.0172413793103425E-2</v>
      </c>
      <c r="E524" s="132">
        <v>0</v>
      </c>
      <c r="F524" s="133">
        <f t="shared" si="65"/>
        <v>-1</v>
      </c>
      <c r="G524" s="132">
        <v>588</v>
      </c>
      <c r="H524" s="133" t="str">
        <f t="shared" si="65"/>
        <v>-</v>
      </c>
      <c r="I524" s="132">
        <v>265</v>
      </c>
      <c r="J524" s="133">
        <f t="shared" si="65"/>
        <v>-0.54931972789115646</v>
      </c>
      <c r="K524" s="132">
        <v>267</v>
      </c>
      <c r="L524" s="133">
        <f t="shared" si="66"/>
        <v>7.547169811320753E-3</v>
      </c>
      <c r="M524" s="133">
        <f t="shared" si="67"/>
        <v>0.11715481171548126</v>
      </c>
    </row>
    <row r="525" spans="2:14" x14ac:dyDescent="0.25">
      <c r="B525" s="131" t="s">
        <v>58</v>
      </c>
      <c r="C525" s="132">
        <v>128</v>
      </c>
      <c r="D525" s="133">
        <v>0.13274336283185839</v>
      </c>
      <c r="E525" s="132">
        <v>0</v>
      </c>
      <c r="F525" s="133">
        <f t="shared" si="65"/>
        <v>-1</v>
      </c>
      <c r="G525" s="132">
        <v>660</v>
      </c>
      <c r="H525" s="133" t="str">
        <f t="shared" si="65"/>
        <v>-</v>
      </c>
      <c r="I525" s="132">
        <v>285</v>
      </c>
      <c r="J525" s="133">
        <f t="shared" si="65"/>
        <v>-0.56818181818181812</v>
      </c>
      <c r="K525" s="132"/>
      <c r="L525" s="133"/>
      <c r="M525" s="133"/>
    </row>
    <row r="526" spans="2:14" x14ac:dyDescent="0.25">
      <c r="B526" s="131" t="s">
        <v>60</v>
      </c>
      <c r="C526" s="132">
        <v>155</v>
      </c>
      <c r="D526" s="133">
        <v>1.9807692307692308</v>
      </c>
      <c r="E526" s="132">
        <v>0</v>
      </c>
      <c r="F526" s="133">
        <f t="shared" si="65"/>
        <v>-1</v>
      </c>
      <c r="G526" s="132">
        <v>258</v>
      </c>
      <c r="H526" s="133" t="str">
        <f t="shared" si="65"/>
        <v>-</v>
      </c>
      <c r="I526" s="132">
        <v>154</v>
      </c>
      <c r="J526" s="133">
        <f t="shared" si="65"/>
        <v>-0.4031007751937985</v>
      </c>
      <c r="K526" s="132"/>
      <c r="L526" s="133"/>
      <c r="M526" s="133"/>
    </row>
    <row r="527" spans="2:14" x14ac:dyDescent="0.25">
      <c r="B527" s="131" t="s">
        <v>62</v>
      </c>
      <c r="C527" s="132">
        <v>99</v>
      </c>
      <c r="D527" s="133">
        <v>0.125</v>
      </c>
      <c r="E527" s="132">
        <v>84</v>
      </c>
      <c r="F527" s="133">
        <f t="shared" si="65"/>
        <v>-0.15151515151515149</v>
      </c>
      <c r="G527" s="132">
        <v>269</v>
      </c>
      <c r="H527" s="133">
        <f t="shared" si="65"/>
        <v>2.2023809523809526</v>
      </c>
      <c r="I527" s="132">
        <v>319</v>
      </c>
      <c r="J527" s="133">
        <f t="shared" si="65"/>
        <v>0.18587360594795532</v>
      </c>
      <c r="K527" s="132"/>
      <c r="L527" s="133"/>
      <c r="M527" s="133"/>
    </row>
    <row r="528" spans="2:14" x14ac:dyDescent="0.25">
      <c r="B528" s="131" t="s">
        <v>64</v>
      </c>
      <c r="C528" s="132">
        <v>267</v>
      </c>
      <c r="D528" s="133">
        <v>0.27142857142857135</v>
      </c>
      <c r="E528" s="132">
        <v>155</v>
      </c>
      <c r="F528" s="133">
        <f t="shared" si="65"/>
        <v>-0.41947565543071164</v>
      </c>
      <c r="G528" s="132">
        <v>478</v>
      </c>
      <c r="H528" s="133">
        <f t="shared" si="65"/>
        <v>2.0838709677419356</v>
      </c>
      <c r="I528" s="132">
        <v>301</v>
      </c>
      <c r="J528" s="133">
        <f t="shared" si="65"/>
        <v>-0.37029288702928875</v>
      </c>
      <c r="K528" s="132"/>
      <c r="L528" s="133"/>
      <c r="M528" s="133"/>
    </row>
    <row r="529" spans="2:14" x14ac:dyDescent="0.25">
      <c r="B529" s="131" t="s">
        <v>66</v>
      </c>
      <c r="C529" s="132">
        <v>99</v>
      </c>
      <c r="D529" s="133">
        <v>-0.26119402985074625</v>
      </c>
      <c r="E529" s="132">
        <v>95</v>
      </c>
      <c r="F529" s="133">
        <f t="shared" si="65"/>
        <v>-4.0404040404040442E-2</v>
      </c>
      <c r="G529" s="132">
        <v>181</v>
      </c>
      <c r="H529" s="133">
        <f t="shared" si="65"/>
        <v>0.90526315789473677</v>
      </c>
      <c r="I529" s="132">
        <v>189</v>
      </c>
      <c r="J529" s="133">
        <f t="shared" si="65"/>
        <v>4.4198895027624419E-2</v>
      </c>
      <c r="K529" s="132"/>
      <c r="L529" s="133"/>
      <c r="M529" s="133"/>
    </row>
    <row r="530" spans="2:14" x14ac:dyDescent="0.25">
      <c r="B530" s="131" t="s">
        <v>68</v>
      </c>
      <c r="C530" s="132">
        <v>112</v>
      </c>
      <c r="D530" s="133">
        <v>-0.21678321678321677</v>
      </c>
      <c r="E530" s="132">
        <v>84</v>
      </c>
      <c r="F530" s="133">
        <f t="shared" si="65"/>
        <v>-0.25</v>
      </c>
      <c r="G530" s="132">
        <v>226</v>
      </c>
      <c r="H530" s="133">
        <f t="shared" si="65"/>
        <v>1.6904761904761907</v>
      </c>
      <c r="I530" s="132">
        <v>189</v>
      </c>
      <c r="J530" s="133">
        <f t="shared" si="65"/>
        <v>-0.16371681415929207</v>
      </c>
      <c r="K530" s="132"/>
      <c r="L530" s="133"/>
      <c r="M530" s="133"/>
    </row>
    <row r="531" spans="2:14" x14ac:dyDescent="0.25">
      <c r="B531" s="131" t="s">
        <v>70</v>
      </c>
      <c r="C531" s="132">
        <v>91</v>
      </c>
      <c r="D531" s="133">
        <v>0.24657534246575352</v>
      </c>
      <c r="E531" s="132">
        <v>51</v>
      </c>
      <c r="F531" s="133">
        <f t="shared" si="65"/>
        <v>-0.43956043956043955</v>
      </c>
      <c r="G531" s="132">
        <v>235</v>
      </c>
      <c r="H531" s="133">
        <f t="shared" si="65"/>
        <v>3.6078431372549016</v>
      </c>
      <c r="I531" s="132">
        <v>148</v>
      </c>
      <c r="J531" s="133">
        <f t="shared" si="65"/>
        <v>-0.37021276595744679</v>
      </c>
      <c r="K531" s="132"/>
      <c r="L531" s="133"/>
      <c r="M531" s="133"/>
    </row>
    <row r="532" spans="2:14" x14ac:dyDescent="0.25">
      <c r="B532" s="131" t="s">
        <v>72</v>
      </c>
      <c r="C532" s="132">
        <v>178</v>
      </c>
      <c r="D532" s="133">
        <v>1.0941176470588236</v>
      </c>
      <c r="E532" s="132">
        <v>120</v>
      </c>
      <c r="F532" s="133">
        <f t="shared" si="65"/>
        <v>-0.3258426966292135</v>
      </c>
      <c r="G532" s="132">
        <v>208</v>
      </c>
      <c r="H532" s="133">
        <f t="shared" si="65"/>
        <v>0.73333333333333339</v>
      </c>
      <c r="I532" s="132">
        <v>172</v>
      </c>
      <c r="J532" s="133">
        <f t="shared" si="65"/>
        <v>-0.17307692307692313</v>
      </c>
      <c r="K532" s="132"/>
      <c r="L532" s="133"/>
      <c r="M532" s="133"/>
    </row>
    <row r="533" spans="2:14" ht="15.75" x14ac:dyDescent="0.25">
      <c r="B533" s="134" t="s">
        <v>33</v>
      </c>
      <c r="C533" s="135">
        <v>1731</v>
      </c>
      <c r="D533" s="136">
        <v>0.11677419354838703</v>
      </c>
      <c r="E533" s="135">
        <v>909</v>
      </c>
      <c r="F533" s="136">
        <f t="shared" si="65"/>
        <v>-0.47487001733102252</v>
      </c>
      <c r="G533" s="135">
        <v>3537</v>
      </c>
      <c r="H533" s="136">
        <f t="shared" si="65"/>
        <v>2.891089108910891</v>
      </c>
      <c r="I533" s="135">
        <v>2522</v>
      </c>
      <c r="J533" s="136">
        <f t="shared" si="65"/>
        <v>-0.2869663556686457</v>
      </c>
      <c r="K533" s="135">
        <v>847</v>
      </c>
      <c r="L533" s="136">
        <v>0.10718954248366019</v>
      </c>
      <c r="M533" s="136">
        <v>0.40697674418604657</v>
      </c>
    </row>
    <row r="534" spans="2:14" ht="6" customHeight="1" x14ac:dyDescent="0.25"/>
    <row r="535" spans="2:14" x14ac:dyDescent="0.25">
      <c r="B535" s="39" t="s">
        <v>223</v>
      </c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</row>
    <row r="536" spans="2:14" x14ac:dyDescent="0.25">
      <c r="C536" s="139"/>
      <c r="E536" s="139"/>
      <c r="G536" s="139"/>
      <c r="I536" s="139"/>
      <c r="K536" s="139"/>
    </row>
    <row r="539" spans="2:14" ht="48.75" customHeight="1" thickBot="1" x14ac:dyDescent="0.3">
      <c r="B539" s="293" t="s">
        <v>246</v>
      </c>
      <c r="C539" s="293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1" t="s">
        <v>124</v>
      </c>
    </row>
    <row r="540" spans="2:14" ht="10.5" customHeight="1" thickBot="1" x14ac:dyDescent="0.3">
      <c r="B540" s="124"/>
      <c r="C540" s="125"/>
      <c r="D540" s="124"/>
      <c r="E540" s="124"/>
      <c r="F540" s="124"/>
      <c r="G540" s="124"/>
      <c r="H540" s="124"/>
      <c r="I540" s="124"/>
      <c r="J540" s="124"/>
      <c r="K540" s="2"/>
      <c r="L540" s="2"/>
      <c r="N540" s="1" t="s">
        <v>125</v>
      </c>
    </row>
    <row r="541" spans="2:14" ht="22.5" thickTop="1" thickBot="1" x14ac:dyDescent="0.3">
      <c r="B541" s="140" t="str">
        <f>C541</f>
        <v>Lituania</v>
      </c>
      <c r="C541" s="303" t="s">
        <v>146</v>
      </c>
      <c r="D541" s="304"/>
      <c r="E541" s="304"/>
      <c r="F541" s="304"/>
      <c r="G541" s="304"/>
      <c r="H541" s="304"/>
      <c r="I541" s="304"/>
      <c r="J541" s="304"/>
      <c r="K541" s="304"/>
      <c r="L541" s="304"/>
      <c r="M541" s="305"/>
    </row>
    <row r="542" spans="2:14" ht="22.5" thickTop="1" thickBot="1" x14ac:dyDescent="0.3">
      <c r="B542" s="3"/>
      <c r="C542" s="306">
        <f>2019</f>
        <v>2019</v>
      </c>
      <c r="D542" s="307"/>
      <c r="E542" s="308">
        <v>2020</v>
      </c>
      <c r="F542" s="307"/>
      <c r="G542" s="308">
        <v>2021</v>
      </c>
      <c r="H542" s="307"/>
      <c r="I542" s="308">
        <v>2022</v>
      </c>
      <c r="J542" s="307"/>
      <c r="K542" s="308">
        <v>2023</v>
      </c>
      <c r="L542" s="309"/>
      <c r="M542" s="310"/>
    </row>
    <row r="543" spans="2:14" ht="16.5" thickTop="1" thickBot="1" x14ac:dyDescent="0.3">
      <c r="B543" s="6"/>
      <c r="C543" s="127" t="s">
        <v>46</v>
      </c>
      <c r="D543" s="128" t="str">
        <f>CONCATENATE("var ",RIGHT(2019,2),"/",RIGHT(2018,2))</f>
        <v>var 19/18</v>
      </c>
      <c r="E543" s="129" t="s">
        <v>46</v>
      </c>
      <c r="F543" s="128" t="str">
        <f>CONCATENATE("var ",RIGHT(E542,2),"/",RIGHT(E542-1,2))</f>
        <v>var 20/19</v>
      </c>
      <c r="G543" s="129" t="s">
        <v>46</v>
      </c>
      <c r="H543" s="128" t="str">
        <f>CONCATENATE("var ",RIGHT(G542,2),"/",RIGHT(G542-1,2))</f>
        <v>var 21/20</v>
      </c>
      <c r="I543" s="129" t="s">
        <v>46</v>
      </c>
      <c r="J543" s="128" t="str">
        <f>CONCATENATE("var ",RIGHT(I542,2),"/",RIGHT(I542-1,2))</f>
        <v>var 22/21</v>
      </c>
      <c r="K543" s="129" t="s">
        <v>46</v>
      </c>
      <c r="L543" s="128" t="str">
        <f>CONCATENATE("var ",RIGHT(K542,2),"/",RIGHT(K542-1,2))</f>
        <v>var 23/22</v>
      </c>
      <c r="M543" s="128" t="str">
        <f>CONCATENATE("var ",RIGHT(K542,2),"/",RIGHT(2019,2))</f>
        <v>var 23/19</v>
      </c>
    </row>
    <row r="544" spans="2:14" x14ac:dyDescent="0.25">
      <c r="B544" s="131" t="s">
        <v>50</v>
      </c>
      <c r="C544" s="132">
        <v>372</v>
      </c>
      <c r="D544" s="133">
        <v>3.0434782608695654</v>
      </c>
      <c r="E544" s="132">
        <v>113</v>
      </c>
      <c r="F544" s="133">
        <f t="shared" ref="F544:J556" si="68">IFERROR(E544/C544-1,"-")</f>
        <v>-0.69623655913978499</v>
      </c>
      <c r="G544" s="132">
        <v>95</v>
      </c>
      <c r="H544" s="133">
        <f t="shared" si="68"/>
        <v>-0.15929203539823011</v>
      </c>
      <c r="I544" s="132">
        <v>323</v>
      </c>
      <c r="J544" s="133">
        <f t="shared" si="68"/>
        <v>2.4</v>
      </c>
      <c r="K544" s="132">
        <v>222</v>
      </c>
      <c r="L544" s="133">
        <f t="shared" ref="L544:L547" si="69">IFERROR(K544/I544-1,"-")</f>
        <v>-0.31269349845201233</v>
      </c>
      <c r="M544" s="133">
        <f>K544/C544-1</f>
        <v>-0.40322580645161288</v>
      </c>
    </row>
    <row r="545" spans="2:13" x14ac:dyDescent="0.25">
      <c r="B545" s="131" t="s">
        <v>52</v>
      </c>
      <c r="C545" s="132">
        <v>405</v>
      </c>
      <c r="D545" s="133">
        <v>2.2661290322580645</v>
      </c>
      <c r="E545" s="132">
        <v>74</v>
      </c>
      <c r="F545" s="133">
        <f t="shared" si="68"/>
        <v>-0.81728395061728398</v>
      </c>
      <c r="G545" s="132">
        <v>39</v>
      </c>
      <c r="H545" s="133">
        <f t="shared" si="68"/>
        <v>-0.47297297297297303</v>
      </c>
      <c r="I545" s="132">
        <v>216</v>
      </c>
      <c r="J545" s="133">
        <f t="shared" si="68"/>
        <v>4.5384615384615383</v>
      </c>
      <c r="K545" s="132">
        <v>306</v>
      </c>
      <c r="L545" s="133">
        <f t="shared" si="69"/>
        <v>0.41666666666666674</v>
      </c>
      <c r="M545" s="133">
        <f>IFERROR(K545/C545-1,"-")</f>
        <v>-0.24444444444444446</v>
      </c>
    </row>
    <row r="546" spans="2:13" x14ac:dyDescent="0.25">
      <c r="B546" s="131" t="s">
        <v>54</v>
      </c>
      <c r="C546" s="132">
        <v>295</v>
      </c>
      <c r="D546" s="133">
        <v>-0.29928741092636579</v>
      </c>
      <c r="E546" s="132">
        <v>48</v>
      </c>
      <c r="F546" s="133">
        <f t="shared" si="68"/>
        <v>-0.83728813559322035</v>
      </c>
      <c r="G546" s="132">
        <v>29</v>
      </c>
      <c r="H546" s="133">
        <f t="shared" si="68"/>
        <v>-0.39583333333333337</v>
      </c>
      <c r="I546" s="132">
        <v>267</v>
      </c>
      <c r="J546" s="133">
        <f t="shared" si="68"/>
        <v>8.2068965517241388</v>
      </c>
      <c r="K546" s="132">
        <v>352</v>
      </c>
      <c r="L546" s="133">
        <f t="shared" si="69"/>
        <v>0.31835205992509352</v>
      </c>
      <c r="M546" s="133">
        <f t="shared" ref="M546:M547" si="70">IFERROR(K546/C546-1,"-")</f>
        <v>0.19322033898305091</v>
      </c>
    </row>
    <row r="547" spans="2:13" x14ac:dyDescent="0.25">
      <c r="B547" s="131" t="s">
        <v>56</v>
      </c>
      <c r="C547" s="132">
        <v>515</v>
      </c>
      <c r="D547" s="133">
        <v>0.24096385542168686</v>
      </c>
      <c r="E547" s="132">
        <v>0</v>
      </c>
      <c r="F547" s="133">
        <f t="shared" si="68"/>
        <v>-1</v>
      </c>
      <c r="G547" s="132">
        <v>25</v>
      </c>
      <c r="H547" s="133" t="str">
        <f t="shared" si="68"/>
        <v>-</v>
      </c>
      <c r="I547" s="132">
        <v>202</v>
      </c>
      <c r="J547" s="133">
        <f t="shared" si="68"/>
        <v>7.08</v>
      </c>
      <c r="K547" s="132">
        <v>314</v>
      </c>
      <c r="L547" s="133">
        <f t="shared" si="69"/>
        <v>0.5544554455445545</v>
      </c>
      <c r="M547" s="133">
        <f t="shared" si="70"/>
        <v>-0.39029126213592236</v>
      </c>
    </row>
    <row r="548" spans="2:13" x14ac:dyDescent="0.25">
      <c r="B548" s="131" t="s">
        <v>58</v>
      </c>
      <c r="C548" s="132">
        <v>106</v>
      </c>
      <c r="D548" s="133">
        <v>0.12765957446808507</v>
      </c>
      <c r="E548" s="132">
        <v>0</v>
      </c>
      <c r="F548" s="133">
        <f t="shared" si="68"/>
        <v>-1</v>
      </c>
      <c r="G548" s="132">
        <v>24</v>
      </c>
      <c r="H548" s="133" t="str">
        <f t="shared" si="68"/>
        <v>-</v>
      </c>
      <c r="I548" s="132">
        <v>285</v>
      </c>
      <c r="J548" s="133">
        <f t="shared" si="68"/>
        <v>10.875</v>
      </c>
      <c r="K548" s="132"/>
      <c r="L548" s="133"/>
      <c r="M548" s="133"/>
    </row>
    <row r="549" spans="2:13" x14ac:dyDescent="0.25">
      <c r="B549" s="131" t="s">
        <v>60</v>
      </c>
      <c r="C549" s="132">
        <v>43</v>
      </c>
      <c r="D549" s="133">
        <v>-0.49411764705882355</v>
      </c>
      <c r="E549" s="132">
        <v>0</v>
      </c>
      <c r="F549" s="133">
        <f t="shared" si="68"/>
        <v>-1</v>
      </c>
      <c r="G549" s="132">
        <v>22</v>
      </c>
      <c r="H549" s="133" t="str">
        <f t="shared" si="68"/>
        <v>-</v>
      </c>
      <c r="I549" s="132">
        <v>162</v>
      </c>
      <c r="J549" s="133">
        <f t="shared" si="68"/>
        <v>6.3636363636363633</v>
      </c>
      <c r="K549" s="132"/>
      <c r="L549" s="133"/>
      <c r="M549" s="133"/>
    </row>
    <row r="550" spans="2:13" x14ac:dyDescent="0.25">
      <c r="B550" s="131" t="s">
        <v>62</v>
      </c>
      <c r="C550" s="132">
        <v>34</v>
      </c>
      <c r="D550" s="133">
        <v>-8.108108108108103E-2</v>
      </c>
      <c r="E550" s="132">
        <v>22</v>
      </c>
      <c r="F550" s="133">
        <f t="shared" si="68"/>
        <v>-0.3529411764705882</v>
      </c>
      <c r="G550" s="132">
        <v>73</v>
      </c>
      <c r="H550" s="133">
        <f t="shared" si="68"/>
        <v>2.3181818181818183</v>
      </c>
      <c r="I550" s="132">
        <v>143</v>
      </c>
      <c r="J550" s="133">
        <f t="shared" si="68"/>
        <v>0.95890410958904115</v>
      </c>
      <c r="K550" s="132"/>
      <c r="L550" s="133"/>
      <c r="M550" s="133"/>
    </row>
    <row r="551" spans="2:13" x14ac:dyDescent="0.25">
      <c r="B551" s="131" t="s">
        <v>64</v>
      </c>
      <c r="C551" s="132">
        <v>51</v>
      </c>
      <c r="D551" s="133">
        <v>0.37837837837837829</v>
      </c>
      <c r="E551" s="132">
        <v>12</v>
      </c>
      <c r="F551" s="133">
        <f t="shared" si="68"/>
        <v>-0.76470588235294112</v>
      </c>
      <c r="G551" s="132">
        <v>56</v>
      </c>
      <c r="H551" s="133">
        <f t="shared" si="68"/>
        <v>3.666666666666667</v>
      </c>
      <c r="I551" s="132">
        <v>150</v>
      </c>
      <c r="J551" s="133">
        <f t="shared" si="68"/>
        <v>1.6785714285714284</v>
      </c>
      <c r="K551" s="132"/>
      <c r="L551" s="133"/>
      <c r="M551" s="133"/>
    </row>
    <row r="552" spans="2:13" x14ac:dyDescent="0.25">
      <c r="B552" s="131" t="s">
        <v>66</v>
      </c>
      <c r="C552" s="132">
        <v>64</v>
      </c>
      <c r="D552" s="133">
        <v>1.5873015873015817E-2</v>
      </c>
      <c r="E552" s="132">
        <v>16</v>
      </c>
      <c r="F552" s="133">
        <f t="shared" si="68"/>
        <v>-0.75</v>
      </c>
      <c r="G552" s="132">
        <v>58</v>
      </c>
      <c r="H552" s="133">
        <f t="shared" si="68"/>
        <v>2.625</v>
      </c>
      <c r="I552" s="132">
        <v>158</v>
      </c>
      <c r="J552" s="133">
        <f t="shared" si="68"/>
        <v>1.7241379310344827</v>
      </c>
      <c r="K552" s="132"/>
      <c r="L552" s="133"/>
      <c r="M552" s="133"/>
    </row>
    <row r="553" spans="2:13" x14ac:dyDescent="0.25">
      <c r="B553" s="131" t="s">
        <v>68</v>
      </c>
      <c r="C553" s="132">
        <v>92</v>
      </c>
      <c r="D553" s="133">
        <v>-0.676056338028169</v>
      </c>
      <c r="E553" s="132">
        <v>21</v>
      </c>
      <c r="F553" s="133">
        <f t="shared" si="68"/>
        <v>-0.77173913043478259</v>
      </c>
      <c r="G553" s="132">
        <v>143</v>
      </c>
      <c r="H553" s="133">
        <f t="shared" si="68"/>
        <v>5.8095238095238093</v>
      </c>
      <c r="I553" s="132">
        <v>235</v>
      </c>
      <c r="J553" s="133">
        <f t="shared" si="68"/>
        <v>0.64335664335664333</v>
      </c>
      <c r="K553" s="132"/>
      <c r="L553" s="133"/>
      <c r="M553" s="133"/>
    </row>
    <row r="554" spans="2:13" x14ac:dyDescent="0.25">
      <c r="B554" s="131" t="s">
        <v>70</v>
      </c>
      <c r="C554" s="132">
        <v>79</v>
      </c>
      <c r="D554" s="133">
        <v>-0.57065217391304346</v>
      </c>
      <c r="E554" s="132">
        <v>29</v>
      </c>
      <c r="F554" s="133">
        <f t="shared" si="68"/>
        <v>-0.63291139240506333</v>
      </c>
      <c r="G554" s="132">
        <v>149</v>
      </c>
      <c r="H554" s="133">
        <f t="shared" si="68"/>
        <v>4.1379310344827589</v>
      </c>
      <c r="I554" s="132">
        <v>238</v>
      </c>
      <c r="J554" s="133">
        <f t="shared" si="68"/>
        <v>0.59731543624161065</v>
      </c>
      <c r="K554" s="132"/>
      <c r="L554" s="133"/>
      <c r="M554" s="133"/>
    </row>
    <row r="555" spans="2:13" x14ac:dyDescent="0.25">
      <c r="B555" s="131" t="s">
        <v>72</v>
      </c>
      <c r="C555" s="132">
        <v>94</v>
      </c>
      <c r="D555" s="133">
        <v>-0.47486033519553073</v>
      </c>
      <c r="E555" s="132">
        <v>64</v>
      </c>
      <c r="F555" s="133">
        <f t="shared" si="68"/>
        <v>-0.31914893617021278</v>
      </c>
      <c r="G555" s="132">
        <v>256</v>
      </c>
      <c r="H555" s="133">
        <f t="shared" si="68"/>
        <v>3</v>
      </c>
      <c r="I555" s="132">
        <v>290</v>
      </c>
      <c r="J555" s="133">
        <f t="shared" si="68"/>
        <v>0.1328125</v>
      </c>
      <c r="K555" s="132"/>
      <c r="L555" s="133"/>
      <c r="M555" s="133"/>
    </row>
    <row r="556" spans="2:13" ht="15.75" x14ac:dyDescent="0.25">
      <c r="B556" s="134" t="s">
        <v>33</v>
      </c>
      <c r="C556" s="135">
        <v>2150</v>
      </c>
      <c r="D556" s="136">
        <v>6.6997518610421913E-2</v>
      </c>
      <c r="E556" s="135">
        <v>399</v>
      </c>
      <c r="F556" s="136">
        <f t="shared" si="68"/>
        <v>-0.81441860465116278</v>
      </c>
      <c r="G556" s="135">
        <v>969</v>
      </c>
      <c r="H556" s="136">
        <f t="shared" si="68"/>
        <v>1.4285714285714284</v>
      </c>
      <c r="I556" s="135">
        <v>2669</v>
      </c>
      <c r="J556" s="136">
        <f t="shared" si="68"/>
        <v>1.7543859649122808</v>
      </c>
      <c r="K556" s="135">
        <v>1194</v>
      </c>
      <c r="L556" s="136">
        <v>0.18452380952380953</v>
      </c>
      <c r="M556" s="136">
        <v>-0.24763705103969758</v>
      </c>
    </row>
    <row r="557" spans="2:13" ht="6" customHeight="1" x14ac:dyDescent="0.25"/>
    <row r="558" spans="2:13" x14ac:dyDescent="0.25">
      <c r="B558" s="39" t="s">
        <v>223</v>
      </c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</row>
    <row r="559" spans="2:13" x14ac:dyDescent="0.25">
      <c r="C559" s="139"/>
      <c r="E559" s="139"/>
      <c r="G559" s="139"/>
      <c r="I559" s="139"/>
      <c r="K559" s="139"/>
    </row>
    <row r="562" spans="2:14" ht="48.75" customHeight="1" thickBot="1" x14ac:dyDescent="0.3">
      <c r="B562" s="293" t="s">
        <v>247</v>
      </c>
      <c r="C562" s="293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1" t="s">
        <v>124</v>
      </c>
    </row>
    <row r="563" spans="2:14" ht="10.5" customHeight="1" thickBot="1" x14ac:dyDescent="0.3">
      <c r="B563" s="124"/>
      <c r="C563" s="125"/>
      <c r="D563" s="124"/>
      <c r="E563" s="124"/>
      <c r="F563" s="124"/>
      <c r="G563" s="124"/>
      <c r="H563" s="124"/>
      <c r="I563" s="124"/>
      <c r="J563" s="124"/>
      <c r="K563" s="2"/>
      <c r="L563" s="2"/>
      <c r="N563" s="1" t="s">
        <v>125</v>
      </c>
    </row>
    <row r="564" spans="2:14" ht="22.5" thickTop="1" thickBot="1" x14ac:dyDescent="0.3">
      <c r="B564" s="140" t="str">
        <f>C564</f>
        <v>Hungría</v>
      </c>
      <c r="C564" s="303" t="s">
        <v>148</v>
      </c>
      <c r="D564" s="304"/>
      <c r="E564" s="304"/>
      <c r="F564" s="304"/>
      <c r="G564" s="304"/>
      <c r="H564" s="304"/>
      <c r="I564" s="304"/>
      <c r="J564" s="304"/>
      <c r="K564" s="304"/>
      <c r="L564" s="304"/>
      <c r="M564" s="305"/>
    </row>
    <row r="565" spans="2:14" ht="22.5" thickTop="1" thickBot="1" x14ac:dyDescent="0.3">
      <c r="B565" s="3"/>
      <c r="C565" s="306">
        <f>2019</f>
        <v>2019</v>
      </c>
      <c r="D565" s="307"/>
      <c r="E565" s="308">
        <v>2020</v>
      </c>
      <c r="F565" s="307"/>
      <c r="G565" s="308">
        <v>2021</v>
      </c>
      <c r="H565" s="307"/>
      <c r="I565" s="308">
        <v>2022</v>
      </c>
      <c r="J565" s="307"/>
      <c r="K565" s="308">
        <v>2023</v>
      </c>
      <c r="L565" s="309"/>
      <c r="M565" s="310"/>
    </row>
    <row r="566" spans="2:14" ht="16.5" thickTop="1" thickBot="1" x14ac:dyDescent="0.3">
      <c r="B566" s="6"/>
      <c r="C566" s="127" t="s">
        <v>46</v>
      </c>
      <c r="D566" s="128" t="str">
        <f>CONCATENATE("var ",RIGHT(2019,2),"/",RIGHT(2018,2))</f>
        <v>var 19/18</v>
      </c>
      <c r="E566" s="129" t="s">
        <v>46</v>
      </c>
      <c r="F566" s="128" t="str">
        <f>CONCATENATE("var ",RIGHT(E565,2),"/",RIGHT(E565-1,2))</f>
        <v>var 20/19</v>
      </c>
      <c r="G566" s="129" t="s">
        <v>46</v>
      </c>
      <c r="H566" s="128" t="str">
        <f>CONCATENATE("var ",RIGHT(G565,2),"/",RIGHT(G565-1,2))</f>
        <v>var 21/20</v>
      </c>
      <c r="I566" s="129" t="s">
        <v>46</v>
      </c>
      <c r="J566" s="128" t="str">
        <f>CONCATENATE("var ",RIGHT(I565,2),"/",RIGHT(I565-1,2))</f>
        <v>var 22/21</v>
      </c>
      <c r="K566" s="129" t="s">
        <v>46</v>
      </c>
      <c r="L566" s="128" t="str">
        <f>CONCATENATE("var ",RIGHT(K565,2),"/",RIGHT(K565-1,2))</f>
        <v>var 23/22</v>
      </c>
      <c r="M566" s="128" t="str">
        <f>CONCATENATE("var ",RIGHT(K565,2),"/",RIGHT(2019,2))</f>
        <v>var 23/19</v>
      </c>
    </row>
    <row r="567" spans="2:14" x14ac:dyDescent="0.25">
      <c r="B567" s="131" t="s">
        <v>50</v>
      </c>
      <c r="C567" s="132">
        <v>122</v>
      </c>
      <c r="D567" s="133">
        <v>-0.49377593360995853</v>
      </c>
      <c r="E567" s="132">
        <v>142</v>
      </c>
      <c r="F567" s="133">
        <f t="shared" ref="F567:J579" si="71">IFERROR(E567/C567-1,"-")</f>
        <v>0.16393442622950816</v>
      </c>
      <c r="G567" s="132">
        <v>26</v>
      </c>
      <c r="H567" s="133">
        <f t="shared" si="71"/>
        <v>-0.81690140845070425</v>
      </c>
      <c r="I567" s="132">
        <v>368</v>
      </c>
      <c r="J567" s="133">
        <f t="shared" si="71"/>
        <v>13.153846153846153</v>
      </c>
      <c r="K567" s="132">
        <v>1086</v>
      </c>
      <c r="L567" s="133">
        <f t="shared" ref="L567:L570" si="72">IFERROR(K567/I567-1,"-")</f>
        <v>1.9510869565217392</v>
      </c>
      <c r="M567" s="133">
        <f>K567/C567-1</f>
        <v>7.9016393442622945</v>
      </c>
    </row>
    <row r="568" spans="2:14" x14ac:dyDescent="0.25">
      <c r="B568" s="131" t="s">
        <v>52</v>
      </c>
      <c r="C568" s="132">
        <v>268</v>
      </c>
      <c r="D568" s="133">
        <v>0.51412429378531077</v>
      </c>
      <c r="E568" s="132">
        <v>129</v>
      </c>
      <c r="F568" s="133">
        <f t="shared" si="71"/>
        <v>-0.51865671641791045</v>
      </c>
      <c r="G568" s="132">
        <v>22</v>
      </c>
      <c r="H568" s="133">
        <f t="shared" si="71"/>
        <v>-0.8294573643410853</v>
      </c>
      <c r="I568" s="132">
        <v>330</v>
      </c>
      <c r="J568" s="133">
        <f t="shared" si="71"/>
        <v>14</v>
      </c>
      <c r="K568" s="132">
        <v>881</v>
      </c>
      <c r="L568" s="133">
        <f t="shared" si="72"/>
        <v>1.6696969696969699</v>
      </c>
      <c r="M568" s="133">
        <f>IFERROR(K568/C568-1,"-")</f>
        <v>2.2873134328358211</v>
      </c>
    </row>
    <row r="569" spans="2:14" x14ac:dyDescent="0.25">
      <c r="B569" s="131" t="s">
        <v>54</v>
      </c>
      <c r="C569" s="132">
        <v>302</v>
      </c>
      <c r="D569" s="133">
        <v>-3.5143769968051131E-2</v>
      </c>
      <c r="E569" s="132">
        <v>33</v>
      </c>
      <c r="F569" s="133">
        <f t="shared" si="71"/>
        <v>-0.89072847682119205</v>
      </c>
      <c r="G569" s="132">
        <v>27</v>
      </c>
      <c r="H569" s="133">
        <f t="shared" si="71"/>
        <v>-0.18181818181818177</v>
      </c>
      <c r="I569" s="132">
        <v>405</v>
      </c>
      <c r="J569" s="133">
        <f t="shared" si="71"/>
        <v>14</v>
      </c>
      <c r="K569" s="132">
        <v>839</v>
      </c>
      <c r="L569" s="133">
        <f t="shared" si="72"/>
        <v>1.0716049382716051</v>
      </c>
      <c r="M569" s="133">
        <f t="shared" ref="M569:M570" si="73">IFERROR(K569/C569-1,"-")</f>
        <v>1.7781456953642385</v>
      </c>
    </row>
    <row r="570" spans="2:14" x14ac:dyDescent="0.25">
      <c r="B570" s="131" t="s">
        <v>56</v>
      </c>
      <c r="C570" s="132">
        <v>83</v>
      </c>
      <c r="D570" s="133">
        <v>-0.46103896103896103</v>
      </c>
      <c r="E570" s="132">
        <v>0</v>
      </c>
      <c r="F570" s="133">
        <f t="shared" si="71"/>
        <v>-1</v>
      </c>
      <c r="G570" s="132">
        <v>12</v>
      </c>
      <c r="H570" s="133" t="str">
        <f t="shared" si="71"/>
        <v>-</v>
      </c>
      <c r="I570" s="132">
        <v>304</v>
      </c>
      <c r="J570" s="133">
        <f t="shared" si="71"/>
        <v>24.333333333333332</v>
      </c>
      <c r="K570" s="132">
        <v>318</v>
      </c>
      <c r="L570" s="133">
        <f t="shared" si="72"/>
        <v>4.6052631578947345E-2</v>
      </c>
      <c r="M570" s="133">
        <f t="shared" si="73"/>
        <v>2.8313253012048194</v>
      </c>
    </row>
    <row r="571" spans="2:14" x14ac:dyDescent="0.25">
      <c r="B571" s="131" t="s">
        <v>58</v>
      </c>
      <c r="C571" s="132">
        <v>69</v>
      </c>
      <c r="D571" s="133">
        <v>-0.69469026548672574</v>
      </c>
      <c r="E571" s="132">
        <v>0</v>
      </c>
      <c r="F571" s="133">
        <f t="shared" si="71"/>
        <v>-1</v>
      </c>
      <c r="G571" s="132">
        <v>31</v>
      </c>
      <c r="H571" s="133" t="str">
        <f t="shared" si="71"/>
        <v>-</v>
      </c>
      <c r="I571" s="132">
        <v>396</v>
      </c>
      <c r="J571" s="133">
        <f t="shared" si="71"/>
        <v>11.774193548387096</v>
      </c>
      <c r="K571" s="132"/>
      <c r="L571" s="133"/>
      <c r="M571" s="133"/>
    </row>
    <row r="572" spans="2:14" x14ac:dyDescent="0.25">
      <c r="B572" s="131" t="s">
        <v>60</v>
      </c>
      <c r="C572" s="132">
        <v>142</v>
      </c>
      <c r="D572" s="133">
        <v>-0.41078838174273857</v>
      </c>
      <c r="E572" s="132">
        <v>0</v>
      </c>
      <c r="F572" s="133">
        <f t="shared" si="71"/>
        <v>-1</v>
      </c>
      <c r="G572" s="132">
        <v>28</v>
      </c>
      <c r="H572" s="133" t="str">
        <f t="shared" si="71"/>
        <v>-</v>
      </c>
      <c r="I572" s="132">
        <v>608</v>
      </c>
      <c r="J572" s="133">
        <f t="shared" si="71"/>
        <v>20.714285714285715</v>
      </c>
      <c r="K572" s="132"/>
      <c r="L572" s="133"/>
      <c r="M572" s="133"/>
    </row>
    <row r="573" spans="2:14" x14ac:dyDescent="0.25">
      <c r="B573" s="131" t="s">
        <v>62</v>
      </c>
      <c r="C573" s="132">
        <v>88</v>
      </c>
      <c r="D573" s="133">
        <v>-0.71335504885993484</v>
      </c>
      <c r="E573" s="132">
        <v>24</v>
      </c>
      <c r="F573" s="133">
        <f t="shared" si="71"/>
        <v>-0.72727272727272729</v>
      </c>
      <c r="G573" s="132">
        <v>57</v>
      </c>
      <c r="H573" s="133">
        <f t="shared" si="71"/>
        <v>1.375</v>
      </c>
      <c r="I573" s="132">
        <v>499</v>
      </c>
      <c r="J573" s="133">
        <f t="shared" si="71"/>
        <v>7.7543859649122808</v>
      </c>
      <c r="K573" s="132"/>
      <c r="L573" s="133"/>
      <c r="M573" s="133"/>
    </row>
    <row r="574" spans="2:14" x14ac:dyDescent="0.25">
      <c r="B574" s="131" t="s">
        <v>64</v>
      </c>
      <c r="C574" s="132">
        <v>71</v>
      </c>
      <c r="D574" s="133">
        <v>-0.73106060606060608</v>
      </c>
      <c r="E574" s="132">
        <v>69</v>
      </c>
      <c r="F574" s="133">
        <f t="shared" si="71"/>
        <v>-2.8169014084507005E-2</v>
      </c>
      <c r="G574" s="132">
        <v>68</v>
      </c>
      <c r="H574" s="133">
        <f t="shared" si="71"/>
        <v>-1.4492753623188359E-2</v>
      </c>
      <c r="I574" s="132">
        <v>429</v>
      </c>
      <c r="J574" s="133">
        <f t="shared" si="71"/>
        <v>5.3088235294117645</v>
      </c>
      <c r="K574" s="132"/>
      <c r="L574" s="133"/>
      <c r="M574" s="133"/>
    </row>
    <row r="575" spans="2:14" x14ac:dyDescent="0.25">
      <c r="B575" s="131" t="s">
        <v>66</v>
      </c>
      <c r="C575" s="132">
        <v>68</v>
      </c>
      <c r="D575" s="133">
        <v>-0.80515759312320911</v>
      </c>
      <c r="E575" s="132">
        <v>14</v>
      </c>
      <c r="F575" s="133">
        <f t="shared" si="71"/>
        <v>-0.79411764705882359</v>
      </c>
      <c r="G575" s="132">
        <v>154</v>
      </c>
      <c r="H575" s="133">
        <f t="shared" si="71"/>
        <v>10</v>
      </c>
      <c r="I575" s="132">
        <v>410</v>
      </c>
      <c r="J575" s="133">
        <f t="shared" si="71"/>
        <v>1.6623376623376624</v>
      </c>
      <c r="K575" s="132"/>
      <c r="L575" s="133"/>
      <c r="M575" s="133"/>
    </row>
    <row r="576" spans="2:14" x14ac:dyDescent="0.25">
      <c r="B576" s="131" t="s">
        <v>68</v>
      </c>
      <c r="C576" s="132">
        <v>84</v>
      </c>
      <c r="D576" s="133">
        <v>-0.68888888888888888</v>
      </c>
      <c r="E576" s="132">
        <v>37</v>
      </c>
      <c r="F576" s="133">
        <f t="shared" si="71"/>
        <v>-0.55952380952380953</v>
      </c>
      <c r="G576" s="132">
        <v>83</v>
      </c>
      <c r="H576" s="133">
        <f t="shared" si="71"/>
        <v>1.2432432432432434</v>
      </c>
      <c r="I576" s="132">
        <v>509</v>
      </c>
      <c r="J576" s="133">
        <f t="shared" si="71"/>
        <v>5.1325301204819276</v>
      </c>
      <c r="K576" s="132"/>
      <c r="L576" s="133"/>
      <c r="M576" s="133"/>
    </row>
    <row r="577" spans="2:14" x14ac:dyDescent="0.25">
      <c r="B577" s="131" t="s">
        <v>70</v>
      </c>
      <c r="C577" s="132">
        <v>95</v>
      </c>
      <c r="D577" s="133">
        <v>-0.50520833333333326</v>
      </c>
      <c r="E577" s="132">
        <v>10</v>
      </c>
      <c r="F577" s="133">
        <f t="shared" si="71"/>
        <v>-0.89473684210526316</v>
      </c>
      <c r="G577" s="132">
        <v>177</v>
      </c>
      <c r="H577" s="133">
        <f t="shared" si="71"/>
        <v>16.7</v>
      </c>
      <c r="I577" s="132">
        <v>431</v>
      </c>
      <c r="J577" s="133">
        <f t="shared" si="71"/>
        <v>1.4350282485875705</v>
      </c>
      <c r="K577" s="132"/>
      <c r="L577" s="133"/>
      <c r="M577" s="133"/>
    </row>
    <row r="578" spans="2:14" x14ac:dyDescent="0.25">
      <c r="B578" s="131" t="s">
        <v>72</v>
      </c>
      <c r="C578" s="132">
        <v>122</v>
      </c>
      <c r="D578" s="133">
        <v>-0.40776699029126218</v>
      </c>
      <c r="E578" s="132">
        <v>15</v>
      </c>
      <c r="F578" s="133">
        <f t="shared" si="71"/>
        <v>-0.87704918032786883</v>
      </c>
      <c r="G578" s="132">
        <v>329</v>
      </c>
      <c r="H578" s="133">
        <f t="shared" si="71"/>
        <v>20.933333333333334</v>
      </c>
      <c r="I578" s="132">
        <v>790</v>
      </c>
      <c r="J578" s="133">
        <f t="shared" si="71"/>
        <v>1.4012158054711246</v>
      </c>
      <c r="K578" s="132"/>
      <c r="L578" s="133"/>
      <c r="M578" s="133"/>
    </row>
    <row r="579" spans="2:14" ht="15.75" x14ac:dyDescent="0.25">
      <c r="B579" s="134" t="s">
        <v>33</v>
      </c>
      <c r="C579" s="135">
        <v>1514</v>
      </c>
      <c r="D579" s="136">
        <v>-0.48503401360544218</v>
      </c>
      <c r="E579" s="135">
        <v>473</v>
      </c>
      <c r="F579" s="136">
        <f t="shared" si="71"/>
        <v>-0.68758256274768825</v>
      </c>
      <c r="G579" s="135">
        <v>1014</v>
      </c>
      <c r="H579" s="136">
        <f t="shared" si="71"/>
        <v>1.1437632135306552</v>
      </c>
      <c r="I579" s="135">
        <v>5479</v>
      </c>
      <c r="J579" s="136">
        <f t="shared" si="71"/>
        <v>4.4033530571992108</v>
      </c>
      <c r="K579" s="135">
        <v>3124</v>
      </c>
      <c r="L579" s="136">
        <v>1.220326936744847</v>
      </c>
      <c r="M579" s="136">
        <v>3.0309677419354841</v>
      </c>
    </row>
    <row r="580" spans="2:14" ht="6" customHeight="1" x14ac:dyDescent="0.25"/>
    <row r="581" spans="2:14" x14ac:dyDescent="0.25">
      <c r="B581" s="39" t="s">
        <v>223</v>
      </c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</row>
    <row r="582" spans="2:14" x14ac:dyDescent="0.25">
      <c r="C582" s="139"/>
      <c r="E582" s="139"/>
      <c r="G582" s="139"/>
      <c r="I582" s="139"/>
      <c r="K582" s="139"/>
    </row>
    <row r="585" spans="2:14" ht="48.75" customHeight="1" thickBot="1" x14ac:dyDescent="0.3">
      <c r="B585" s="293" t="s">
        <v>248</v>
      </c>
      <c r="C585" s="293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1" t="s">
        <v>124</v>
      </c>
    </row>
    <row r="586" spans="2:14" ht="10.5" customHeight="1" thickBot="1" x14ac:dyDescent="0.3">
      <c r="B586" s="124"/>
      <c r="C586" s="125"/>
      <c r="D586" s="124"/>
      <c r="E586" s="124"/>
      <c r="F586" s="124"/>
      <c r="G586" s="124"/>
      <c r="H586" s="124"/>
      <c r="I586" s="124"/>
      <c r="J586" s="124"/>
      <c r="K586" s="2"/>
      <c r="L586" s="2"/>
      <c r="N586" s="1" t="s">
        <v>125</v>
      </c>
    </row>
    <row r="587" spans="2:14" ht="22.5" thickTop="1" thickBot="1" x14ac:dyDescent="0.3">
      <c r="B587" s="140" t="str">
        <f>C587</f>
        <v>Rusia</v>
      </c>
      <c r="C587" s="303" t="s">
        <v>150</v>
      </c>
      <c r="D587" s="304"/>
      <c r="E587" s="304"/>
      <c r="F587" s="304"/>
      <c r="G587" s="304"/>
      <c r="H587" s="304"/>
      <c r="I587" s="304"/>
      <c r="J587" s="304"/>
      <c r="K587" s="304"/>
      <c r="L587" s="304"/>
      <c r="M587" s="305"/>
    </row>
    <row r="588" spans="2:14" ht="22.5" thickTop="1" thickBot="1" x14ac:dyDescent="0.3">
      <c r="B588" s="3"/>
      <c r="C588" s="306">
        <f>2019</f>
        <v>2019</v>
      </c>
      <c r="D588" s="307"/>
      <c r="E588" s="308">
        <v>2020</v>
      </c>
      <c r="F588" s="307"/>
      <c r="G588" s="308">
        <v>2021</v>
      </c>
      <c r="H588" s="307"/>
      <c r="I588" s="308">
        <v>2022</v>
      </c>
      <c r="J588" s="307"/>
      <c r="K588" s="308">
        <v>2023</v>
      </c>
      <c r="L588" s="309"/>
      <c r="M588" s="310"/>
    </row>
    <row r="589" spans="2:14" ht="16.5" thickTop="1" thickBot="1" x14ac:dyDescent="0.3">
      <c r="B589" s="6"/>
      <c r="C589" s="127" t="s">
        <v>46</v>
      </c>
      <c r="D589" s="128" t="str">
        <f>CONCATENATE("var ",RIGHT(2019,2),"/",RIGHT(2018,2))</f>
        <v>var 19/18</v>
      </c>
      <c r="E589" s="129" t="s">
        <v>46</v>
      </c>
      <c r="F589" s="128" t="str">
        <f>CONCATENATE("var ",RIGHT(E588,2),"/",RIGHT(E588-1,2))</f>
        <v>var 20/19</v>
      </c>
      <c r="G589" s="129" t="s">
        <v>46</v>
      </c>
      <c r="H589" s="128" t="str">
        <f>CONCATENATE("var ",RIGHT(G588,2),"/",RIGHT(G588-1,2))</f>
        <v>var 21/20</v>
      </c>
      <c r="I589" s="129" t="s">
        <v>46</v>
      </c>
      <c r="J589" s="128" t="str">
        <f>CONCATENATE("var ",RIGHT(I588,2),"/",RIGHT(I588-1,2))</f>
        <v>var 22/21</v>
      </c>
      <c r="K589" s="129" t="s">
        <v>46</v>
      </c>
      <c r="L589" s="128" t="str">
        <f>CONCATENATE("var ",RIGHT(K588,2),"/",RIGHT(K588-1,2))</f>
        <v>var 23/22</v>
      </c>
      <c r="M589" s="128" t="str">
        <f>CONCATENATE("var ",RIGHT(K588,2),"/",RIGHT(2019,2))</f>
        <v>var 23/19</v>
      </c>
    </row>
    <row r="590" spans="2:14" x14ac:dyDescent="0.25">
      <c r="B590" s="131" t="s">
        <v>50</v>
      </c>
      <c r="C590" s="132">
        <v>170</v>
      </c>
      <c r="D590" s="133">
        <v>-0.24778761061946908</v>
      </c>
      <c r="E590" s="132">
        <v>216</v>
      </c>
      <c r="F590" s="133">
        <f t="shared" ref="F590:J602" si="74">IFERROR(E590/C590-1,"-")</f>
        <v>0.27058823529411757</v>
      </c>
      <c r="G590" s="132">
        <v>35</v>
      </c>
      <c r="H590" s="133">
        <f t="shared" si="74"/>
        <v>-0.83796296296296302</v>
      </c>
      <c r="I590" s="132">
        <v>67</v>
      </c>
      <c r="J590" s="133">
        <f t="shared" si="74"/>
        <v>0.91428571428571437</v>
      </c>
      <c r="K590" s="132">
        <v>124</v>
      </c>
      <c r="L590" s="133">
        <f t="shared" ref="L590:L593" si="75">IFERROR(K590/I590-1,"-")</f>
        <v>0.85074626865671643</v>
      </c>
      <c r="M590" s="133">
        <f>K590/C590-1</f>
        <v>-0.27058823529411768</v>
      </c>
    </row>
    <row r="591" spans="2:14" x14ac:dyDescent="0.25">
      <c r="B591" s="131" t="s">
        <v>52</v>
      </c>
      <c r="C591" s="132">
        <v>98</v>
      </c>
      <c r="D591" s="133">
        <v>-0.66779661016949154</v>
      </c>
      <c r="E591" s="132">
        <v>75</v>
      </c>
      <c r="F591" s="133">
        <f t="shared" si="74"/>
        <v>-0.23469387755102045</v>
      </c>
      <c r="G591" s="132">
        <v>14</v>
      </c>
      <c r="H591" s="133">
        <f t="shared" si="74"/>
        <v>-0.81333333333333335</v>
      </c>
      <c r="I591" s="132">
        <v>55</v>
      </c>
      <c r="J591" s="133">
        <f t="shared" si="74"/>
        <v>2.9285714285714284</v>
      </c>
      <c r="K591" s="132">
        <v>74</v>
      </c>
      <c r="L591" s="133">
        <f t="shared" si="75"/>
        <v>0.34545454545454546</v>
      </c>
      <c r="M591" s="133">
        <f>IFERROR(K591/C591-1,"-")</f>
        <v>-0.24489795918367352</v>
      </c>
    </row>
    <row r="592" spans="2:14" x14ac:dyDescent="0.25">
      <c r="B592" s="131" t="s">
        <v>54</v>
      </c>
      <c r="C592" s="132">
        <v>86</v>
      </c>
      <c r="D592" s="133">
        <v>-0.44516129032258067</v>
      </c>
      <c r="E592" s="132">
        <v>16</v>
      </c>
      <c r="F592" s="133">
        <f t="shared" si="74"/>
        <v>-0.81395348837209303</v>
      </c>
      <c r="G592" s="132">
        <v>33</v>
      </c>
      <c r="H592" s="133">
        <f t="shared" si="74"/>
        <v>1.0625</v>
      </c>
      <c r="I592" s="132">
        <v>52</v>
      </c>
      <c r="J592" s="133">
        <f t="shared" si="74"/>
        <v>0.57575757575757569</v>
      </c>
      <c r="K592" s="132">
        <v>72</v>
      </c>
      <c r="L592" s="133">
        <f t="shared" si="75"/>
        <v>0.38461538461538458</v>
      </c>
      <c r="M592" s="133">
        <f t="shared" ref="M592:M593" si="76">IFERROR(K592/C592-1,"-")</f>
        <v>-0.16279069767441856</v>
      </c>
    </row>
    <row r="593" spans="2:14" x14ac:dyDescent="0.25">
      <c r="B593" s="131" t="s">
        <v>56</v>
      </c>
      <c r="C593" s="132">
        <v>87</v>
      </c>
      <c r="D593" s="133">
        <v>-0.56499999999999995</v>
      </c>
      <c r="E593" s="132">
        <v>0</v>
      </c>
      <c r="F593" s="133">
        <f t="shared" si="74"/>
        <v>-1</v>
      </c>
      <c r="G593" s="132">
        <v>41</v>
      </c>
      <c r="H593" s="133" t="str">
        <f t="shared" si="74"/>
        <v>-</v>
      </c>
      <c r="I593" s="132">
        <v>78</v>
      </c>
      <c r="J593" s="133">
        <f t="shared" si="74"/>
        <v>0.90243902439024382</v>
      </c>
      <c r="K593" s="132">
        <v>97</v>
      </c>
      <c r="L593" s="133">
        <f t="shared" si="75"/>
        <v>0.24358974358974361</v>
      </c>
      <c r="M593" s="133">
        <f t="shared" si="76"/>
        <v>0.11494252873563227</v>
      </c>
    </row>
    <row r="594" spans="2:14" x14ac:dyDescent="0.25">
      <c r="B594" s="131" t="s">
        <v>58</v>
      </c>
      <c r="C594" s="132">
        <v>75</v>
      </c>
      <c r="D594" s="133">
        <v>-0.38524590163934425</v>
      </c>
      <c r="E594" s="132">
        <v>1</v>
      </c>
      <c r="F594" s="133">
        <f t="shared" si="74"/>
        <v>-0.98666666666666669</v>
      </c>
      <c r="G594" s="132">
        <v>38</v>
      </c>
      <c r="H594" s="133">
        <f t="shared" si="74"/>
        <v>37</v>
      </c>
      <c r="I594" s="132">
        <v>60</v>
      </c>
      <c r="J594" s="133">
        <f t="shared" si="74"/>
        <v>0.57894736842105265</v>
      </c>
      <c r="K594" s="132"/>
      <c r="L594" s="133"/>
      <c r="M594" s="133"/>
    </row>
    <row r="595" spans="2:14" x14ac:dyDescent="0.25">
      <c r="B595" s="131" t="s">
        <v>60</v>
      </c>
      <c r="C595" s="132">
        <v>94</v>
      </c>
      <c r="D595" s="133">
        <v>-0.35616438356164382</v>
      </c>
      <c r="E595" s="132">
        <v>0</v>
      </c>
      <c r="F595" s="133">
        <f t="shared" si="74"/>
        <v>-1</v>
      </c>
      <c r="G595" s="132">
        <v>30</v>
      </c>
      <c r="H595" s="133" t="str">
        <f t="shared" si="74"/>
        <v>-</v>
      </c>
      <c r="I595" s="132">
        <v>58</v>
      </c>
      <c r="J595" s="133">
        <f t="shared" si="74"/>
        <v>0.93333333333333335</v>
      </c>
      <c r="K595" s="132"/>
      <c r="L595" s="133"/>
      <c r="M595" s="133"/>
    </row>
    <row r="596" spans="2:14" x14ac:dyDescent="0.25">
      <c r="B596" s="131" t="s">
        <v>62</v>
      </c>
      <c r="C596" s="132">
        <v>136</v>
      </c>
      <c r="D596" s="133">
        <v>0.49450549450549453</v>
      </c>
      <c r="E596" s="132">
        <v>50</v>
      </c>
      <c r="F596" s="133">
        <f t="shared" si="74"/>
        <v>-0.63235294117647056</v>
      </c>
      <c r="G596" s="132">
        <v>78</v>
      </c>
      <c r="H596" s="133">
        <f t="shared" si="74"/>
        <v>0.56000000000000005</v>
      </c>
      <c r="I596" s="132">
        <v>89</v>
      </c>
      <c r="J596" s="133">
        <f t="shared" si="74"/>
        <v>0.14102564102564097</v>
      </c>
      <c r="K596" s="132"/>
      <c r="L596" s="133"/>
      <c r="M596" s="133"/>
    </row>
    <row r="597" spans="2:14" x14ac:dyDescent="0.25">
      <c r="B597" s="131" t="s">
        <v>64</v>
      </c>
      <c r="C597" s="132">
        <v>72</v>
      </c>
      <c r="D597" s="133">
        <v>-0.88424437299035374</v>
      </c>
      <c r="E597" s="132">
        <v>60</v>
      </c>
      <c r="F597" s="133">
        <f t="shared" si="74"/>
        <v>-0.16666666666666663</v>
      </c>
      <c r="G597" s="132">
        <v>68</v>
      </c>
      <c r="H597" s="133">
        <f t="shared" si="74"/>
        <v>0.1333333333333333</v>
      </c>
      <c r="I597" s="132">
        <v>90</v>
      </c>
      <c r="J597" s="133">
        <f t="shared" si="74"/>
        <v>0.32352941176470584</v>
      </c>
      <c r="K597" s="132"/>
      <c r="L597" s="133"/>
      <c r="M597" s="133"/>
    </row>
    <row r="598" spans="2:14" x14ac:dyDescent="0.25">
      <c r="B598" s="131" t="s">
        <v>66</v>
      </c>
      <c r="C598" s="132">
        <v>73</v>
      </c>
      <c r="D598" s="133">
        <v>-0.28431372549019607</v>
      </c>
      <c r="E598" s="132">
        <v>23</v>
      </c>
      <c r="F598" s="133">
        <f t="shared" si="74"/>
        <v>-0.68493150684931514</v>
      </c>
      <c r="G598" s="132">
        <v>72</v>
      </c>
      <c r="H598" s="133">
        <f t="shared" si="74"/>
        <v>2.1304347826086958</v>
      </c>
      <c r="I598" s="132">
        <v>67</v>
      </c>
      <c r="J598" s="133">
        <f t="shared" si="74"/>
        <v>-6.944444444444442E-2</v>
      </c>
      <c r="K598" s="132"/>
      <c r="L598" s="133"/>
      <c r="M598" s="133"/>
    </row>
    <row r="599" spans="2:14" x14ac:dyDescent="0.25">
      <c r="B599" s="131" t="s">
        <v>68</v>
      </c>
      <c r="C599" s="132">
        <v>212</v>
      </c>
      <c r="D599" s="133">
        <v>0.55882352941176472</v>
      </c>
      <c r="E599" s="132">
        <v>18</v>
      </c>
      <c r="F599" s="133">
        <f t="shared" si="74"/>
        <v>-0.91509433962264153</v>
      </c>
      <c r="G599" s="132">
        <v>69</v>
      </c>
      <c r="H599" s="133">
        <f t="shared" si="74"/>
        <v>2.8333333333333335</v>
      </c>
      <c r="I599" s="132">
        <v>101</v>
      </c>
      <c r="J599" s="133">
        <f t="shared" si="74"/>
        <v>0.46376811594202905</v>
      </c>
      <c r="K599" s="132"/>
      <c r="L599" s="133"/>
      <c r="M599" s="133"/>
    </row>
    <row r="600" spans="2:14" x14ac:dyDescent="0.25">
      <c r="B600" s="131" t="s">
        <v>70</v>
      </c>
      <c r="C600" s="132">
        <v>97</v>
      </c>
      <c r="D600" s="133">
        <v>0.18292682926829262</v>
      </c>
      <c r="E600" s="132">
        <v>16</v>
      </c>
      <c r="F600" s="133">
        <f t="shared" si="74"/>
        <v>-0.83505154639175261</v>
      </c>
      <c r="G600" s="132">
        <v>68</v>
      </c>
      <c r="H600" s="133">
        <f t="shared" si="74"/>
        <v>3.25</v>
      </c>
      <c r="I600" s="132">
        <v>65</v>
      </c>
      <c r="J600" s="133">
        <f t="shared" si="74"/>
        <v>-4.4117647058823484E-2</v>
      </c>
      <c r="K600" s="132"/>
      <c r="L600" s="133"/>
      <c r="M600" s="133"/>
    </row>
    <row r="601" spans="2:14" x14ac:dyDescent="0.25">
      <c r="B601" s="131" t="s">
        <v>72</v>
      </c>
      <c r="C601" s="132">
        <v>116</v>
      </c>
      <c r="D601" s="133">
        <v>-0.33333333333333337</v>
      </c>
      <c r="E601" s="132">
        <v>29</v>
      </c>
      <c r="F601" s="133">
        <f t="shared" si="74"/>
        <v>-0.75</v>
      </c>
      <c r="G601" s="132">
        <v>102</v>
      </c>
      <c r="H601" s="133">
        <f t="shared" si="74"/>
        <v>2.5172413793103448</v>
      </c>
      <c r="I601" s="132">
        <v>128</v>
      </c>
      <c r="J601" s="133">
        <f t="shared" si="74"/>
        <v>0.25490196078431371</v>
      </c>
      <c r="K601" s="132"/>
      <c r="L601" s="133"/>
      <c r="M601" s="133"/>
    </row>
    <row r="602" spans="2:14" ht="15.75" x14ac:dyDescent="0.25">
      <c r="B602" s="134" t="s">
        <v>33</v>
      </c>
      <c r="C602" s="135">
        <v>1316</v>
      </c>
      <c r="D602" s="136">
        <v>-0.44023819651212248</v>
      </c>
      <c r="E602" s="135">
        <v>504</v>
      </c>
      <c r="F602" s="136">
        <f t="shared" si="74"/>
        <v>-0.61702127659574468</v>
      </c>
      <c r="G602" s="135">
        <v>648</v>
      </c>
      <c r="H602" s="136">
        <f t="shared" si="74"/>
        <v>0.28571428571428581</v>
      </c>
      <c r="I602" s="135">
        <v>910</v>
      </c>
      <c r="J602" s="136">
        <f t="shared" si="74"/>
        <v>0.40432098765432101</v>
      </c>
      <c r="K602" s="135">
        <v>367</v>
      </c>
      <c r="L602" s="136">
        <v>0.45634920634920628</v>
      </c>
      <c r="M602" s="136">
        <v>-0.16780045351473927</v>
      </c>
    </row>
    <row r="603" spans="2:14" ht="6" customHeight="1" x14ac:dyDescent="0.25"/>
    <row r="604" spans="2:14" x14ac:dyDescent="0.25">
      <c r="B604" s="39" t="s">
        <v>223</v>
      </c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</row>
    <row r="605" spans="2:14" x14ac:dyDescent="0.25">
      <c r="C605" s="139"/>
      <c r="E605" s="139"/>
      <c r="G605" s="139"/>
      <c r="I605" s="139"/>
      <c r="K605" s="139"/>
    </row>
    <row r="608" spans="2:14" ht="48.75" customHeight="1" thickBot="1" x14ac:dyDescent="0.3">
      <c r="B608" s="293" t="s">
        <v>249</v>
      </c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1" t="s">
        <v>124</v>
      </c>
    </row>
    <row r="609" spans="2:14" ht="10.5" customHeight="1" thickBot="1" x14ac:dyDescent="0.3">
      <c r="B609" s="124"/>
      <c r="C609" s="125"/>
      <c r="D609" s="124"/>
      <c r="E609" s="124"/>
      <c r="F609" s="124"/>
      <c r="G609" s="124"/>
      <c r="H609" s="124"/>
      <c r="I609" s="124"/>
      <c r="J609" s="124"/>
      <c r="K609" s="2"/>
      <c r="L609" s="2"/>
      <c r="N609" s="1" t="s">
        <v>125</v>
      </c>
    </row>
    <row r="610" spans="2:14" ht="22.5" thickTop="1" thickBot="1" x14ac:dyDescent="0.3">
      <c r="B610" s="140" t="str">
        <f>C610</f>
        <v>República Checa</v>
      </c>
      <c r="C610" s="303" t="s">
        <v>152</v>
      </c>
      <c r="D610" s="304"/>
      <c r="E610" s="304"/>
      <c r="F610" s="304"/>
      <c r="G610" s="304"/>
      <c r="H610" s="304"/>
      <c r="I610" s="304"/>
      <c r="J610" s="304"/>
      <c r="K610" s="304"/>
      <c r="L610" s="304"/>
      <c r="M610" s="305"/>
    </row>
    <row r="611" spans="2:14" ht="22.5" thickTop="1" thickBot="1" x14ac:dyDescent="0.3">
      <c r="B611" s="3"/>
      <c r="C611" s="306">
        <f>2019</f>
        <v>2019</v>
      </c>
      <c r="D611" s="307"/>
      <c r="E611" s="308">
        <v>2020</v>
      </c>
      <c r="F611" s="307"/>
      <c r="G611" s="308">
        <v>2021</v>
      </c>
      <c r="H611" s="307"/>
      <c r="I611" s="308">
        <v>2022</v>
      </c>
      <c r="J611" s="307"/>
      <c r="K611" s="308">
        <v>2023</v>
      </c>
      <c r="L611" s="309"/>
      <c r="M611" s="310"/>
    </row>
    <row r="612" spans="2:14" ht="16.5" thickTop="1" thickBot="1" x14ac:dyDescent="0.3">
      <c r="B612" s="6"/>
      <c r="C612" s="127" t="s">
        <v>46</v>
      </c>
      <c r="D612" s="128" t="str">
        <f>CONCATENATE("var ",RIGHT(2019,2),"/",RIGHT(2018,2))</f>
        <v>var 19/18</v>
      </c>
      <c r="E612" s="129" t="s">
        <v>46</v>
      </c>
      <c r="F612" s="128" t="str">
        <f>CONCATENATE("var ",RIGHT(E611,2),"/",RIGHT(E611-1,2))</f>
        <v>var 20/19</v>
      </c>
      <c r="G612" s="129" t="s">
        <v>46</v>
      </c>
      <c r="H612" s="128" t="str">
        <f>CONCATENATE("var ",RIGHT(G611,2),"/",RIGHT(G611-1,2))</f>
        <v>var 21/20</v>
      </c>
      <c r="I612" s="129" t="s">
        <v>46</v>
      </c>
      <c r="J612" s="128" t="str">
        <f>CONCATENATE("var ",RIGHT(I611,2),"/",RIGHT(I611-1,2))</f>
        <v>var 22/21</v>
      </c>
      <c r="K612" s="129" t="s">
        <v>46</v>
      </c>
      <c r="L612" s="128" t="str">
        <f>CONCATENATE("var ",RIGHT(K611,2),"/",RIGHT(K611-1,2))</f>
        <v>var 23/22</v>
      </c>
      <c r="M612" s="128" t="str">
        <f>CONCATENATE("var ",RIGHT(K611,2),"/",RIGHT(2019,2))</f>
        <v>var 23/19</v>
      </c>
    </row>
    <row r="613" spans="2:14" x14ac:dyDescent="0.25">
      <c r="B613" s="131" t="s">
        <v>50</v>
      </c>
      <c r="C613" s="132">
        <v>623</v>
      </c>
      <c r="D613" s="133">
        <v>0.8486646884272997</v>
      </c>
      <c r="E613" s="132">
        <v>458</v>
      </c>
      <c r="F613" s="133">
        <f t="shared" ref="F613:J625" si="77">IFERROR(E613/C613-1,"-")</f>
        <v>-0.2648475120385233</v>
      </c>
      <c r="G613" s="132">
        <v>187</v>
      </c>
      <c r="H613" s="133">
        <f t="shared" si="77"/>
        <v>-0.59170305676855894</v>
      </c>
      <c r="I613" s="132">
        <v>748</v>
      </c>
      <c r="J613" s="133">
        <f t="shared" si="77"/>
        <v>3</v>
      </c>
      <c r="K613" s="132">
        <v>794</v>
      </c>
      <c r="L613" s="133">
        <f t="shared" ref="L613:L616" si="78">IFERROR(K613/I613-1,"-")</f>
        <v>6.149732620320858E-2</v>
      </c>
      <c r="M613" s="133">
        <f>K613/C613-1</f>
        <v>0.27447833065810601</v>
      </c>
    </row>
    <row r="614" spans="2:14" x14ac:dyDescent="0.25">
      <c r="B614" s="131" t="s">
        <v>52</v>
      </c>
      <c r="C614" s="132">
        <v>502</v>
      </c>
      <c r="D614" s="133">
        <v>0.35675675675675667</v>
      </c>
      <c r="E614" s="132">
        <v>456</v>
      </c>
      <c r="F614" s="133">
        <f t="shared" si="77"/>
        <v>-9.1633466135458197E-2</v>
      </c>
      <c r="G614" s="132">
        <v>259</v>
      </c>
      <c r="H614" s="133">
        <f t="shared" si="77"/>
        <v>-0.43201754385964908</v>
      </c>
      <c r="I614" s="132">
        <v>1175</v>
      </c>
      <c r="J614" s="133">
        <f t="shared" si="77"/>
        <v>3.5366795366795367</v>
      </c>
      <c r="K614" s="132">
        <v>829</v>
      </c>
      <c r="L614" s="133">
        <f t="shared" si="78"/>
        <v>-0.294468085106383</v>
      </c>
      <c r="M614" s="133">
        <f>IFERROR(K614/C614-1,"-")</f>
        <v>0.65139442231075706</v>
      </c>
    </row>
    <row r="615" spans="2:14" x14ac:dyDescent="0.25">
      <c r="B615" s="131" t="s">
        <v>54</v>
      </c>
      <c r="C615" s="132">
        <v>512</v>
      </c>
      <c r="D615" s="133">
        <v>0.19906323185011709</v>
      </c>
      <c r="E615" s="132">
        <v>149</v>
      </c>
      <c r="F615" s="133">
        <f t="shared" si="77"/>
        <v>-0.708984375</v>
      </c>
      <c r="G615" s="132">
        <v>514</v>
      </c>
      <c r="H615" s="133">
        <f t="shared" si="77"/>
        <v>2.4496644295302015</v>
      </c>
      <c r="I615" s="132">
        <v>1275</v>
      </c>
      <c r="J615" s="133">
        <f t="shared" si="77"/>
        <v>1.4805447470817121</v>
      </c>
      <c r="K615" s="132">
        <v>991</v>
      </c>
      <c r="L615" s="133">
        <f t="shared" si="78"/>
        <v>-0.22274509803921572</v>
      </c>
      <c r="M615" s="133">
        <f t="shared" ref="M615:M616" si="79">IFERROR(K615/C615-1,"-")</f>
        <v>0.935546875</v>
      </c>
    </row>
    <row r="616" spans="2:14" x14ac:dyDescent="0.25">
      <c r="B616" s="131" t="s">
        <v>56</v>
      </c>
      <c r="C616" s="132">
        <v>638</v>
      </c>
      <c r="D616" s="133">
        <v>0.48027842227378192</v>
      </c>
      <c r="E616" s="132">
        <v>0</v>
      </c>
      <c r="F616" s="133">
        <f t="shared" si="77"/>
        <v>-1</v>
      </c>
      <c r="G616" s="132">
        <v>615</v>
      </c>
      <c r="H616" s="133" t="str">
        <f t="shared" si="77"/>
        <v>-</v>
      </c>
      <c r="I616" s="132">
        <v>793</v>
      </c>
      <c r="J616" s="133">
        <f t="shared" si="77"/>
        <v>0.2894308943089432</v>
      </c>
      <c r="K616" s="132">
        <v>1556</v>
      </c>
      <c r="L616" s="133">
        <f t="shared" si="78"/>
        <v>0.96216897856242123</v>
      </c>
      <c r="M616" s="133">
        <f t="shared" si="79"/>
        <v>1.438871473354232</v>
      </c>
    </row>
    <row r="617" spans="2:14" x14ac:dyDescent="0.25">
      <c r="B617" s="131" t="s">
        <v>58</v>
      </c>
      <c r="C617" s="132">
        <v>452</v>
      </c>
      <c r="D617" s="133">
        <v>-0.40682414698162728</v>
      </c>
      <c r="E617" s="132">
        <v>0</v>
      </c>
      <c r="F617" s="133">
        <f t="shared" si="77"/>
        <v>-1</v>
      </c>
      <c r="G617" s="132">
        <v>841</v>
      </c>
      <c r="H617" s="133" t="str">
        <f t="shared" si="77"/>
        <v>-</v>
      </c>
      <c r="I617" s="132">
        <v>1260</v>
      </c>
      <c r="J617" s="133">
        <f t="shared" si="77"/>
        <v>0.49821640903686082</v>
      </c>
      <c r="K617" s="132"/>
      <c r="L617" s="133"/>
      <c r="M617" s="133"/>
    </row>
    <row r="618" spans="2:14" x14ac:dyDescent="0.25">
      <c r="B618" s="131" t="s">
        <v>60</v>
      </c>
      <c r="C618" s="132">
        <v>474</v>
      </c>
      <c r="D618" s="133">
        <v>-0.57297297297297289</v>
      </c>
      <c r="E618" s="132">
        <v>0</v>
      </c>
      <c r="F618" s="133">
        <f t="shared" si="77"/>
        <v>-1</v>
      </c>
      <c r="G618" s="132">
        <v>818</v>
      </c>
      <c r="H618" s="133" t="str">
        <f t="shared" si="77"/>
        <v>-</v>
      </c>
      <c r="I618" s="132">
        <v>1044</v>
      </c>
      <c r="J618" s="133">
        <f t="shared" si="77"/>
        <v>0.27628361858190709</v>
      </c>
      <c r="K618" s="132"/>
      <c r="L618" s="133"/>
      <c r="M618" s="133"/>
    </row>
    <row r="619" spans="2:14" x14ac:dyDescent="0.25">
      <c r="B619" s="131" t="s">
        <v>62</v>
      </c>
      <c r="C619" s="132">
        <v>577</v>
      </c>
      <c r="D619" s="133">
        <v>-0.59565522074281718</v>
      </c>
      <c r="E619" s="132">
        <v>76</v>
      </c>
      <c r="F619" s="133">
        <f t="shared" si="77"/>
        <v>-0.8682842287694974</v>
      </c>
      <c r="G619" s="132">
        <v>1100</v>
      </c>
      <c r="H619" s="133">
        <f t="shared" si="77"/>
        <v>13.473684210526315</v>
      </c>
      <c r="I619" s="132">
        <v>1898</v>
      </c>
      <c r="J619" s="133">
        <f t="shared" si="77"/>
        <v>0.72545454545454535</v>
      </c>
      <c r="K619" s="132"/>
      <c r="L619" s="133"/>
      <c r="M619" s="133"/>
    </row>
    <row r="620" spans="2:14" x14ac:dyDescent="0.25">
      <c r="B620" s="131" t="s">
        <v>64</v>
      </c>
      <c r="C620" s="132">
        <v>531</v>
      </c>
      <c r="D620" s="133">
        <v>-0.61880832735104097</v>
      </c>
      <c r="E620" s="132">
        <v>437</v>
      </c>
      <c r="F620" s="133">
        <f t="shared" si="77"/>
        <v>-0.17702448210922783</v>
      </c>
      <c r="G620" s="132">
        <v>852</v>
      </c>
      <c r="H620" s="133">
        <f t="shared" si="77"/>
        <v>0.94965675057208232</v>
      </c>
      <c r="I620" s="132">
        <v>1314</v>
      </c>
      <c r="J620" s="133">
        <f t="shared" si="77"/>
        <v>0.54225352112676051</v>
      </c>
      <c r="K620" s="132"/>
      <c r="L620" s="133"/>
      <c r="M620" s="133"/>
    </row>
    <row r="621" spans="2:14" x14ac:dyDescent="0.25">
      <c r="B621" s="131" t="s">
        <v>66</v>
      </c>
      <c r="C621" s="132">
        <v>649</v>
      </c>
      <c r="D621" s="133">
        <v>-0.49650892164468585</v>
      </c>
      <c r="E621" s="132">
        <v>139</v>
      </c>
      <c r="F621" s="133">
        <f t="shared" si="77"/>
        <v>-0.78582434514637911</v>
      </c>
      <c r="G621" s="132">
        <v>884</v>
      </c>
      <c r="H621" s="133">
        <f t="shared" si="77"/>
        <v>5.3597122302158278</v>
      </c>
      <c r="I621" s="132">
        <v>1434</v>
      </c>
      <c r="J621" s="133">
        <f t="shared" si="77"/>
        <v>0.62217194570135748</v>
      </c>
      <c r="K621" s="132"/>
      <c r="L621" s="133"/>
      <c r="M621" s="133"/>
    </row>
    <row r="622" spans="2:14" x14ac:dyDescent="0.25">
      <c r="B622" s="131" t="s">
        <v>68</v>
      </c>
      <c r="C622" s="132">
        <v>888</v>
      </c>
      <c r="D622" s="133">
        <v>-0.1574952561669829</v>
      </c>
      <c r="E622" s="132">
        <v>91</v>
      </c>
      <c r="F622" s="133">
        <f t="shared" si="77"/>
        <v>-0.89752252252252251</v>
      </c>
      <c r="G622" s="132">
        <v>957</v>
      </c>
      <c r="H622" s="133">
        <f t="shared" si="77"/>
        <v>9.5164835164835164</v>
      </c>
      <c r="I622" s="132">
        <v>1499</v>
      </c>
      <c r="J622" s="133">
        <f t="shared" si="77"/>
        <v>0.56635318704284221</v>
      </c>
      <c r="K622" s="132"/>
      <c r="L622" s="133"/>
      <c r="M622" s="133"/>
    </row>
    <row r="623" spans="2:14" x14ac:dyDescent="0.25">
      <c r="B623" s="131" t="s">
        <v>70</v>
      </c>
      <c r="C623" s="132">
        <v>460</v>
      </c>
      <c r="D623" s="133">
        <v>-0.18439716312056742</v>
      </c>
      <c r="E623" s="132">
        <v>70</v>
      </c>
      <c r="F623" s="133">
        <f t="shared" si="77"/>
        <v>-0.84782608695652173</v>
      </c>
      <c r="G623" s="132">
        <v>751</v>
      </c>
      <c r="H623" s="133">
        <f t="shared" si="77"/>
        <v>9.7285714285714278</v>
      </c>
      <c r="I623" s="132">
        <v>774</v>
      </c>
      <c r="J623" s="133">
        <f t="shared" si="77"/>
        <v>3.0625832223701632E-2</v>
      </c>
      <c r="K623" s="132"/>
      <c r="L623" s="133"/>
      <c r="M623" s="133"/>
    </row>
    <row r="624" spans="2:14" x14ac:dyDescent="0.25">
      <c r="B624" s="131" t="s">
        <v>72</v>
      </c>
      <c r="C624" s="132">
        <v>464</v>
      </c>
      <c r="D624" s="133">
        <v>-9.9029126213592278E-2</v>
      </c>
      <c r="E624" s="132">
        <v>156</v>
      </c>
      <c r="F624" s="133">
        <f t="shared" si="77"/>
        <v>-0.6637931034482758</v>
      </c>
      <c r="G624" s="132">
        <v>1034</v>
      </c>
      <c r="H624" s="133">
        <f t="shared" si="77"/>
        <v>5.6282051282051286</v>
      </c>
      <c r="I624" s="132">
        <v>909</v>
      </c>
      <c r="J624" s="133">
        <f t="shared" si="77"/>
        <v>-0.120889748549323</v>
      </c>
      <c r="K624" s="132"/>
      <c r="L624" s="133"/>
      <c r="M624" s="133"/>
    </row>
    <row r="625" spans="2:14" ht="15.75" x14ac:dyDescent="0.25">
      <c r="B625" s="134" t="s">
        <v>33</v>
      </c>
      <c r="C625" s="135">
        <v>6770</v>
      </c>
      <c r="D625" s="136">
        <v>-0.30054757722905256</v>
      </c>
      <c r="E625" s="135">
        <v>2032</v>
      </c>
      <c r="F625" s="136">
        <f t="shared" si="77"/>
        <v>-0.6998522895125554</v>
      </c>
      <c r="G625" s="135">
        <v>8812</v>
      </c>
      <c r="H625" s="136">
        <f t="shared" si="77"/>
        <v>3.3366141732283463</v>
      </c>
      <c r="I625" s="135">
        <v>14123</v>
      </c>
      <c r="J625" s="136">
        <f t="shared" si="77"/>
        <v>0.60270086246028143</v>
      </c>
      <c r="K625" s="135">
        <v>4170</v>
      </c>
      <c r="L625" s="136">
        <v>4.4850914557754917E-2</v>
      </c>
      <c r="M625" s="136">
        <v>0.83296703296703289</v>
      </c>
    </row>
    <row r="626" spans="2:14" ht="6" customHeight="1" x14ac:dyDescent="0.25"/>
    <row r="627" spans="2:14" x14ac:dyDescent="0.25">
      <c r="B627" s="39" t="s">
        <v>223</v>
      </c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</row>
    <row r="628" spans="2:14" x14ac:dyDescent="0.25">
      <c r="C628" s="139"/>
      <c r="E628" s="139"/>
      <c r="G628" s="139"/>
      <c r="I628" s="139"/>
      <c r="K628" s="139"/>
    </row>
    <row r="630" spans="2:14" ht="48.75" customHeight="1" thickBot="1" x14ac:dyDescent="0.3">
      <c r="B630" s="293" t="s">
        <v>250</v>
      </c>
      <c r="C630" s="293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1" t="s">
        <v>124</v>
      </c>
    </row>
    <row r="631" spans="2:14" ht="10.5" customHeight="1" thickBot="1" x14ac:dyDescent="0.3">
      <c r="B631" s="124"/>
      <c r="C631" s="125"/>
      <c r="D631" s="124"/>
      <c r="E631" s="124"/>
      <c r="F631" s="124"/>
      <c r="G631" s="124"/>
      <c r="H631" s="124"/>
      <c r="I631" s="124"/>
      <c r="J631" s="124"/>
      <c r="K631" s="2"/>
      <c r="L631" s="2"/>
      <c r="N631" s="1" t="s">
        <v>125</v>
      </c>
    </row>
    <row r="632" spans="2:14" ht="22.5" thickTop="1" thickBot="1" x14ac:dyDescent="0.3">
      <c r="B632" s="140" t="s">
        <v>154</v>
      </c>
      <c r="C632" s="303" t="s">
        <v>155</v>
      </c>
      <c r="D632" s="304"/>
      <c r="E632" s="304"/>
      <c r="F632" s="304"/>
      <c r="G632" s="304"/>
      <c r="H632" s="304"/>
      <c r="I632" s="304"/>
      <c r="J632" s="304"/>
      <c r="K632" s="304"/>
      <c r="L632" s="304"/>
      <c r="M632" s="305"/>
    </row>
    <row r="633" spans="2:14" ht="22.5" thickTop="1" thickBot="1" x14ac:dyDescent="0.3">
      <c r="B633" s="3"/>
      <c r="C633" s="306">
        <f>2019</f>
        <v>2019</v>
      </c>
      <c r="D633" s="307"/>
      <c r="E633" s="308">
        <v>2020</v>
      </c>
      <c r="F633" s="307"/>
      <c r="G633" s="308">
        <v>2021</v>
      </c>
      <c r="H633" s="307"/>
      <c r="I633" s="308">
        <v>2022</v>
      </c>
      <c r="J633" s="307"/>
      <c r="K633" s="308">
        <v>2023</v>
      </c>
      <c r="L633" s="309"/>
      <c r="M633" s="310"/>
    </row>
    <row r="634" spans="2:14" ht="16.5" thickTop="1" thickBot="1" x14ac:dyDescent="0.3">
      <c r="B634" s="6"/>
      <c r="C634" s="127" t="s">
        <v>46</v>
      </c>
      <c r="D634" s="128" t="str">
        <f>CONCATENATE("var ",RIGHT(2019,2),"/",RIGHT(2018,2))</f>
        <v>var 19/18</v>
      </c>
      <c r="E634" s="129" t="s">
        <v>46</v>
      </c>
      <c r="F634" s="128" t="str">
        <f>CONCATENATE("var ",RIGHT(E633,2),"/",RIGHT(E633-1,2))</f>
        <v>var 20/19</v>
      </c>
      <c r="G634" s="129" t="s">
        <v>46</v>
      </c>
      <c r="H634" s="128" t="str">
        <f>CONCATENATE("var ",RIGHT(G633,2),"/",RIGHT(G633-1,2))</f>
        <v>var 21/20</v>
      </c>
      <c r="I634" s="129" t="s">
        <v>46</v>
      </c>
      <c r="J634" s="128" t="str">
        <f>CONCATENATE("var ",RIGHT(I633,2),"/",RIGHT(I633-1,2))</f>
        <v>var 22/21</v>
      </c>
      <c r="K634" s="129" t="s">
        <v>46</v>
      </c>
      <c r="L634" s="128" t="str">
        <f>CONCATENATE("var ",RIGHT(K633,2),"/",RIGHT(K633-1,2))</f>
        <v>var 23/22</v>
      </c>
      <c r="M634" s="128" t="str">
        <f>CONCATENATE("var ",RIGHT(K633,2),"/",RIGHT(2019,2))</f>
        <v>var 23/19</v>
      </c>
    </row>
    <row r="635" spans="2:14" x14ac:dyDescent="0.25">
      <c r="B635" s="131" t="s">
        <v>50</v>
      </c>
      <c r="C635" s="132">
        <v>72</v>
      </c>
      <c r="D635" s="133">
        <v>-0.19999999999999996</v>
      </c>
      <c r="E635" s="132">
        <v>113</v>
      </c>
      <c r="F635" s="133">
        <f t="shared" ref="F635:J647" si="80">IFERROR(E635/C635-1,"-")</f>
        <v>0.56944444444444442</v>
      </c>
      <c r="G635" s="132">
        <v>26</v>
      </c>
      <c r="H635" s="133">
        <f t="shared" si="80"/>
        <v>-0.76991150442477874</v>
      </c>
      <c r="I635" s="132">
        <v>218</v>
      </c>
      <c r="J635" s="133">
        <f t="shared" si="80"/>
        <v>7.384615384615385</v>
      </c>
      <c r="K635" s="132">
        <v>299</v>
      </c>
      <c r="L635" s="133">
        <f t="shared" ref="L635:L638" si="81">IFERROR(K635/I635-1,"-")</f>
        <v>0.37155963302752304</v>
      </c>
      <c r="M635" s="133">
        <f>K635/C635-1</f>
        <v>3.1527777777777777</v>
      </c>
    </row>
    <row r="636" spans="2:14" x14ac:dyDescent="0.25">
      <c r="B636" s="131" t="s">
        <v>52</v>
      </c>
      <c r="C636" s="132">
        <v>81</v>
      </c>
      <c r="D636" s="133">
        <v>-5.8139534883720922E-2</v>
      </c>
      <c r="E636" s="132">
        <v>134</v>
      </c>
      <c r="F636" s="133">
        <f t="shared" si="80"/>
        <v>0.65432098765432101</v>
      </c>
      <c r="G636" s="132">
        <v>10</v>
      </c>
      <c r="H636" s="133">
        <f t="shared" si="80"/>
        <v>-0.92537313432835822</v>
      </c>
      <c r="I636" s="132">
        <v>313</v>
      </c>
      <c r="J636" s="133">
        <f t="shared" si="80"/>
        <v>30.3</v>
      </c>
      <c r="K636" s="132">
        <v>334</v>
      </c>
      <c r="L636" s="133">
        <f t="shared" si="81"/>
        <v>6.7092651757188593E-2</v>
      </c>
      <c r="M636" s="133">
        <f>IFERROR(K636/C636-1,"-")</f>
        <v>3.1234567901234565</v>
      </c>
    </row>
    <row r="637" spans="2:14" x14ac:dyDescent="0.25">
      <c r="B637" s="131" t="s">
        <v>54</v>
      </c>
      <c r="C637" s="132">
        <v>120</v>
      </c>
      <c r="D637" s="133">
        <v>-0.14893617021276595</v>
      </c>
      <c r="E637" s="132">
        <v>87</v>
      </c>
      <c r="F637" s="133">
        <f t="shared" si="80"/>
        <v>-0.27500000000000002</v>
      </c>
      <c r="G637" s="132">
        <v>47</v>
      </c>
      <c r="H637" s="133">
        <f t="shared" si="80"/>
        <v>-0.45977011494252873</v>
      </c>
      <c r="I637" s="132">
        <v>284</v>
      </c>
      <c r="J637" s="133">
        <f t="shared" si="80"/>
        <v>5.042553191489362</v>
      </c>
      <c r="K637" s="132">
        <v>335</v>
      </c>
      <c r="L637" s="133">
        <f t="shared" si="81"/>
        <v>0.17957746478873249</v>
      </c>
      <c r="M637" s="133">
        <f t="shared" ref="M637:M638" si="82">IFERROR(K637/C637-1,"-")</f>
        <v>1.7916666666666665</v>
      </c>
    </row>
    <row r="638" spans="2:14" x14ac:dyDescent="0.25">
      <c r="B638" s="131" t="s">
        <v>56</v>
      </c>
      <c r="C638" s="132">
        <v>118</v>
      </c>
      <c r="D638" s="133">
        <v>0.73529411764705888</v>
      </c>
      <c r="E638" s="132">
        <v>0</v>
      </c>
      <c r="F638" s="133">
        <f t="shared" si="80"/>
        <v>-1</v>
      </c>
      <c r="G638" s="132">
        <v>50</v>
      </c>
      <c r="H638" s="133" t="str">
        <f t="shared" si="80"/>
        <v>-</v>
      </c>
      <c r="I638" s="132">
        <v>374</v>
      </c>
      <c r="J638" s="133">
        <f t="shared" si="80"/>
        <v>6.48</v>
      </c>
      <c r="K638" s="132">
        <v>419</v>
      </c>
      <c r="L638" s="133">
        <f t="shared" si="81"/>
        <v>0.1203208556149733</v>
      </c>
      <c r="M638" s="133">
        <f t="shared" si="82"/>
        <v>2.5508474576271185</v>
      </c>
    </row>
    <row r="639" spans="2:14" x14ac:dyDescent="0.25">
      <c r="B639" s="131" t="s">
        <v>58</v>
      </c>
      <c r="C639" s="132">
        <v>90</v>
      </c>
      <c r="D639" s="133">
        <v>-0.57943925233644866</v>
      </c>
      <c r="E639" s="132">
        <v>2</v>
      </c>
      <c r="F639" s="133">
        <f t="shared" si="80"/>
        <v>-0.97777777777777775</v>
      </c>
      <c r="G639" s="132">
        <v>83</v>
      </c>
      <c r="H639" s="133">
        <f t="shared" si="80"/>
        <v>40.5</v>
      </c>
      <c r="I639" s="132">
        <v>376</v>
      </c>
      <c r="J639" s="133">
        <f t="shared" si="80"/>
        <v>3.5301204819277112</v>
      </c>
      <c r="K639" s="132"/>
      <c r="L639" s="133"/>
      <c r="M639" s="133"/>
    </row>
    <row r="640" spans="2:14" x14ac:dyDescent="0.25">
      <c r="B640" s="131" t="s">
        <v>60</v>
      </c>
      <c r="C640" s="132">
        <v>183</v>
      </c>
      <c r="D640" s="133">
        <v>0.47580645161290325</v>
      </c>
      <c r="E640" s="132">
        <v>3</v>
      </c>
      <c r="F640" s="133">
        <f t="shared" si="80"/>
        <v>-0.98360655737704916</v>
      </c>
      <c r="G640" s="132">
        <v>137</v>
      </c>
      <c r="H640" s="133">
        <f t="shared" si="80"/>
        <v>44.666666666666664</v>
      </c>
      <c r="I640" s="132">
        <v>447</v>
      </c>
      <c r="J640" s="133">
        <f t="shared" si="80"/>
        <v>2.2627737226277373</v>
      </c>
      <c r="K640" s="132"/>
      <c r="L640" s="133"/>
      <c r="M640" s="133"/>
    </row>
    <row r="641" spans="2:14" x14ac:dyDescent="0.25">
      <c r="B641" s="131" t="s">
        <v>62</v>
      </c>
      <c r="C641" s="132">
        <v>113</v>
      </c>
      <c r="D641" s="133">
        <v>-0.80617495711835341</v>
      </c>
      <c r="E641" s="132">
        <v>107</v>
      </c>
      <c r="F641" s="133">
        <f t="shared" si="80"/>
        <v>-5.3097345132743334E-2</v>
      </c>
      <c r="G641" s="132">
        <v>182</v>
      </c>
      <c r="H641" s="133">
        <f t="shared" si="80"/>
        <v>0.7009345794392523</v>
      </c>
      <c r="I641" s="132">
        <v>459</v>
      </c>
      <c r="J641" s="133">
        <f t="shared" si="80"/>
        <v>1.5219780219780219</v>
      </c>
      <c r="K641" s="132"/>
      <c r="L641" s="133"/>
      <c r="M641" s="133"/>
    </row>
    <row r="642" spans="2:14" x14ac:dyDescent="0.25">
      <c r="B642" s="131" t="s">
        <v>64</v>
      </c>
      <c r="C642" s="132">
        <v>135</v>
      </c>
      <c r="D642" s="133">
        <v>-9.3959731543624136E-2</v>
      </c>
      <c r="E642" s="132">
        <v>160</v>
      </c>
      <c r="F642" s="133">
        <f t="shared" si="80"/>
        <v>0.18518518518518512</v>
      </c>
      <c r="G642" s="132">
        <v>186</v>
      </c>
      <c r="H642" s="133">
        <f t="shared" si="80"/>
        <v>0.16250000000000009</v>
      </c>
      <c r="I642" s="132">
        <v>534</v>
      </c>
      <c r="J642" s="133">
        <f t="shared" si="80"/>
        <v>1.870967741935484</v>
      </c>
      <c r="K642" s="132"/>
      <c r="L642" s="133"/>
      <c r="M642" s="133"/>
    </row>
    <row r="643" spans="2:14" x14ac:dyDescent="0.25">
      <c r="B643" s="131" t="s">
        <v>66</v>
      </c>
      <c r="C643" s="132">
        <v>146</v>
      </c>
      <c r="D643" s="133">
        <v>-0.25128205128205128</v>
      </c>
      <c r="E643" s="132">
        <v>64</v>
      </c>
      <c r="F643" s="133">
        <f t="shared" si="80"/>
        <v>-0.56164383561643838</v>
      </c>
      <c r="G643" s="132">
        <v>184</v>
      </c>
      <c r="H643" s="133">
        <f t="shared" si="80"/>
        <v>1.875</v>
      </c>
      <c r="I643" s="132">
        <v>410</v>
      </c>
      <c r="J643" s="133">
        <f t="shared" si="80"/>
        <v>1.2282608695652173</v>
      </c>
      <c r="K643" s="132"/>
      <c r="L643" s="133"/>
      <c r="M643" s="133"/>
    </row>
    <row r="644" spans="2:14" x14ac:dyDescent="0.25">
      <c r="B644" s="131" t="s">
        <v>68</v>
      </c>
      <c r="C644" s="132">
        <v>123</v>
      </c>
      <c r="D644" s="133">
        <v>-0.21153846153846156</v>
      </c>
      <c r="E644" s="132">
        <v>49</v>
      </c>
      <c r="F644" s="133">
        <f t="shared" si="80"/>
        <v>-0.60162601626016254</v>
      </c>
      <c r="G644" s="132">
        <v>163</v>
      </c>
      <c r="H644" s="133">
        <f t="shared" si="80"/>
        <v>2.3265306122448979</v>
      </c>
      <c r="I644" s="132">
        <v>378</v>
      </c>
      <c r="J644" s="133">
        <f t="shared" si="80"/>
        <v>1.3190184049079754</v>
      </c>
      <c r="K644" s="132"/>
      <c r="L644" s="133"/>
      <c r="M644" s="133"/>
    </row>
    <row r="645" spans="2:14" x14ac:dyDescent="0.25">
      <c r="B645" s="131" t="s">
        <v>70</v>
      </c>
      <c r="C645" s="132">
        <v>72</v>
      </c>
      <c r="D645" s="133">
        <v>-0.11111111111111116</v>
      </c>
      <c r="E645" s="132">
        <v>21</v>
      </c>
      <c r="F645" s="133">
        <f t="shared" si="80"/>
        <v>-0.70833333333333326</v>
      </c>
      <c r="G645" s="132">
        <v>168</v>
      </c>
      <c r="H645" s="133">
        <f t="shared" si="80"/>
        <v>7</v>
      </c>
      <c r="I645" s="132">
        <v>344</v>
      </c>
      <c r="J645" s="133">
        <f t="shared" si="80"/>
        <v>1.0476190476190474</v>
      </c>
      <c r="K645" s="132"/>
      <c r="L645" s="133"/>
      <c r="M645" s="133"/>
    </row>
    <row r="646" spans="2:14" x14ac:dyDescent="0.25">
      <c r="B646" s="131" t="s">
        <v>72</v>
      </c>
      <c r="C646" s="132">
        <v>106</v>
      </c>
      <c r="D646" s="133">
        <v>0.65625</v>
      </c>
      <c r="E646" s="132">
        <v>31</v>
      </c>
      <c r="F646" s="133">
        <f t="shared" si="80"/>
        <v>-0.70754716981132071</v>
      </c>
      <c r="G646" s="132">
        <v>237</v>
      </c>
      <c r="H646" s="133">
        <f t="shared" si="80"/>
        <v>6.645161290322581</v>
      </c>
      <c r="I646" s="132">
        <v>428</v>
      </c>
      <c r="J646" s="133">
        <f t="shared" si="80"/>
        <v>0.80590717299578052</v>
      </c>
      <c r="K646" s="132"/>
      <c r="L646" s="133"/>
      <c r="M646" s="133"/>
    </row>
    <row r="647" spans="2:14" ht="15.75" x14ac:dyDescent="0.25">
      <c r="B647" s="134" t="s">
        <v>33</v>
      </c>
      <c r="C647" s="135">
        <v>1359</v>
      </c>
      <c r="D647" s="136">
        <v>-0.30343413634033833</v>
      </c>
      <c r="E647" s="135">
        <v>771</v>
      </c>
      <c r="F647" s="136">
        <f t="shared" si="80"/>
        <v>-0.43267108167770418</v>
      </c>
      <c r="G647" s="135">
        <v>1473</v>
      </c>
      <c r="H647" s="136">
        <f t="shared" si="80"/>
        <v>0.91050583657587558</v>
      </c>
      <c r="I647" s="135">
        <v>4565</v>
      </c>
      <c r="J647" s="136">
        <f t="shared" si="80"/>
        <v>2.0991174473862864</v>
      </c>
      <c r="K647" s="135">
        <v>1387</v>
      </c>
      <c r="L647" s="136">
        <v>0.16652649285113541</v>
      </c>
      <c r="M647" s="136">
        <v>2.547314578005115</v>
      </c>
    </row>
    <row r="648" spans="2:14" ht="6" customHeight="1" x14ac:dyDescent="0.25"/>
    <row r="649" spans="2:14" x14ac:dyDescent="0.25">
      <c r="B649" s="39" t="s">
        <v>223</v>
      </c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</row>
    <row r="650" spans="2:14" x14ac:dyDescent="0.25">
      <c r="C650" s="139"/>
      <c r="E650" s="139"/>
      <c r="G650" s="139"/>
      <c r="I650" s="139"/>
      <c r="K650" s="139"/>
    </row>
    <row r="655" spans="2:14" ht="48.75" customHeight="1" thickBot="1" x14ac:dyDescent="0.3">
      <c r="B655" s="293" t="s">
        <v>251</v>
      </c>
      <c r="C655" s="293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1" t="s">
        <v>124</v>
      </c>
    </row>
    <row r="656" spans="2:14" ht="10.5" customHeight="1" thickBot="1" x14ac:dyDescent="0.3">
      <c r="B656" s="124"/>
      <c r="C656" s="125"/>
      <c r="D656" s="124"/>
      <c r="E656" s="124"/>
      <c r="F656" s="124"/>
      <c r="G656" s="124"/>
      <c r="H656" s="124"/>
      <c r="I656" s="124"/>
      <c r="J656" s="124"/>
      <c r="K656" s="2"/>
      <c r="L656" s="2"/>
      <c r="N656" s="1" t="s">
        <v>125</v>
      </c>
    </row>
    <row r="657" spans="2:13" ht="22.5" thickTop="1" thickBot="1" x14ac:dyDescent="0.3">
      <c r="B657" s="140" t="str">
        <f>C657</f>
        <v>Estados Unidos de América</v>
      </c>
      <c r="C657" s="303" t="s">
        <v>157</v>
      </c>
      <c r="D657" s="304"/>
      <c r="E657" s="304"/>
      <c r="F657" s="304"/>
      <c r="G657" s="304"/>
      <c r="H657" s="304"/>
      <c r="I657" s="304"/>
      <c r="J657" s="304"/>
      <c r="K657" s="304"/>
      <c r="L657" s="304"/>
      <c r="M657" s="305"/>
    </row>
    <row r="658" spans="2:13" ht="22.5" thickTop="1" thickBot="1" x14ac:dyDescent="0.3">
      <c r="B658" s="3"/>
      <c r="C658" s="306">
        <f>2019</f>
        <v>2019</v>
      </c>
      <c r="D658" s="307"/>
      <c r="E658" s="308">
        <v>2020</v>
      </c>
      <c r="F658" s="307"/>
      <c r="G658" s="308">
        <v>2021</v>
      </c>
      <c r="H658" s="307"/>
      <c r="I658" s="308">
        <v>2022</v>
      </c>
      <c r="J658" s="307"/>
      <c r="K658" s="308">
        <v>2023</v>
      </c>
      <c r="L658" s="309"/>
      <c r="M658" s="310"/>
    </row>
    <row r="659" spans="2:13" ht="16.5" thickTop="1" thickBot="1" x14ac:dyDescent="0.3">
      <c r="B659" s="6"/>
      <c r="C659" s="127" t="s">
        <v>46</v>
      </c>
      <c r="D659" s="128" t="str">
        <f>CONCATENATE("var ",RIGHT(2019,2),"/",RIGHT(2018,2))</f>
        <v>var 19/18</v>
      </c>
      <c r="E659" s="129" t="s">
        <v>46</v>
      </c>
      <c r="F659" s="128" t="str">
        <f>CONCATENATE("var ",RIGHT(E658,2),"/",RIGHT(E658-1,2))</f>
        <v>var 20/19</v>
      </c>
      <c r="G659" s="129" t="s">
        <v>46</v>
      </c>
      <c r="H659" s="128" t="str">
        <f>CONCATENATE("var ",RIGHT(G658,2),"/",RIGHT(G658-1,2))</f>
        <v>var 21/20</v>
      </c>
      <c r="I659" s="129" t="s">
        <v>46</v>
      </c>
      <c r="J659" s="128" t="str">
        <f>CONCATENATE("var ",RIGHT(I658,2),"/",RIGHT(I658-1,2))</f>
        <v>var 22/21</v>
      </c>
      <c r="K659" s="129" t="s">
        <v>46</v>
      </c>
      <c r="L659" s="128" t="str">
        <f>CONCATENATE("var ",RIGHT(K658,2),"/",RIGHT(K658-1,2))</f>
        <v>var 23/22</v>
      </c>
      <c r="M659" s="128" t="str">
        <f>CONCATENATE("var ",RIGHT(K658,2),"/",RIGHT(2019,2))</f>
        <v>var 23/19</v>
      </c>
    </row>
    <row r="660" spans="2:13" x14ac:dyDescent="0.25">
      <c r="B660" s="131" t="s">
        <v>50</v>
      </c>
      <c r="C660" s="132">
        <v>240</v>
      </c>
      <c r="D660" s="133">
        <v>0.49068322981366452</v>
      </c>
      <c r="E660" s="132">
        <v>136</v>
      </c>
      <c r="F660" s="133">
        <f t="shared" ref="F660:J672" si="83">IFERROR(E660/C660-1,"-")</f>
        <v>-0.43333333333333335</v>
      </c>
      <c r="G660" s="132">
        <v>16</v>
      </c>
      <c r="H660" s="133">
        <f t="shared" si="83"/>
        <v>-0.88235294117647056</v>
      </c>
      <c r="I660" s="132">
        <v>112</v>
      </c>
      <c r="J660" s="133">
        <f t="shared" si="83"/>
        <v>6</v>
      </c>
      <c r="K660" s="132">
        <v>178</v>
      </c>
      <c r="L660" s="133">
        <f t="shared" ref="L660:L663" si="84">IFERROR(K660/I660-1,"-")</f>
        <v>0.58928571428571419</v>
      </c>
      <c r="M660" s="133">
        <f>K660/C660-1</f>
        <v>-0.2583333333333333</v>
      </c>
    </row>
    <row r="661" spans="2:13" x14ac:dyDescent="0.25">
      <c r="B661" s="131" t="s">
        <v>52</v>
      </c>
      <c r="C661" s="132">
        <v>212</v>
      </c>
      <c r="D661" s="133">
        <v>7.6142131979695327E-2</v>
      </c>
      <c r="E661" s="132">
        <v>190</v>
      </c>
      <c r="F661" s="133">
        <f t="shared" si="83"/>
        <v>-0.10377358490566035</v>
      </c>
      <c r="G661" s="132">
        <v>46</v>
      </c>
      <c r="H661" s="133">
        <f t="shared" si="83"/>
        <v>-0.75789473684210529</v>
      </c>
      <c r="I661" s="132">
        <v>206</v>
      </c>
      <c r="J661" s="133">
        <f t="shared" si="83"/>
        <v>3.4782608695652177</v>
      </c>
      <c r="K661" s="132">
        <v>189</v>
      </c>
      <c r="L661" s="133">
        <f t="shared" si="84"/>
        <v>-8.2524271844660158E-2</v>
      </c>
      <c r="M661" s="133">
        <f>IFERROR(K661/C661-1,"-")</f>
        <v>-0.10849056603773588</v>
      </c>
    </row>
    <row r="662" spans="2:13" x14ac:dyDescent="0.25">
      <c r="B662" s="131" t="s">
        <v>54</v>
      </c>
      <c r="C662" s="132">
        <v>223</v>
      </c>
      <c r="D662" s="133">
        <v>-0.14885496183206104</v>
      </c>
      <c r="E662" s="132">
        <v>37</v>
      </c>
      <c r="F662" s="133">
        <f t="shared" si="83"/>
        <v>-0.8340807174887892</v>
      </c>
      <c r="G662" s="132">
        <v>40</v>
      </c>
      <c r="H662" s="133">
        <f t="shared" si="83"/>
        <v>8.1081081081081141E-2</v>
      </c>
      <c r="I662" s="132">
        <v>249</v>
      </c>
      <c r="J662" s="133">
        <f t="shared" si="83"/>
        <v>5.2249999999999996</v>
      </c>
      <c r="K662" s="132">
        <v>256</v>
      </c>
      <c r="L662" s="133">
        <f t="shared" si="84"/>
        <v>2.8112449799196693E-2</v>
      </c>
      <c r="M662" s="133">
        <f t="shared" ref="M662:M663" si="85">IFERROR(K662/C662-1,"-")</f>
        <v>0.14798206278026904</v>
      </c>
    </row>
    <row r="663" spans="2:13" x14ac:dyDescent="0.25">
      <c r="B663" s="131" t="s">
        <v>56</v>
      </c>
      <c r="C663" s="132">
        <v>186</v>
      </c>
      <c r="D663" s="133">
        <v>-5.3475935828877219E-3</v>
      </c>
      <c r="E663" s="132">
        <v>0</v>
      </c>
      <c r="F663" s="133">
        <f t="shared" si="83"/>
        <v>-1</v>
      </c>
      <c r="G663" s="132">
        <v>35</v>
      </c>
      <c r="H663" s="133" t="str">
        <f t="shared" si="83"/>
        <v>-</v>
      </c>
      <c r="I663" s="132">
        <v>151</v>
      </c>
      <c r="J663" s="133">
        <f t="shared" si="83"/>
        <v>3.3142857142857141</v>
      </c>
      <c r="K663" s="132">
        <v>227</v>
      </c>
      <c r="L663" s="133">
        <f t="shared" si="84"/>
        <v>0.5033112582781456</v>
      </c>
      <c r="M663" s="133">
        <f t="shared" si="85"/>
        <v>0.22043010752688175</v>
      </c>
    </row>
    <row r="664" spans="2:13" x14ac:dyDescent="0.25">
      <c r="B664" s="131" t="s">
        <v>58</v>
      </c>
      <c r="C664" s="132">
        <v>170</v>
      </c>
      <c r="D664" s="133">
        <v>-0.23076923076923073</v>
      </c>
      <c r="E664" s="132">
        <v>0</v>
      </c>
      <c r="F664" s="133">
        <f t="shared" si="83"/>
        <v>-1</v>
      </c>
      <c r="G664" s="132">
        <v>70</v>
      </c>
      <c r="H664" s="133" t="str">
        <f t="shared" si="83"/>
        <v>-</v>
      </c>
      <c r="I664" s="132">
        <v>175</v>
      </c>
      <c r="J664" s="133">
        <f t="shared" si="83"/>
        <v>1.5</v>
      </c>
      <c r="K664" s="132"/>
      <c r="L664" s="133"/>
      <c r="M664" s="133"/>
    </row>
    <row r="665" spans="2:13" x14ac:dyDescent="0.25">
      <c r="B665" s="131" t="s">
        <v>60</v>
      </c>
      <c r="C665" s="132">
        <v>164</v>
      </c>
      <c r="D665" s="133">
        <v>-0.14583333333333337</v>
      </c>
      <c r="E665" s="132">
        <v>0</v>
      </c>
      <c r="F665" s="133">
        <f t="shared" si="83"/>
        <v>-1</v>
      </c>
      <c r="G665" s="132">
        <v>59</v>
      </c>
      <c r="H665" s="133" t="str">
        <f t="shared" si="83"/>
        <v>-</v>
      </c>
      <c r="I665" s="132">
        <v>189</v>
      </c>
      <c r="J665" s="133">
        <f t="shared" si="83"/>
        <v>2.2033898305084745</v>
      </c>
      <c r="K665" s="132"/>
      <c r="L665" s="133"/>
      <c r="M665" s="133"/>
    </row>
    <row r="666" spans="2:13" x14ac:dyDescent="0.25">
      <c r="B666" s="131" t="s">
        <v>62</v>
      </c>
      <c r="C666" s="132">
        <v>159</v>
      </c>
      <c r="D666" s="133">
        <v>-0.30567685589519655</v>
      </c>
      <c r="E666" s="132">
        <v>51</v>
      </c>
      <c r="F666" s="133">
        <f t="shared" si="83"/>
        <v>-0.679245283018868</v>
      </c>
      <c r="G666" s="132">
        <v>113</v>
      </c>
      <c r="H666" s="133">
        <f t="shared" si="83"/>
        <v>1.215686274509804</v>
      </c>
      <c r="I666" s="132">
        <v>211</v>
      </c>
      <c r="J666" s="133">
        <f t="shared" si="83"/>
        <v>0.86725663716814161</v>
      </c>
      <c r="K666" s="132"/>
      <c r="L666" s="133"/>
      <c r="M666" s="133"/>
    </row>
    <row r="667" spans="2:13" x14ac:dyDescent="0.25">
      <c r="B667" s="131" t="s">
        <v>64</v>
      </c>
      <c r="C667" s="132">
        <v>175</v>
      </c>
      <c r="D667" s="133">
        <v>-0.11616161616161613</v>
      </c>
      <c r="E667" s="132">
        <v>73</v>
      </c>
      <c r="F667" s="133">
        <f t="shared" si="83"/>
        <v>-0.58285714285714285</v>
      </c>
      <c r="G667" s="132">
        <v>139</v>
      </c>
      <c r="H667" s="133">
        <f t="shared" si="83"/>
        <v>0.90410958904109595</v>
      </c>
      <c r="I667" s="132">
        <v>190</v>
      </c>
      <c r="J667" s="133">
        <f t="shared" si="83"/>
        <v>0.36690647482014382</v>
      </c>
      <c r="K667" s="132"/>
      <c r="L667" s="133"/>
      <c r="M667" s="133"/>
    </row>
    <row r="668" spans="2:13" x14ac:dyDescent="0.25">
      <c r="B668" s="131" t="s">
        <v>66</v>
      </c>
      <c r="C668" s="132">
        <v>164</v>
      </c>
      <c r="D668" s="133">
        <v>-5.7471264367816133E-2</v>
      </c>
      <c r="E668" s="132">
        <v>19</v>
      </c>
      <c r="F668" s="133">
        <f t="shared" si="83"/>
        <v>-0.88414634146341464</v>
      </c>
      <c r="G668" s="132">
        <v>103</v>
      </c>
      <c r="H668" s="133">
        <f t="shared" si="83"/>
        <v>4.4210526315789478</v>
      </c>
      <c r="I668" s="132">
        <v>135</v>
      </c>
      <c r="J668" s="133">
        <f t="shared" si="83"/>
        <v>0.31067961165048552</v>
      </c>
      <c r="K668" s="132"/>
      <c r="L668" s="133"/>
      <c r="M668" s="133"/>
    </row>
    <row r="669" spans="2:13" x14ac:dyDescent="0.25">
      <c r="B669" s="131" t="s">
        <v>68</v>
      </c>
      <c r="C669" s="132">
        <v>194</v>
      </c>
      <c r="D669" s="133">
        <v>0.27631578947368429</v>
      </c>
      <c r="E669" s="132">
        <v>54</v>
      </c>
      <c r="F669" s="133">
        <f t="shared" si="83"/>
        <v>-0.72164948453608246</v>
      </c>
      <c r="G669" s="132">
        <v>171</v>
      </c>
      <c r="H669" s="133">
        <f t="shared" si="83"/>
        <v>2.1666666666666665</v>
      </c>
      <c r="I669" s="132">
        <v>172</v>
      </c>
      <c r="J669" s="133">
        <f t="shared" si="83"/>
        <v>5.8479532163742132E-3</v>
      </c>
      <c r="K669" s="132"/>
      <c r="L669" s="133"/>
      <c r="M669" s="133"/>
    </row>
    <row r="670" spans="2:13" x14ac:dyDescent="0.25">
      <c r="B670" s="131" t="s">
        <v>70</v>
      </c>
      <c r="C670" s="132">
        <v>205</v>
      </c>
      <c r="D670" s="133">
        <v>0.13259668508287303</v>
      </c>
      <c r="E670" s="132">
        <v>35</v>
      </c>
      <c r="F670" s="133">
        <f t="shared" si="83"/>
        <v>-0.82926829268292679</v>
      </c>
      <c r="G670" s="132">
        <v>279</v>
      </c>
      <c r="H670" s="133">
        <f t="shared" si="83"/>
        <v>6.9714285714285715</v>
      </c>
      <c r="I670" s="132">
        <v>171</v>
      </c>
      <c r="J670" s="133">
        <f t="shared" si="83"/>
        <v>-0.38709677419354838</v>
      </c>
      <c r="K670" s="132"/>
      <c r="L670" s="133"/>
      <c r="M670" s="133"/>
    </row>
    <row r="671" spans="2:13" x14ac:dyDescent="0.25">
      <c r="B671" s="131" t="s">
        <v>72</v>
      </c>
      <c r="C671" s="132">
        <v>230</v>
      </c>
      <c r="D671" s="133">
        <v>-6.8825910931174072E-2</v>
      </c>
      <c r="E671" s="132">
        <v>52</v>
      </c>
      <c r="F671" s="133">
        <f t="shared" si="83"/>
        <v>-0.77391304347826084</v>
      </c>
      <c r="G671" s="132">
        <v>264</v>
      </c>
      <c r="H671" s="133">
        <f t="shared" si="83"/>
        <v>4.0769230769230766</v>
      </c>
      <c r="I671" s="132">
        <v>242</v>
      </c>
      <c r="J671" s="133">
        <f t="shared" si="83"/>
        <v>-8.333333333333337E-2</v>
      </c>
      <c r="K671" s="132"/>
      <c r="L671" s="133"/>
      <c r="M671" s="133"/>
    </row>
    <row r="672" spans="2:13" ht="15.75" x14ac:dyDescent="0.25">
      <c r="B672" s="134" t="s">
        <v>33</v>
      </c>
      <c r="C672" s="135">
        <v>2322</v>
      </c>
      <c r="D672" s="136">
        <v>-3.290295710120783E-2</v>
      </c>
      <c r="E672" s="135">
        <v>647</v>
      </c>
      <c r="F672" s="136">
        <f t="shared" si="83"/>
        <v>-0.72136089577950036</v>
      </c>
      <c r="G672" s="135">
        <v>1335</v>
      </c>
      <c r="H672" s="136">
        <f t="shared" si="83"/>
        <v>1.063369397217929</v>
      </c>
      <c r="I672" s="135">
        <v>2203</v>
      </c>
      <c r="J672" s="136">
        <f t="shared" si="83"/>
        <v>0.6501872659176029</v>
      </c>
      <c r="K672" s="135">
        <v>850</v>
      </c>
      <c r="L672" s="136">
        <v>0.18384401114206139</v>
      </c>
      <c r="M672" s="136">
        <v>-1.2775842044134733E-2</v>
      </c>
    </row>
    <row r="673" spans="2:14" ht="6" customHeight="1" x14ac:dyDescent="0.25"/>
    <row r="674" spans="2:14" x14ac:dyDescent="0.25">
      <c r="B674" s="39" t="s">
        <v>223</v>
      </c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</row>
    <row r="675" spans="2:14" x14ac:dyDescent="0.25">
      <c r="C675" s="139"/>
      <c r="E675" s="139"/>
      <c r="G675" s="139"/>
      <c r="I675" s="139"/>
      <c r="K675" s="139"/>
    </row>
    <row r="679" spans="2:14" ht="48.75" customHeight="1" thickBot="1" x14ac:dyDescent="0.3">
      <c r="B679" s="293" t="s">
        <v>252</v>
      </c>
      <c r="C679" s="293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1" t="s">
        <v>124</v>
      </c>
    </row>
    <row r="680" spans="2:14" ht="10.5" customHeight="1" thickBot="1" x14ac:dyDescent="0.3">
      <c r="B680" s="124"/>
      <c r="C680" s="125"/>
      <c r="D680" s="124"/>
      <c r="E680" s="124"/>
      <c r="F680" s="124"/>
      <c r="G680" s="124"/>
      <c r="H680" s="124"/>
      <c r="I680" s="124"/>
      <c r="J680" s="124"/>
      <c r="K680" s="2"/>
      <c r="L680" s="2"/>
      <c r="N680" s="1" t="s">
        <v>125</v>
      </c>
    </row>
    <row r="681" spans="2:14" ht="22.5" thickTop="1" thickBot="1" x14ac:dyDescent="0.3">
      <c r="B681" s="140" t="str">
        <f>C681</f>
        <v>Otros países o territorios del mundo (excluida España)</v>
      </c>
      <c r="C681" s="303" t="s">
        <v>159</v>
      </c>
      <c r="D681" s="304"/>
      <c r="E681" s="304"/>
      <c r="F681" s="304"/>
      <c r="G681" s="304"/>
      <c r="H681" s="304"/>
      <c r="I681" s="304"/>
      <c r="J681" s="304"/>
      <c r="K681" s="304"/>
      <c r="L681" s="304"/>
      <c r="M681" s="305"/>
    </row>
    <row r="682" spans="2:14" ht="22.5" thickTop="1" thickBot="1" x14ac:dyDescent="0.3">
      <c r="B682" s="3"/>
      <c r="C682" s="306">
        <f>2019</f>
        <v>2019</v>
      </c>
      <c r="D682" s="307"/>
      <c r="E682" s="308">
        <v>2020</v>
      </c>
      <c r="F682" s="307"/>
      <c r="G682" s="308">
        <v>2021</v>
      </c>
      <c r="H682" s="307"/>
      <c r="I682" s="308">
        <v>2022</v>
      </c>
      <c r="J682" s="307"/>
      <c r="K682" s="308">
        <v>2023</v>
      </c>
      <c r="L682" s="309"/>
      <c r="M682" s="310"/>
    </row>
    <row r="683" spans="2:14" ht="16.5" thickTop="1" thickBot="1" x14ac:dyDescent="0.3">
      <c r="B683" s="6"/>
      <c r="C683" s="127" t="s">
        <v>46</v>
      </c>
      <c r="D683" s="128" t="str">
        <f>CONCATENATE("var ",RIGHT(2019,2),"/",RIGHT(2018,2))</f>
        <v>var 19/18</v>
      </c>
      <c r="E683" s="129" t="s">
        <v>46</v>
      </c>
      <c r="F683" s="128" t="str">
        <f>CONCATENATE("var ",RIGHT(E682,2),"/",RIGHT(E682-1,2))</f>
        <v>var 20/19</v>
      </c>
      <c r="G683" s="129" t="s">
        <v>46</v>
      </c>
      <c r="H683" s="128" t="str">
        <f>CONCATENATE("var ",RIGHT(G682,2),"/",RIGHT(G682-1,2))</f>
        <v>var 21/20</v>
      </c>
      <c r="I683" s="129" t="s">
        <v>46</v>
      </c>
      <c r="J683" s="128" t="str">
        <f>CONCATENATE("var ",RIGHT(I682,2),"/",RIGHT(I682-1,2))</f>
        <v>var 22/21</v>
      </c>
      <c r="K683" s="129" t="s">
        <v>46</v>
      </c>
      <c r="L683" s="128" t="str">
        <f>CONCATENATE("var ",RIGHT(K682,2),"/",RIGHT(K682-1,2))</f>
        <v>var 23/22</v>
      </c>
      <c r="M683" s="128" t="str">
        <f>CONCATENATE("var ",RIGHT(K682,2),"/",RIGHT(2019,2))</f>
        <v>var 23/19</v>
      </c>
    </row>
    <row r="684" spans="2:14" x14ac:dyDescent="0.25">
      <c r="B684" s="131" t="s">
        <v>50</v>
      </c>
      <c r="C684" s="132">
        <v>28481</v>
      </c>
      <c r="D684" s="133">
        <v>0.14143154857326068</v>
      </c>
      <c r="E684" s="132">
        <v>27861</v>
      </c>
      <c r="F684" s="133">
        <f t="shared" ref="F684:J696" si="86">IFERROR(E684/C684-1,"-")</f>
        <v>-2.1768898563954919E-2</v>
      </c>
      <c r="G684" s="132">
        <v>4641</v>
      </c>
      <c r="H684" s="133">
        <f t="shared" si="86"/>
        <v>-0.83342306449876169</v>
      </c>
      <c r="I684" s="132">
        <v>24070</v>
      </c>
      <c r="J684" s="133">
        <f t="shared" si="86"/>
        <v>4.1863822452057748</v>
      </c>
      <c r="K684" s="132">
        <v>32894</v>
      </c>
      <c r="L684" s="133">
        <f t="shared" ref="L684:L687" si="87">IFERROR(K684/I684-1,"-")</f>
        <v>0.36659742417947649</v>
      </c>
      <c r="M684" s="133">
        <f>K684/C684-1</f>
        <v>0.15494540219795661</v>
      </c>
    </row>
    <row r="685" spans="2:14" x14ac:dyDescent="0.25">
      <c r="B685" s="131" t="s">
        <v>52</v>
      </c>
      <c r="C685" s="132">
        <v>26312</v>
      </c>
      <c r="D685" s="133">
        <v>8.4628385341522838E-2</v>
      </c>
      <c r="E685" s="132">
        <v>29504</v>
      </c>
      <c r="F685" s="133">
        <f t="shared" si="86"/>
        <v>0.1213134691395561</v>
      </c>
      <c r="G685" s="132">
        <v>3515</v>
      </c>
      <c r="H685" s="133">
        <f t="shared" si="86"/>
        <v>-0.88086361171366589</v>
      </c>
      <c r="I685" s="132">
        <v>29388</v>
      </c>
      <c r="J685" s="133">
        <f t="shared" si="86"/>
        <v>7.3607396870554762</v>
      </c>
      <c r="K685" s="132">
        <v>31466</v>
      </c>
      <c r="L685" s="133">
        <f t="shared" si="87"/>
        <v>7.0709132979447364E-2</v>
      </c>
      <c r="M685" s="133">
        <f>IFERROR(K685/C685-1,"-")</f>
        <v>0.19588020674977202</v>
      </c>
    </row>
    <row r="686" spans="2:14" x14ac:dyDescent="0.25">
      <c r="B686" s="131" t="s">
        <v>54</v>
      </c>
      <c r="C686" s="132">
        <v>29481</v>
      </c>
      <c r="D686" s="133">
        <v>0.11573250577148686</v>
      </c>
      <c r="E686" s="132">
        <v>10530</v>
      </c>
      <c r="F686" s="133">
        <f t="shared" si="86"/>
        <v>-0.64282079983718332</v>
      </c>
      <c r="G686" s="132">
        <v>4631</v>
      </c>
      <c r="H686" s="133">
        <f t="shared" si="86"/>
        <v>-0.56020892687559354</v>
      </c>
      <c r="I686" s="132">
        <v>26514</v>
      </c>
      <c r="J686" s="133">
        <f t="shared" si="86"/>
        <v>4.7253293025264522</v>
      </c>
      <c r="K686" s="132">
        <v>29877</v>
      </c>
      <c r="L686" s="133">
        <f t="shared" si="87"/>
        <v>0.12683865127856975</v>
      </c>
      <c r="M686" s="133">
        <f t="shared" ref="M686:M687" si="88">IFERROR(K686/C686-1,"-")</f>
        <v>1.3432380177063274E-2</v>
      </c>
    </row>
    <row r="687" spans="2:14" x14ac:dyDescent="0.25">
      <c r="B687" s="131" t="s">
        <v>56</v>
      </c>
      <c r="C687" s="132">
        <v>32259</v>
      </c>
      <c r="D687" s="133">
        <v>0.28368483883804219</v>
      </c>
      <c r="E687" s="132">
        <v>0</v>
      </c>
      <c r="F687" s="133">
        <f t="shared" si="86"/>
        <v>-1</v>
      </c>
      <c r="G687" s="132">
        <v>8413</v>
      </c>
      <c r="H687" s="133" t="str">
        <f t="shared" si="86"/>
        <v>-</v>
      </c>
      <c r="I687" s="132">
        <v>28379</v>
      </c>
      <c r="J687" s="133">
        <f t="shared" si="86"/>
        <v>2.3732319030072508</v>
      </c>
      <c r="K687" s="132">
        <v>31620</v>
      </c>
      <c r="L687" s="133">
        <f t="shared" si="87"/>
        <v>0.11420416505162279</v>
      </c>
      <c r="M687" s="133">
        <f t="shared" si="88"/>
        <v>-1.9808425555658871E-2</v>
      </c>
    </row>
    <row r="688" spans="2:14" x14ac:dyDescent="0.25">
      <c r="B688" s="131" t="s">
        <v>58</v>
      </c>
      <c r="C688" s="132">
        <v>28706</v>
      </c>
      <c r="D688" s="133">
        <v>0.3157629371590962</v>
      </c>
      <c r="E688" s="132">
        <v>16</v>
      </c>
      <c r="F688" s="133">
        <f t="shared" si="86"/>
        <v>-0.99944262523514249</v>
      </c>
      <c r="G688" s="132">
        <v>12193</v>
      </c>
      <c r="H688" s="133">
        <f t="shared" si="86"/>
        <v>761.0625</v>
      </c>
      <c r="I688" s="132">
        <v>27533</v>
      </c>
      <c r="J688" s="133">
        <f t="shared" si="86"/>
        <v>1.2580989092102026</v>
      </c>
      <c r="K688" s="132"/>
      <c r="L688" s="133"/>
      <c r="M688" s="133"/>
    </row>
    <row r="689" spans="2:13" x14ac:dyDescent="0.25">
      <c r="B689" s="131" t="s">
        <v>60</v>
      </c>
      <c r="C689" s="132">
        <v>29899</v>
      </c>
      <c r="D689" s="133">
        <v>9.5897349316225178E-3</v>
      </c>
      <c r="E689" s="132">
        <v>38</v>
      </c>
      <c r="F689" s="133">
        <f t="shared" si="86"/>
        <v>-0.99872905448342753</v>
      </c>
      <c r="G689" s="132">
        <v>12707</v>
      </c>
      <c r="H689" s="133">
        <f t="shared" si="86"/>
        <v>333.39473684210526</v>
      </c>
      <c r="I689" s="132">
        <v>27956</v>
      </c>
      <c r="J689" s="133">
        <f t="shared" si="86"/>
        <v>1.2000472180687809</v>
      </c>
      <c r="K689" s="132"/>
      <c r="L689" s="133"/>
      <c r="M689" s="133"/>
    </row>
    <row r="690" spans="2:13" x14ac:dyDescent="0.25">
      <c r="B690" s="131" t="s">
        <v>62</v>
      </c>
      <c r="C690" s="132">
        <v>40326</v>
      </c>
      <c r="D690" s="133">
        <v>0.16122901488755148</v>
      </c>
      <c r="E690" s="132">
        <v>8899</v>
      </c>
      <c r="F690" s="133">
        <f t="shared" si="86"/>
        <v>-0.77932351336606653</v>
      </c>
      <c r="G690" s="132">
        <v>24587</v>
      </c>
      <c r="H690" s="133">
        <f t="shared" si="86"/>
        <v>1.7628947072704797</v>
      </c>
      <c r="I690" s="132">
        <v>38379</v>
      </c>
      <c r="J690" s="133">
        <f t="shared" si="86"/>
        <v>0.56094684182698185</v>
      </c>
      <c r="K690" s="132"/>
      <c r="L690" s="133"/>
      <c r="M690" s="133"/>
    </row>
    <row r="691" spans="2:13" x14ac:dyDescent="0.25">
      <c r="B691" s="131" t="s">
        <v>64</v>
      </c>
      <c r="C691" s="132">
        <v>37232</v>
      </c>
      <c r="D691" s="133">
        <v>0.139638812366085</v>
      </c>
      <c r="E691" s="132">
        <v>14619</v>
      </c>
      <c r="F691" s="133">
        <f t="shared" si="86"/>
        <v>-0.60735388912763222</v>
      </c>
      <c r="G691" s="132">
        <v>31473</v>
      </c>
      <c r="H691" s="133">
        <f t="shared" si="86"/>
        <v>1.1528832341473425</v>
      </c>
      <c r="I691" s="132">
        <v>41571</v>
      </c>
      <c r="J691" s="133">
        <f t="shared" si="86"/>
        <v>0.32084643980554772</v>
      </c>
      <c r="K691" s="132"/>
      <c r="L691" s="133"/>
      <c r="M691" s="133"/>
    </row>
    <row r="692" spans="2:13" x14ac:dyDescent="0.25">
      <c r="B692" s="131" t="s">
        <v>66</v>
      </c>
      <c r="C692" s="132">
        <v>31946</v>
      </c>
      <c r="D692" s="133">
        <v>6.5825909985653741E-2</v>
      </c>
      <c r="E692" s="132">
        <v>5672</v>
      </c>
      <c r="F692" s="133">
        <f t="shared" si="86"/>
        <v>-0.82245038502472922</v>
      </c>
      <c r="G692" s="132">
        <v>26548</v>
      </c>
      <c r="H692" s="133">
        <f t="shared" si="86"/>
        <v>3.6805359661495061</v>
      </c>
      <c r="I692" s="132">
        <v>33718</v>
      </c>
      <c r="J692" s="133">
        <f t="shared" si="86"/>
        <v>0.27007684194666259</v>
      </c>
      <c r="K692" s="132"/>
      <c r="L692" s="133"/>
      <c r="M692" s="133"/>
    </row>
    <row r="693" spans="2:13" x14ac:dyDescent="0.25">
      <c r="B693" s="131" t="s">
        <v>68</v>
      </c>
      <c r="C693" s="132">
        <v>30628</v>
      </c>
      <c r="D693" s="133">
        <v>-1.1553604853804966E-2</v>
      </c>
      <c r="E693" s="132">
        <v>4676</v>
      </c>
      <c r="F693" s="133">
        <f t="shared" si="86"/>
        <v>-0.84732924121718689</v>
      </c>
      <c r="G693" s="132">
        <v>29531</v>
      </c>
      <c r="H693" s="133">
        <f t="shared" si="86"/>
        <v>5.3154405474764754</v>
      </c>
      <c r="I693" s="132">
        <v>32041</v>
      </c>
      <c r="J693" s="133">
        <f t="shared" si="86"/>
        <v>8.4995428532728345E-2</v>
      </c>
      <c r="K693" s="132"/>
      <c r="L693" s="133"/>
      <c r="M693" s="133"/>
    </row>
    <row r="694" spans="2:13" x14ac:dyDescent="0.25">
      <c r="B694" s="131" t="s">
        <v>70</v>
      </c>
      <c r="C694" s="132">
        <v>26330</v>
      </c>
      <c r="D694" s="133">
        <v>0.13281418061351813</v>
      </c>
      <c r="E694" s="132">
        <v>4001</v>
      </c>
      <c r="F694" s="133">
        <f t="shared" si="86"/>
        <v>-0.84804405620964673</v>
      </c>
      <c r="G694" s="132">
        <v>25978</v>
      </c>
      <c r="H694" s="133">
        <f t="shared" si="86"/>
        <v>5.4928767808047985</v>
      </c>
      <c r="I694" s="132">
        <v>26301</v>
      </c>
      <c r="J694" s="133">
        <f t="shared" si="86"/>
        <v>1.2433597659557982E-2</v>
      </c>
      <c r="K694" s="132"/>
      <c r="L694" s="133"/>
      <c r="M694" s="133"/>
    </row>
    <row r="695" spans="2:13" x14ac:dyDescent="0.25">
      <c r="B695" s="131" t="s">
        <v>72</v>
      </c>
      <c r="C695" s="132">
        <v>31406</v>
      </c>
      <c r="D695" s="133">
        <v>0.13235983414458263</v>
      </c>
      <c r="E695" s="132">
        <v>4979</v>
      </c>
      <c r="F695" s="133">
        <f t="shared" si="86"/>
        <v>-0.84146341463414631</v>
      </c>
      <c r="G695" s="132">
        <v>26699</v>
      </c>
      <c r="H695" s="133">
        <f t="shared" si="86"/>
        <v>4.3623217513556938</v>
      </c>
      <c r="I695" s="132">
        <v>31946</v>
      </c>
      <c r="J695" s="133">
        <f t="shared" si="86"/>
        <v>0.19652421439005208</v>
      </c>
      <c r="K695" s="132"/>
      <c r="L695" s="133"/>
      <c r="M695" s="133"/>
    </row>
    <row r="696" spans="2:13" ht="15.75" x14ac:dyDescent="0.25">
      <c r="B696" s="134" t="s">
        <v>33</v>
      </c>
      <c r="C696" s="135">
        <v>373006</v>
      </c>
      <c r="D696" s="136">
        <v>0.12510481706029619</v>
      </c>
      <c r="E696" s="135">
        <v>110795</v>
      </c>
      <c r="F696" s="136">
        <f t="shared" si="86"/>
        <v>-0.70296724449472658</v>
      </c>
      <c r="G696" s="135">
        <v>210916</v>
      </c>
      <c r="H696" s="136">
        <f t="shared" si="86"/>
        <v>0.90365991245092281</v>
      </c>
      <c r="I696" s="135">
        <v>367796</v>
      </c>
      <c r="J696" s="136">
        <f t="shared" si="86"/>
        <v>0.74380322023933698</v>
      </c>
      <c r="K696" s="135">
        <v>125857</v>
      </c>
      <c r="L696" s="136">
        <v>0.16156749822336658</v>
      </c>
      <c r="M696" s="136">
        <v>8.0011670513931765E-2</v>
      </c>
    </row>
    <row r="697" spans="2:13" ht="6" customHeight="1" x14ac:dyDescent="0.25"/>
    <row r="698" spans="2:13" x14ac:dyDescent="0.25">
      <c r="B698" s="39" t="s">
        <v>223</v>
      </c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</row>
    <row r="699" spans="2:13" x14ac:dyDescent="0.25">
      <c r="C699" s="139"/>
      <c r="E699" s="139"/>
      <c r="G699" s="139"/>
      <c r="I699" s="139"/>
      <c r="K699" s="139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578F5-358F-4717-80EC-05372C3A925B}">
  <dimension ref="A4:N699"/>
  <sheetViews>
    <sheetView showGridLines="0" topLeftCell="A696" workbookViewId="0">
      <selection activeCell="J719" sqref="J719"/>
    </sheetView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93" t="s">
        <v>253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1" t="s">
        <v>41</v>
      </c>
    </row>
    <row r="5" spans="1:14" ht="10.5" customHeight="1" thickBot="1" x14ac:dyDescent="0.3">
      <c r="B5" s="124"/>
      <c r="C5" s="125"/>
      <c r="D5" s="124"/>
      <c r="E5" s="124"/>
      <c r="F5" s="124"/>
      <c r="G5" s="124"/>
      <c r="H5" s="124"/>
      <c r="I5" s="124"/>
      <c r="J5" s="124"/>
      <c r="K5" s="2"/>
      <c r="L5" s="2"/>
      <c r="N5" s="1" t="s">
        <v>43</v>
      </c>
    </row>
    <row r="6" spans="1:14" ht="22.5" thickTop="1" thickBot="1" x14ac:dyDescent="0.3">
      <c r="B6" s="126" t="s">
        <v>33</v>
      </c>
      <c r="C6" s="303" t="s">
        <v>44</v>
      </c>
      <c r="D6" s="304"/>
      <c r="E6" s="304"/>
      <c r="F6" s="304"/>
      <c r="G6" s="304"/>
      <c r="H6" s="304"/>
      <c r="I6" s="304"/>
      <c r="J6" s="304"/>
      <c r="K6" s="304"/>
      <c r="L6" s="304"/>
      <c r="M6" s="305"/>
    </row>
    <row r="7" spans="1:14" ht="22.5" thickTop="1" thickBot="1" x14ac:dyDescent="0.3">
      <c r="B7" s="3"/>
      <c r="C7" s="306">
        <f>2019</f>
        <v>2019</v>
      </c>
      <c r="D7" s="307"/>
      <c r="E7" s="308">
        <v>2020</v>
      </c>
      <c r="F7" s="307"/>
      <c r="G7" s="308">
        <v>2021</v>
      </c>
      <c r="H7" s="307"/>
      <c r="I7" s="308">
        <v>2022</v>
      </c>
      <c r="J7" s="307"/>
      <c r="K7" s="308">
        <v>2023</v>
      </c>
      <c r="L7" s="309"/>
      <c r="M7" s="310"/>
    </row>
    <row r="8" spans="1:14" ht="16.5" thickTop="1" thickBot="1" x14ac:dyDescent="0.3">
      <c r="B8" s="6"/>
      <c r="C8" s="127" t="s">
        <v>46</v>
      </c>
      <c r="D8" s="128" t="str">
        <f>CONCATENATE("var ",RIGHT(2019,2),"/",RIGHT(2018,2))</f>
        <v>var 19/18</v>
      </c>
      <c r="E8" s="129" t="s">
        <v>46</v>
      </c>
      <c r="F8" s="128" t="str">
        <f>CONCATENATE("var ",RIGHT(E7,2),"/",RIGHT(E7-1,2))</f>
        <v>var 20/19</v>
      </c>
      <c r="G8" s="129" t="s">
        <v>46</v>
      </c>
      <c r="H8" s="128" t="str">
        <f>CONCATENATE("var ",RIGHT(G7,2),"/",RIGHT(G7-1,2))</f>
        <v>var 21/20</v>
      </c>
      <c r="I8" s="129" t="s">
        <v>46</v>
      </c>
      <c r="J8" s="128" t="str">
        <f>CONCATENATE("var ",RIGHT(I7,2),"/",RIGHT(I7-1,2))</f>
        <v>var 22/21</v>
      </c>
      <c r="K8" s="129" t="s">
        <v>46</v>
      </c>
      <c r="L8" s="128" t="str">
        <f>CONCATENATE("var ",RIGHT(K7,2),"/",RIGHT(K7-1,2))</f>
        <v>var 23/22</v>
      </c>
      <c r="M8" s="128" t="str">
        <f>CONCATENATE("var ",RIGHT(K7,2),"/",RIGHT(2019,2))</f>
        <v>var 23/19</v>
      </c>
    </row>
    <row r="9" spans="1:14" x14ac:dyDescent="0.25">
      <c r="A9" s="1" t="s">
        <v>49</v>
      </c>
      <c r="B9" s="131" t="s">
        <v>50</v>
      </c>
      <c r="C9" s="132">
        <v>180023</v>
      </c>
      <c r="D9" s="133">
        <v>3.1969778613439193E-2</v>
      </c>
      <c r="E9" s="132">
        <v>158397</v>
      </c>
      <c r="F9" s="133">
        <f t="shared" ref="F9:L21" si="0">IFERROR(E9/C9-1,"-")</f>
        <v>-0.12012909461568799</v>
      </c>
      <c r="G9" s="132">
        <v>13747</v>
      </c>
      <c r="H9" s="133">
        <f t="shared" si="0"/>
        <v>-0.91321174012134065</v>
      </c>
      <c r="I9" s="132">
        <v>117917</v>
      </c>
      <c r="J9" s="133">
        <f t="shared" si="0"/>
        <v>7.5776533061758933</v>
      </c>
      <c r="K9" s="132">
        <v>184861</v>
      </c>
      <c r="L9" s="133">
        <f t="shared" si="0"/>
        <v>0.5677213633318352</v>
      </c>
      <c r="M9" s="133">
        <f>K9/C9-1</f>
        <v>2.6874343833843461E-2</v>
      </c>
    </row>
    <row r="10" spans="1:14" x14ac:dyDescent="0.25">
      <c r="A10" s="1" t="s">
        <v>51</v>
      </c>
      <c r="B10" s="131" t="s">
        <v>52</v>
      </c>
      <c r="C10" s="132">
        <v>185299</v>
      </c>
      <c r="D10" s="133">
        <v>-1.5173740659247259E-2</v>
      </c>
      <c r="E10" s="132">
        <v>174390</v>
      </c>
      <c r="F10" s="133">
        <f t="shared" si="0"/>
        <v>-5.8872417012504119E-2</v>
      </c>
      <c r="G10" s="132">
        <v>7118</v>
      </c>
      <c r="H10" s="133">
        <f t="shared" si="0"/>
        <v>-0.95918343941739781</v>
      </c>
      <c r="I10" s="132">
        <v>166830</v>
      </c>
      <c r="J10" s="133">
        <f t="shared" si="0"/>
        <v>22.437763416690082</v>
      </c>
      <c r="K10" s="132">
        <v>190451</v>
      </c>
      <c r="L10" s="133">
        <f t="shared" si="0"/>
        <v>0.14158724450038962</v>
      </c>
      <c r="M10" s="133">
        <f>IFERROR(L10/C10-1,"-")</f>
        <v>-0.99999923589849649</v>
      </c>
    </row>
    <row r="11" spans="1:14" x14ac:dyDescent="0.25">
      <c r="A11" s="1" t="s">
        <v>53</v>
      </c>
      <c r="B11" s="131" t="s">
        <v>54</v>
      </c>
      <c r="C11" s="132">
        <v>210524</v>
      </c>
      <c r="D11" s="133">
        <v>-8.4017160211282915E-2</v>
      </c>
      <c r="E11" s="132">
        <v>77711</v>
      </c>
      <c r="F11" s="133">
        <f t="shared" si="0"/>
        <v>-0.63086868955558506</v>
      </c>
      <c r="G11" s="132">
        <v>11595</v>
      </c>
      <c r="H11" s="133">
        <f t="shared" si="0"/>
        <v>-0.85079332398244778</v>
      </c>
      <c r="I11" s="132">
        <v>186552</v>
      </c>
      <c r="J11" s="133">
        <f t="shared" si="0"/>
        <v>15.089003880983181</v>
      </c>
      <c r="K11" s="132">
        <v>203934</v>
      </c>
      <c r="L11" s="133">
        <f t="shared" si="0"/>
        <v>9.3175093271581133E-2</v>
      </c>
      <c r="M11" s="133">
        <f t="shared" ref="M11:M12" si="1">IFERROR(L11/C11-1,"-")</f>
        <v>-0.99999955741343849</v>
      </c>
    </row>
    <row r="12" spans="1:14" x14ac:dyDescent="0.25">
      <c r="A12" s="1" t="s">
        <v>55</v>
      </c>
      <c r="B12" s="131" t="s">
        <v>56</v>
      </c>
      <c r="C12" s="132">
        <v>203372</v>
      </c>
      <c r="D12" s="133">
        <v>4.0582572204392875E-3</v>
      </c>
      <c r="E12" s="132">
        <v>0</v>
      </c>
      <c r="F12" s="133">
        <f t="shared" si="0"/>
        <v>-1</v>
      </c>
      <c r="G12" s="132">
        <v>16456</v>
      </c>
      <c r="H12" s="133" t="str">
        <f t="shared" si="0"/>
        <v>-</v>
      </c>
      <c r="I12" s="132">
        <v>198697</v>
      </c>
      <c r="J12" s="133">
        <f t="shared" si="0"/>
        <v>11.074440933398153</v>
      </c>
      <c r="K12" s="132">
        <v>210697</v>
      </c>
      <c r="L12" s="133">
        <f t="shared" si="0"/>
        <v>6.03934634141432E-2</v>
      </c>
      <c r="M12" s="133">
        <f t="shared" si="1"/>
        <v>-0.99999970303943797</v>
      </c>
    </row>
    <row r="13" spans="1:14" x14ac:dyDescent="0.25">
      <c r="A13" s="1" t="s">
        <v>57</v>
      </c>
      <c r="B13" s="131" t="s">
        <v>58</v>
      </c>
      <c r="C13" s="132">
        <v>190911</v>
      </c>
      <c r="D13" s="133">
        <v>-2.4904615730360069E-2</v>
      </c>
      <c r="E13" s="132">
        <v>55</v>
      </c>
      <c r="F13" s="133">
        <f t="shared" si="0"/>
        <v>-0.99971190764282836</v>
      </c>
      <c r="G13" s="132">
        <v>27825</v>
      </c>
      <c r="H13" s="133">
        <f t="shared" si="0"/>
        <v>504.90909090909093</v>
      </c>
      <c r="I13" s="132">
        <v>177987</v>
      </c>
      <c r="J13" s="133">
        <f t="shared" si="0"/>
        <v>5.3966576819407006</v>
      </c>
      <c r="K13" s="132"/>
      <c r="L13" s="133"/>
      <c r="M13" s="133"/>
    </row>
    <row r="14" spans="1:14" x14ac:dyDescent="0.25">
      <c r="A14" s="1" t="s">
        <v>59</v>
      </c>
      <c r="B14" s="131" t="s">
        <v>60</v>
      </c>
      <c r="C14" s="132">
        <v>188754</v>
      </c>
      <c r="D14" s="133">
        <v>-6.1340998264450053E-2</v>
      </c>
      <c r="E14" s="132">
        <v>408</v>
      </c>
      <c r="F14" s="133">
        <f t="shared" si="0"/>
        <v>-0.99783845640357294</v>
      </c>
      <c r="G14" s="132">
        <v>43635</v>
      </c>
      <c r="H14" s="133">
        <f t="shared" si="0"/>
        <v>105.94852941176471</v>
      </c>
      <c r="I14" s="132">
        <v>189047</v>
      </c>
      <c r="J14" s="133">
        <f t="shared" si="0"/>
        <v>3.3324624727856076</v>
      </c>
      <c r="K14" s="132"/>
      <c r="L14" s="133"/>
      <c r="M14" s="133"/>
    </row>
    <row r="15" spans="1:14" x14ac:dyDescent="0.25">
      <c r="A15" s="1" t="s">
        <v>61</v>
      </c>
      <c r="B15" s="131" t="s">
        <v>62</v>
      </c>
      <c r="C15" s="132">
        <v>212514</v>
      </c>
      <c r="D15" s="133">
        <v>2.3838200861412862E-2</v>
      </c>
      <c r="E15" s="132">
        <v>43503</v>
      </c>
      <c r="F15" s="133">
        <f t="shared" si="0"/>
        <v>-0.79529348654676868</v>
      </c>
      <c r="G15" s="132">
        <v>98811</v>
      </c>
      <c r="H15" s="133">
        <f t="shared" si="0"/>
        <v>1.2713605958209779</v>
      </c>
      <c r="I15" s="132">
        <v>212958</v>
      </c>
      <c r="J15" s="133">
        <f t="shared" si="0"/>
        <v>1.1552053921122143</v>
      </c>
      <c r="K15" s="132"/>
      <c r="L15" s="133"/>
      <c r="M15" s="133"/>
    </row>
    <row r="16" spans="1:14" x14ac:dyDescent="0.25">
      <c r="A16" s="1" t="s">
        <v>63</v>
      </c>
      <c r="B16" s="131" t="s">
        <v>64</v>
      </c>
      <c r="C16" s="132">
        <v>213417</v>
      </c>
      <c r="D16" s="133">
        <v>-9.5463953887707786E-3</v>
      </c>
      <c r="E16" s="132">
        <v>65311</v>
      </c>
      <c r="F16" s="133">
        <f t="shared" si="0"/>
        <v>-0.69397470679467899</v>
      </c>
      <c r="G16" s="132">
        <v>144612</v>
      </c>
      <c r="H16" s="133">
        <f t="shared" si="0"/>
        <v>1.2142058764985988</v>
      </c>
      <c r="I16" s="132">
        <v>215129</v>
      </c>
      <c r="J16" s="133">
        <f t="shared" si="0"/>
        <v>0.48762896578430559</v>
      </c>
      <c r="K16" s="132"/>
      <c r="L16" s="133"/>
      <c r="M16" s="133"/>
    </row>
    <row r="17" spans="1:14" x14ac:dyDescent="0.25">
      <c r="A17" s="1" t="s">
        <v>65</v>
      </c>
      <c r="B17" s="131" t="s">
        <v>66</v>
      </c>
      <c r="C17" s="132">
        <v>193981</v>
      </c>
      <c r="D17" s="133">
        <v>-4.6471846044190968E-2</v>
      </c>
      <c r="E17" s="132">
        <v>33104</v>
      </c>
      <c r="F17" s="133">
        <f t="shared" si="0"/>
        <v>-0.82934411102118255</v>
      </c>
      <c r="G17" s="132">
        <v>124861</v>
      </c>
      <c r="H17" s="133">
        <f t="shared" si="0"/>
        <v>2.771779845335911</v>
      </c>
      <c r="I17" s="132">
        <v>186150</v>
      </c>
      <c r="J17" s="133">
        <f t="shared" si="0"/>
        <v>0.49085783391130944</v>
      </c>
      <c r="K17" s="132"/>
      <c r="L17" s="133"/>
      <c r="M17" s="133"/>
    </row>
    <row r="18" spans="1:14" x14ac:dyDescent="0.25">
      <c r="A18" s="1" t="s">
        <v>67</v>
      </c>
      <c r="B18" s="131" t="s">
        <v>68</v>
      </c>
      <c r="C18" s="132">
        <v>206049</v>
      </c>
      <c r="D18" s="133">
        <v>-1.1134093843134019E-2</v>
      </c>
      <c r="E18" s="132">
        <v>38954</v>
      </c>
      <c r="F18" s="133">
        <f t="shared" si="0"/>
        <v>-0.81094788132919837</v>
      </c>
      <c r="G18" s="132">
        <v>171979</v>
      </c>
      <c r="H18" s="133">
        <f t="shared" si="0"/>
        <v>3.4149252965035686</v>
      </c>
      <c r="I18" s="132">
        <v>213668</v>
      </c>
      <c r="J18" s="133">
        <f t="shared" si="0"/>
        <v>0.24240750324167482</v>
      </c>
      <c r="K18" s="132"/>
      <c r="L18" s="133"/>
      <c r="M18" s="133"/>
    </row>
    <row r="19" spans="1:14" x14ac:dyDescent="0.25">
      <c r="A19" s="1" t="s">
        <v>69</v>
      </c>
      <c r="B19" s="131" t="s">
        <v>70</v>
      </c>
      <c r="C19" s="132">
        <v>177246</v>
      </c>
      <c r="D19" s="133">
        <v>-5.0418682396052628E-2</v>
      </c>
      <c r="E19" s="132">
        <v>22806</v>
      </c>
      <c r="F19" s="133">
        <f t="shared" si="0"/>
        <v>-0.87133136996039406</v>
      </c>
      <c r="G19" s="132">
        <v>160920</v>
      </c>
      <c r="H19" s="133">
        <f t="shared" si="0"/>
        <v>6.056037884767167</v>
      </c>
      <c r="I19" s="132">
        <v>186027</v>
      </c>
      <c r="J19" s="133">
        <f t="shared" si="0"/>
        <v>0.15602162565249822</v>
      </c>
      <c r="K19" s="132"/>
      <c r="L19" s="133"/>
      <c r="M19" s="133"/>
    </row>
    <row r="20" spans="1:14" x14ac:dyDescent="0.25">
      <c r="A20" s="1" t="s">
        <v>71</v>
      </c>
      <c r="B20" s="131" t="s">
        <v>72</v>
      </c>
      <c r="C20" s="132">
        <v>186090</v>
      </c>
      <c r="D20" s="133">
        <v>8.9283793377936682E-4</v>
      </c>
      <c r="E20" s="132">
        <v>28495</v>
      </c>
      <c r="F20" s="133">
        <f t="shared" si="0"/>
        <v>-0.84687516792949646</v>
      </c>
      <c r="G20" s="132">
        <v>135964</v>
      </c>
      <c r="H20" s="133">
        <f t="shared" si="0"/>
        <v>3.7715037725916831</v>
      </c>
      <c r="I20" s="132">
        <v>200622</v>
      </c>
      <c r="J20" s="133">
        <f t="shared" si="0"/>
        <v>0.47555235209320124</v>
      </c>
      <c r="K20" s="132"/>
      <c r="L20" s="133"/>
      <c r="M20" s="133"/>
    </row>
    <row r="21" spans="1:14" ht="15.75" x14ac:dyDescent="0.25">
      <c r="A21" s="1" t="s">
        <v>0</v>
      </c>
      <c r="B21" s="134" t="s">
        <v>33</v>
      </c>
      <c r="C21" s="135">
        <v>2348180</v>
      </c>
      <c r="D21" s="136">
        <v>-2.1300095653496776E-2</v>
      </c>
      <c r="E21" s="135">
        <v>643160</v>
      </c>
      <c r="F21" s="136">
        <f t="shared" si="0"/>
        <v>-0.72610276895297643</v>
      </c>
      <c r="G21" s="135">
        <v>957523</v>
      </c>
      <c r="H21" s="136">
        <f t="shared" si="0"/>
        <v>0.48877884196778409</v>
      </c>
      <c r="I21" s="135">
        <v>2251584</v>
      </c>
      <c r="J21" s="136">
        <f t="shared" si="0"/>
        <v>1.3514672754597017</v>
      </c>
      <c r="K21" s="135">
        <v>789943</v>
      </c>
      <c r="L21" s="136">
        <v>0.17902644194890716</v>
      </c>
      <c r="M21" s="136">
        <v>1.3763799090883433E-2</v>
      </c>
    </row>
    <row r="22" spans="1:14" ht="6" customHeight="1" x14ac:dyDescent="0.25"/>
    <row r="23" spans="1:14" x14ac:dyDescent="0.25">
      <c r="B23" s="39" t="s">
        <v>254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</row>
    <row r="24" spans="1:14" x14ac:dyDescent="0.25">
      <c r="E24" s="130"/>
      <c r="G24" s="130"/>
      <c r="I24" s="130"/>
      <c r="L24" s="139"/>
    </row>
    <row r="26" spans="1:14" ht="48.75" customHeight="1" thickBot="1" x14ac:dyDescent="0.3">
      <c r="B26" s="293" t="s">
        <v>255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1" t="s">
        <v>74</v>
      </c>
    </row>
    <row r="27" spans="1:14" ht="10.5" customHeight="1" thickBot="1" x14ac:dyDescent="0.3">
      <c r="B27" s="124"/>
      <c r="C27" s="125"/>
      <c r="D27" s="124"/>
      <c r="E27" s="124"/>
      <c r="F27" s="124"/>
      <c r="G27" s="124"/>
      <c r="H27" s="124"/>
      <c r="I27" s="124"/>
      <c r="J27" s="124"/>
      <c r="K27" s="2"/>
      <c r="L27" s="2"/>
      <c r="N27" s="1" t="s">
        <v>75</v>
      </c>
    </row>
    <row r="28" spans="1:14" ht="22.5" thickTop="1" thickBot="1" x14ac:dyDescent="0.3">
      <c r="B28" s="140" t="s">
        <v>76</v>
      </c>
      <c r="C28" s="303" t="s">
        <v>77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5"/>
    </row>
    <row r="29" spans="1:14" ht="22.5" thickTop="1" thickBot="1" x14ac:dyDescent="0.3">
      <c r="B29" s="3"/>
      <c r="C29" s="306">
        <f>2019</f>
        <v>2019</v>
      </c>
      <c r="D29" s="307"/>
      <c r="E29" s="308">
        <v>2020</v>
      </c>
      <c r="F29" s="307"/>
      <c r="G29" s="308">
        <v>2021</v>
      </c>
      <c r="H29" s="307"/>
      <c r="I29" s="308">
        <v>2022</v>
      </c>
      <c r="J29" s="307"/>
      <c r="K29" s="308">
        <v>2023</v>
      </c>
      <c r="L29" s="309"/>
      <c r="M29" s="310"/>
    </row>
    <row r="30" spans="1:14" ht="16.5" thickTop="1" thickBot="1" x14ac:dyDescent="0.3">
      <c r="B30" s="6"/>
      <c r="C30" s="127" t="s">
        <v>46</v>
      </c>
      <c r="D30" s="128" t="str">
        <f>CONCATENATE("var ",RIGHT(2019,2),"/",RIGHT(2018,2))</f>
        <v>var 19/18</v>
      </c>
      <c r="E30" s="129" t="s">
        <v>46</v>
      </c>
      <c r="F30" s="128" t="str">
        <f>CONCATENATE("var ",RIGHT(E29,2),"/",RIGHT(E29-1,2))</f>
        <v>var 20/19</v>
      </c>
      <c r="G30" s="129" t="s">
        <v>46</v>
      </c>
      <c r="H30" s="128" t="str">
        <f>CONCATENATE("var ",RIGHT(G29,2),"/",RIGHT(G29-1,2))</f>
        <v>var 21/20</v>
      </c>
      <c r="I30" s="129" t="s">
        <v>46</v>
      </c>
      <c r="J30" s="128" t="str">
        <f>CONCATENATE("var ",RIGHT(I29,2),"/",RIGHT(I29-1,2))</f>
        <v>var 22/21</v>
      </c>
      <c r="K30" s="129" t="s">
        <v>46</v>
      </c>
      <c r="L30" s="128" t="str">
        <f>CONCATENATE("var ",RIGHT(K29,2),"/",RIGHT(K29-1,2))</f>
        <v>var 23/22</v>
      </c>
      <c r="M30" s="128" t="str">
        <f>CONCATENATE("var ",RIGHT(K29,2),"/",RIGHT(2019,2))</f>
        <v>var 23/19</v>
      </c>
    </row>
    <row r="31" spans="1:14" x14ac:dyDescent="0.25">
      <c r="B31" s="131" t="s">
        <v>50</v>
      </c>
      <c r="C31" s="132">
        <v>15673</v>
      </c>
      <c r="D31" s="133">
        <v>8.5387811634348942E-2</v>
      </c>
      <c r="E31" s="132">
        <v>15785</v>
      </c>
      <c r="F31" s="133">
        <f t="shared" ref="F31:J43" si="2">IFERROR(E31/C31-1,"-")</f>
        <v>7.1460473425637439E-3</v>
      </c>
      <c r="G31" s="132">
        <v>5724</v>
      </c>
      <c r="H31" s="133">
        <f t="shared" si="2"/>
        <v>-0.63737725688945202</v>
      </c>
      <c r="I31" s="132">
        <v>18429</v>
      </c>
      <c r="J31" s="133">
        <f t="shared" si="2"/>
        <v>2.2196016771488472</v>
      </c>
      <c r="K31" s="132">
        <v>22055</v>
      </c>
      <c r="L31" s="133">
        <f t="shared" ref="L31:L34" si="3">IFERROR(K31/I31-1,"-")</f>
        <v>0.19675511422214997</v>
      </c>
      <c r="M31" s="133">
        <f>K31/C31-1</f>
        <v>0.40719709053786768</v>
      </c>
    </row>
    <row r="32" spans="1:14" x14ac:dyDescent="0.25">
      <c r="B32" s="131" t="s">
        <v>52</v>
      </c>
      <c r="C32" s="132">
        <v>15417</v>
      </c>
      <c r="D32" s="133">
        <v>9.9574189321978146E-3</v>
      </c>
      <c r="E32" s="132">
        <v>17058</v>
      </c>
      <c r="F32" s="133">
        <f t="shared" si="2"/>
        <v>0.10644094181747432</v>
      </c>
      <c r="G32" s="132">
        <v>3093</v>
      </c>
      <c r="H32" s="133">
        <f t="shared" si="2"/>
        <v>-0.81867745339430176</v>
      </c>
      <c r="I32" s="132">
        <v>20992</v>
      </c>
      <c r="J32" s="133">
        <f t="shared" si="2"/>
        <v>5.7869382476559972</v>
      </c>
      <c r="K32" s="132">
        <v>19022</v>
      </c>
      <c r="L32" s="133">
        <f t="shared" si="3"/>
        <v>-9.3845274390243927E-2</v>
      </c>
      <c r="M32" s="133">
        <f>IFERROR(L32/C32-1,"-")</f>
        <v>-1.0000060871294278</v>
      </c>
    </row>
    <row r="33" spans="2:14" x14ac:dyDescent="0.25">
      <c r="B33" s="131" t="s">
        <v>54</v>
      </c>
      <c r="C33" s="132">
        <v>18409</v>
      </c>
      <c r="D33" s="133">
        <v>-0.22134337196514675</v>
      </c>
      <c r="E33" s="132">
        <v>7093</v>
      </c>
      <c r="F33" s="133">
        <f t="shared" si="2"/>
        <v>-0.6146993318485523</v>
      </c>
      <c r="G33" s="132">
        <v>6344</v>
      </c>
      <c r="H33" s="133">
        <f t="shared" si="2"/>
        <v>-0.10559706753136899</v>
      </c>
      <c r="I33" s="132">
        <v>21237</v>
      </c>
      <c r="J33" s="133">
        <f t="shared" si="2"/>
        <v>2.3475725094577555</v>
      </c>
      <c r="K33" s="132">
        <v>24227</v>
      </c>
      <c r="L33" s="133">
        <f t="shared" si="3"/>
        <v>0.14079201393793861</v>
      </c>
      <c r="M33" s="133">
        <f t="shared" ref="M33:M34" si="4">IFERROR(L33/C33-1,"-")</f>
        <v>-0.99999235200098113</v>
      </c>
    </row>
    <row r="34" spans="2:14" x14ac:dyDescent="0.25">
      <c r="B34" s="131" t="s">
        <v>56</v>
      </c>
      <c r="C34" s="132">
        <v>26217</v>
      </c>
      <c r="D34" s="133">
        <v>0.3090173756740564</v>
      </c>
      <c r="E34" s="132">
        <v>0</v>
      </c>
      <c r="F34" s="133">
        <f t="shared" si="2"/>
        <v>-1</v>
      </c>
      <c r="G34" s="132">
        <v>8648</v>
      </c>
      <c r="H34" s="133" t="str">
        <f t="shared" si="2"/>
        <v>-</v>
      </c>
      <c r="I34" s="132">
        <v>28812</v>
      </c>
      <c r="J34" s="133">
        <f t="shared" si="2"/>
        <v>2.3316373728029602</v>
      </c>
      <c r="K34" s="132">
        <v>30945</v>
      </c>
      <c r="L34" s="133">
        <f t="shared" si="3"/>
        <v>7.4031653477717674E-2</v>
      </c>
      <c r="M34" s="133">
        <f t="shared" si="4"/>
        <v>-0.99999717619660988</v>
      </c>
    </row>
    <row r="35" spans="2:14" x14ac:dyDescent="0.25">
      <c r="B35" s="131" t="s">
        <v>58</v>
      </c>
      <c r="C35" s="132">
        <v>27296</v>
      </c>
      <c r="D35" s="133">
        <v>0.18333550093206741</v>
      </c>
      <c r="E35" s="132">
        <v>49</v>
      </c>
      <c r="F35" s="133">
        <f t="shared" si="2"/>
        <v>-0.99820486518171159</v>
      </c>
      <c r="G35" s="132">
        <v>14259</v>
      </c>
      <c r="H35" s="133">
        <f t="shared" si="2"/>
        <v>290</v>
      </c>
      <c r="I35" s="132">
        <v>28075</v>
      </c>
      <c r="J35" s="133">
        <f t="shared" si="2"/>
        <v>0.96893190265797036</v>
      </c>
      <c r="K35" s="132"/>
      <c r="L35" s="133"/>
      <c r="M35" s="133"/>
    </row>
    <row r="36" spans="2:14" x14ac:dyDescent="0.25">
      <c r="B36" s="131" t="s">
        <v>60</v>
      </c>
      <c r="C36" s="132">
        <v>30170</v>
      </c>
      <c r="D36" s="133">
        <v>9.6214458710730533E-4</v>
      </c>
      <c r="E36" s="132">
        <v>351</v>
      </c>
      <c r="F36" s="133">
        <f t="shared" si="2"/>
        <v>-0.98836592641697052</v>
      </c>
      <c r="G36" s="132">
        <v>23225</v>
      </c>
      <c r="H36" s="133">
        <f t="shared" si="2"/>
        <v>65.168091168091166</v>
      </c>
      <c r="I36" s="132">
        <v>36512</v>
      </c>
      <c r="J36" s="133">
        <f t="shared" si="2"/>
        <v>0.57209903121636163</v>
      </c>
      <c r="K36" s="132"/>
      <c r="L36" s="133"/>
      <c r="M36" s="133"/>
    </row>
    <row r="37" spans="2:14" x14ac:dyDescent="0.25">
      <c r="B37" s="131" t="s">
        <v>62</v>
      </c>
      <c r="C37" s="132">
        <v>38895</v>
      </c>
      <c r="D37" s="133">
        <v>3.9917651462488601E-2</v>
      </c>
      <c r="E37" s="132">
        <v>14924</v>
      </c>
      <c r="F37" s="133">
        <f t="shared" si="2"/>
        <v>-0.61630029566782363</v>
      </c>
      <c r="G37" s="132">
        <v>49162</v>
      </c>
      <c r="H37" s="133">
        <f t="shared" si="2"/>
        <v>2.2941570624497452</v>
      </c>
      <c r="I37" s="132">
        <v>43607</v>
      </c>
      <c r="J37" s="133">
        <f t="shared" si="2"/>
        <v>-0.11299377568040359</v>
      </c>
      <c r="K37" s="132"/>
      <c r="L37" s="133"/>
      <c r="M37" s="133"/>
    </row>
    <row r="38" spans="2:14" x14ac:dyDescent="0.25">
      <c r="B38" s="131" t="s">
        <v>64</v>
      </c>
      <c r="C38" s="132">
        <v>41287</v>
      </c>
      <c r="D38" s="133">
        <v>1.7071488397299994E-2</v>
      </c>
      <c r="E38" s="132">
        <v>35975</v>
      </c>
      <c r="F38" s="133">
        <f t="shared" si="2"/>
        <v>-0.12866035313779156</v>
      </c>
      <c r="G38" s="132">
        <v>59493</v>
      </c>
      <c r="H38" s="133">
        <f t="shared" si="2"/>
        <v>0.65373175816539253</v>
      </c>
      <c r="I38" s="132">
        <v>50656</v>
      </c>
      <c r="J38" s="133">
        <f t="shared" si="2"/>
        <v>-0.14853848351906951</v>
      </c>
      <c r="K38" s="132"/>
      <c r="L38" s="133"/>
      <c r="M38" s="133"/>
    </row>
    <row r="39" spans="2:14" x14ac:dyDescent="0.25">
      <c r="B39" s="131" t="s">
        <v>66</v>
      </c>
      <c r="C39" s="132">
        <v>30945</v>
      </c>
      <c r="D39" s="133">
        <v>2.9372629898210434E-2</v>
      </c>
      <c r="E39" s="132">
        <v>21707</v>
      </c>
      <c r="F39" s="133">
        <f t="shared" si="2"/>
        <v>-0.29852964937792859</v>
      </c>
      <c r="G39" s="132">
        <v>40622</v>
      </c>
      <c r="H39" s="133">
        <f t="shared" si="2"/>
        <v>0.871377896531073</v>
      </c>
      <c r="I39" s="132">
        <v>37315</v>
      </c>
      <c r="J39" s="133">
        <f t="shared" si="2"/>
        <v>-8.1409088671163365E-2</v>
      </c>
      <c r="K39" s="132"/>
      <c r="L39" s="133"/>
      <c r="M39" s="133"/>
    </row>
    <row r="40" spans="2:14" x14ac:dyDescent="0.25">
      <c r="B40" s="131" t="s">
        <v>68</v>
      </c>
      <c r="C40" s="132">
        <v>24418</v>
      </c>
      <c r="D40" s="133">
        <v>1.3026883504812403E-2</v>
      </c>
      <c r="E40" s="132">
        <v>16168</v>
      </c>
      <c r="F40" s="133">
        <f t="shared" si="2"/>
        <v>-0.33786550905070034</v>
      </c>
      <c r="G40" s="132">
        <v>31201</v>
      </c>
      <c r="H40" s="133">
        <f t="shared" si="2"/>
        <v>0.92979960415635832</v>
      </c>
      <c r="I40" s="132">
        <v>33713</v>
      </c>
      <c r="J40" s="133">
        <f t="shared" si="2"/>
        <v>8.0510240056408389E-2</v>
      </c>
      <c r="K40" s="132"/>
      <c r="L40" s="133"/>
      <c r="M40" s="133"/>
    </row>
    <row r="41" spans="2:14" x14ac:dyDescent="0.25">
      <c r="B41" s="131" t="s">
        <v>70</v>
      </c>
      <c r="C41" s="132">
        <v>21111</v>
      </c>
      <c r="D41" s="133">
        <v>0.17179174067495562</v>
      </c>
      <c r="E41" s="132">
        <v>6554</v>
      </c>
      <c r="F41" s="133">
        <f t="shared" si="2"/>
        <v>-0.6895457344512339</v>
      </c>
      <c r="G41" s="132">
        <v>21783</v>
      </c>
      <c r="H41" s="133">
        <f t="shared" si="2"/>
        <v>2.3236191638693926</v>
      </c>
      <c r="I41" s="132">
        <v>24070</v>
      </c>
      <c r="J41" s="133">
        <f t="shared" si="2"/>
        <v>0.10499012991782575</v>
      </c>
      <c r="K41" s="132"/>
      <c r="L41" s="133"/>
      <c r="M41" s="133"/>
    </row>
    <row r="42" spans="2:14" x14ac:dyDescent="0.25">
      <c r="B42" s="131" t="s">
        <v>72</v>
      </c>
      <c r="C42" s="132">
        <v>21688</v>
      </c>
      <c r="D42" s="133">
        <v>0.1308791323391385</v>
      </c>
      <c r="E42" s="132">
        <v>7801</v>
      </c>
      <c r="F42" s="133">
        <f t="shared" si="2"/>
        <v>-0.64030800442641089</v>
      </c>
      <c r="G42" s="132">
        <v>24577</v>
      </c>
      <c r="H42" s="133">
        <f t="shared" si="2"/>
        <v>2.1504935264709655</v>
      </c>
      <c r="I42" s="132">
        <v>27302</v>
      </c>
      <c r="J42" s="133">
        <f t="shared" si="2"/>
        <v>0.11087602229726978</v>
      </c>
      <c r="K42" s="132"/>
      <c r="L42" s="133"/>
      <c r="M42" s="133"/>
    </row>
    <row r="43" spans="2:14" ht="15.75" x14ac:dyDescent="0.25">
      <c r="B43" s="134" t="s">
        <v>33</v>
      </c>
      <c r="C43" s="135">
        <v>311526</v>
      </c>
      <c r="D43" s="136">
        <v>5.2669637999722907E-2</v>
      </c>
      <c r="E43" s="135">
        <v>143479</v>
      </c>
      <c r="F43" s="136">
        <f t="shared" si="2"/>
        <v>-0.53943170072481905</v>
      </c>
      <c r="G43" s="135">
        <v>288131</v>
      </c>
      <c r="H43" s="136">
        <f t="shared" si="2"/>
        <v>1.0081754124296936</v>
      </c>
      <c r="I43" s="135">
        <v>370720</v>
      </c>
      <c r="J43" s="136">
        <f t="shared" si="2"/>
        <v>0.28663698109540459</v>
      </c>
      <c r="K43" s="135">
        <v>96249</v>
      </c>
      <c r="L43" s="136">
        <v>7.5768413993517303E-2</v>
      </c>
      <c r="M43" s="136">
        <v>0.27118442601299586</v>
      </c>
    </row>
    <row r="44" spans="2:14" ht="6" customHeight="1" x14ac:dyDescent="0.25"/>
    <row r="45" spans="2:14" x14ac:dyDescent="0.25">
      <c r="B45" s="39" t="s">
        <v>254</v>
      </c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</row>
    <row r="47" spans="2:14" x14ac:dyDescent="0.25">
      <c r="E47" s="130"/>
      <c r="G47" s="130"/>
      <c r="I47" s="141"/>
    </row>
    <row r="48" spans="2:14" ht="48.75" customHeight="1" thickBot="1" x14ac:dyDescent="0.3">
      <c r="B48" s="293" t="s">
        <v>256</v>
      </c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1" t="s">
        <v>79</v>
      </c>
    </row>
    <row r="49" spans="1:14" ht="10.5" customHeight="1" thickBot="1" x14ac:dyDescent="0.3">
      <c r="B49" s="124"/>
      <c r="C49" s="125"/>
      <c r="D49" s="124"/>
      <c r="E49" s="124"/>
      <c r="F49" s="124"/>
      <c r="G49" s="124"/>
      <c r="H49" s="124"/>
      <c r="I49" s="124"/>
      <c r="J49" s="124"/>
      <c r="K49" s="2"/>
      <c r="L49" s="2"/>
      <c r="N49" s="1" t="s">
        <v>80</v>
      </c>
    </row>
    <row r="50" spans="1:14" ht="22.5" thickTop="1" thickBot="1" x14ac:dyDescent="0.3">
      <c r="B50" s="3"/>
      <c r="C50" s="303" t="s">
        <v>81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5"/>
    </row>
    <row r="51" spans="1:14" ht="22.5" thickTop="1" thickBot="1" x14ac:dyDescent="0.3">
      <c r="B51" s="3"/>
      <c r="C51" s="306">
        <f>2019</f>
        <v>2019</v>
      </c>
      <c r="D51" s="307"/>
      <c r="E51" s="308">
        <v>2020</v>
      </c>
      <c r="F51" s="307"/>
      <c r="G51" s="308">
        <v>2021</v>
      </c>
      <c r="H51" s="307"/>
      <c r="I51" s="308">
        <v>2022</v>
      </c>
      <c r="J51" s="307"/>
      <c r="K51" s="308">
        <v>2023</v>
      </c>
      <c r="L51" s="309"/>
      <c r="M51" s="310"/>
    </row>
    <row r="52" spans="1:14" ht="16.5" thickTop="1" thickBot="1" x14ac:dyDescent="0.3">
      <c r="B52" s="6"/>
      <c r="C52" s="127" t="s">
        <v>46</v>
      </c>
      <c r="D52" s="128" t="str">
        <f>CONCATENATE("var ",RIGHT(2019,2),"/",RIGHT(2018,2))</f>
        <v>var 19/18</v>
      </c>
      <c r="E52" s="129" t="s">
        <v>46</v>
      </c>
      <c r="F52" s="128" t="str">
        <f>CONCATENATE("var ",RIGHT(E51,2),"/",RIGHT(E51-1,2))</f>
        <v>var 20/19</v>
      </c>
      <c r="G52" s="129" t="s">
        <v>46</v>
      </c>
      <c r="H52" s="128" t="str">
        <f>CONCATENATE("var ",RIGHT(G51,2),"/",RIGHT(G51-1,2))</f>
        <v>var 21/20</v>
      </c>
      <c r="I52" s="129" t="s">
        <v>46</v>
      </c>
      <c r="J52" s="128" t="str">
        <f>CONCATENATE("var ",RIGHT(I51,2),"/",RIGHT(I51-1,2))</f>
        <v>var 22/21</v>
      </c>
      <c r="K52" s="129" t="s">
        <v>46</v>
      </c>
      <c r="L52" s="128" t="str">
        <f>CONCATENATE("var ",RIGHT(K51,2),"/",RIGHT(K51-1,2))</f>
        <v>var 23/22</v>
      </c>
      <c r="M52" s="128" t="str">
        <f>CONCATENATE("var ",RIGHT(K51,2),"/",RIGHT(2019,2))</f>
        <v>var 23/19</v>
      </c>
    </row>
    <row r="53" spans="1:14" x14ac:dyDescent="0.25">
      <c r="A53" s="1">
        <v>1</v>
      </c>
      <c r="B53" s="131" t="s">
        <v>50</v>
      </c>
      <c r="C53" s="132">
        <v>10594</v>
      </c>
      <c r="D53" s="133">
        <v>-6.6031506461650125E-4</v>
      </c>
      <c r="E53" s="132">
        <v>11173</v>
      </c>
      <c r="F53" s="133">
        <f>IFERROR(E53/C53-1,"-")</f>
        <v>5.4653577496696304E-2</v>
      </c>
      <c r="G53" s="132">
        <v>3108</v>
      </c>
      <c r="H53" s="133">
        <f>IFERROR(G53/E53-1,"-")</f>
        <v>-0.72182941018526803</v>
      </c>
      <c r="I53" s="132">
        <v>12886</v>
      </c>
      <c r="J53" s="133">
        <f>IFERROR(I53/G53-1,"-")</f>
        <v>3.1460746460746458</v>
      </c>
      <c r="K53" s="132">
        <v>16668</v>
      </c>
      <c r="L53" s="133">
        <f t="shared" ref="L53:L56" si="5">IFERROR(K53/I53-1,"-")</f>
        <v>0.29349681825236695</v>
      </c>
      <c r="M53" s="133">
        <f>IFERROR(K53/C53-1,"-")</f>
        <v>0.57334340192561828</v>
      </c>
    </row>
    <row r="54" spans="1:14" x14ac:dyDescent="0.25">
      <c r="A54" s="1">
        <v>2</v>
      </c>
      <c r="B54" s="131" t="s">
        <v>52</v>
      </c>
      <c r="C54" s="132">
        <v>9720</v>
      </c>
      <c r="D54" s="133">
        <v>2.6820713843613841E-3</v>
      </c>
      <c r="E54" s="132">
        <v>11131</v>
      </c>
      <c r="F54" s="133">
        <f t="shared" ref="F54:J65" si="6">IFERROR(E54/C54-1,"-")</f>
        <v>0.14516460905349793</v>
      </c>
      <c r="G54" s="132">
        <v>1737</v>
      </c>
      <c r="H54" s="133">
        <f t="shared" si="6"/>
        <v>-0.84394933069805045</v>
      </c>
      <c r="I54" s="132">
        <v>14230</v>
      </c>
      <c r="J54" s="133">
        <f t="shared" si="6"/>
        <v>7.1922855497985037</v>
      </c>
      <c r="K54" s="132">
        <v>13515</v>
      </c>
      <c r="L54" s="133">
        <f t="shared" si="5"/>
        <v>-5.0245959241040028E-2</v>
      </c>
      <c r="M54" s="133">
        <f t="shared" ref="M54:M56" si="7">IFERROR(K54/C54-1,"-")</f>
        <v>0.39043209876543217</v>
      </c>
    </row>
    <row r="55" spans="1:14" x14ac:dyDescent="0.25">
      <c r="A55" s="1">
        <v>3</v>
      </c>
      <c r="B55" s="131" t="s">
        <v>54</v>
      </c>
      <c r="C55" s="132">
        <v>12476</v>
      </c>
      <c r="D55" s="133">
        <v>-0.16548494983277595</v>
      </c>
      <c r="E55" s="132">
        <v>5458</v>
      </c>
      <c r="F55" s="133">
        <f t="shared" si="6"/>
        <v>-0.56252003847386978</v>
      </c>
      <c r="G55" s="132">
        <v>3910</v>
      </c>
      <c r="H55" s="133">
        <f t="shared" si="6"/>
        <v>-0.28362037376328331</v>
      </c>
      <c r="I55" s="132">
        <v>14731</v>
      </c>
      <c r="J55" s="133">
        <f t="shared" si="6"/>
        <v>2.7675191815856777</v>
      </c>
      <c r="K55" s="132">
        <v>16603</v>
      </c>
      <c r="L55" s="133">
        <f t="shared" si="5"/>
        <v>0.12707894915484363</v>
      </c>
      <c r="M55" s="133">
        <f t="shared" si="7"/>
        <v>0.3307951266431548</v>
      </c>
    </row>
    <row r="56" spans="1:14" x14ac:dyDescent="0.25">
      <c r="A56" s="1">
        <v>4</v>
      </c>
      <c r="B56" s="131" t="s">
        <v>56</v>
      </c>
      <c r="C56" s="132">
        <v>17584</v>
      </c>
      <c r="D56" s="133">
        <v>0.35240732195046909</v>
      </c>
      <c r="E56" s="132">
        <v>0</v>
      </c>
      <c r="F56" s="133">
        <f t="shared" si="6"/>
        <v>-1</v>
      </c>
      <c r="G56" s="132">
        <v>4906</v>
      </c>
      <c r="H56" s="133" t="str">
        <f t="shared" si="6"/>
        <v>-</v>
      </c>
      <c r="I56" s="132">
        <v>19022</v>
      </c>
      <c r="J56" s="133">
        <f t="shared" si="6"/>
        <v>2.877293110476967</v>
      </c>
      <c r="K56" s="132">
        <v>21284</v>
      </c>
      <c r="L56" s="133">
        <f t="shared" si="5"/>
        <v>0.11891494059510044</v>
      </c>
      <c r="M56" s="133">
        <f t="shared" si="7"/>
        <v>0.21041856232939038</v>
      </c>
    </row>
    <row r="57" spans="1:14" x14ac:dyDescent="0.25">
      <c r="A57" s="1">
        <v>5</v>
      </c>
      <c r="B57" s="131" t="s">
        <v>58</v>
      </c>
      <c r="C57" s="132">
        <v>18404</v>
      </c>
      <c r="D57" s="133">
        <v>0.33808346662789002</v>
      </c>
      <c r="E57" s="132">
        <v>23</v>
      </c>
      <c r="F57" s="133">
        <f t="shared" si="6"/>
        <v>-0.99875027168006958</v>
      </c>
      <c r="G57" s="132">
        <v>10078</v>
      </c>
      <c r="H57" s="133">
        <f t="shared" si="6"/>
        <v>437.17391304347825</v>
      </c>
      <c r="I57" s="132">
        <v>17793</v>
      </c>
      <c r="J57" s="133">
        <f t="shared" si="6"/>
        <v>0.76552887477674147</v>
      </c>
      <c r="K57" s="132"/>
      <c r="L57" s="133"/>
      <c r="M57" s="133"/>
    </row>
    <row r="58" spans="1:14" x14ac:dyDescent="0.25">
      <c r="A58" s="1">
        <v>6</v>
      </c>
      <c r="B58" s="131" t="s">
        <v>60</v>
      </c>
      <c r="C58" s="132">
        <v>20836</v>
      </c>
      <c r="D58" s="133">
        <v>7.4408291651626879E-2</v>
      </c>
      <c r="E58" s="132">
        <v>92</v>
      </c>
      <c r="F58" s="133">
        <f t="shared" si="6"/>
        <v>-0.99558456517565752</v>
      </c>
      <c r="G58" s="132">
        <v>16654</v>
      </c>
      <c r="H58" s="133">
        <f t="shared" si="6"/>
        <v>180.02173913043478</v>
      </c>
      <c r="I58" s="132">
        <v>24546</v>
      </c>
      <c r="J58" s="133">
        <f t="shared" si="6"/>
        <v>0.47388014891317409</v>
      </c>
      <c r="K58" s="132"/>
      <c r="L58" s="133"/>
      <c r="M58" s="133"/>
    </row>
    <row r="59" spans="1:14" x14ac:dyDescent="0.25">
      <c r="A59" s="1">
        <v>7</v>
      </c>
      <c r="B59" s="131" t="s">
        <v>62</v>
      </c>
      <c r="C59" s="132">
        <v>28525</v>
      </c>
      <c r="D59" s="133">
        <v>0.1322589608224507</v>
      </c>
      <c r="E59" s="132">
        <v>10700</v>
      </c>
      <c r="F59" s="133">
        <f t="shared" si="6"/>
        <v>-0.62489044697633656</v>
      </c>
      <c r="G59" s="132">
        <v>32583</v>
      </c>
      <c r="H59" s="133">
        <f t="shared" si="6"/>
        <v>2.0451401869158881</v>
      </c>
      <c r="I59" s="132">
        <v>31621</v>
      </c>
      <c r="J59" s="133">
        <f t="shared" si="6"/>
        <v>-2.952459871712243E-2</v>
      </c>
      <c r="K59" s="132"/>
      <c r="L59" s="133"/>
      <c r="M59" s="133"/>
    </row>
    <row r="60" spans="1:14" x14ac:dyDescent="0.25">
      <c r="A60" s="1">
        <v>8</v>
      </c>
      <c r="B60" s="131" t="s">
        <v>64</v>
      </c>
      <c r="C60" s="132">
        <v>29329</v>
      </c>
      <c r="D60" s="133">
        <v>2.1062526110569468E-2</v>
      </c>
      <c r="E60" s="132">
        <v>23054</v>
      </c>
      <c r="F60" s="133">
        <f t="shared" si="6"/>
        <v>-0.21395206109993525</v>
      </c>
      <c r="G60" s="132">
        <v>41708</v>
      </c>
      <c r="H60" s="133">
        <f t="shared" si="6"/>
        <v>0.80914374945779466</v>
      </c>
      <c r="I60" s="132">
        <v>36821</v>
      </c>
      <c r="J60" s="133">
        <f t="shared" si="6"/>
        <v>-0.11717176560851639</v>
      </c>
      <c r="K60" s="132"/>
      <c r="L60" s="133"/>
      <c r="M60" s="133"/>
    </row>
    <row r="61" spans="1:14" x14ac:dyDescent="0.25">
      <c r="A61" s="1">
        <v>9</v>
      </c>
      <c r="B61" s="131" t="s">
        <v>66</v>
      </c>
      <c r="C61" s="132">
        <v>21387</v>
      </c>
      <c r="D61" s="133">
        <v>5.1992129857353575E-2</v>
      </c>
      <c r="E61" s="132">
        <v>14834</v>
      </c>
      <c r="F61" s="133">
        <f t="shared" si="6"/>
        <v>-0.3064010847711226</v>
      </c>
      <c r="G61" s="132">
        <v>29102</v>
      </c>
      <c r="H61" s="133">
        <f t="shared" si="6"/>
        <v>0.96184441148712407</v>
      </c>
      <c r="I61" s="132">
        <v>25547</v>
      </c>
      <c r="J61" s="133">
        <f t="shared" si="6"/>
        <v>-0.12215655281423954</v>
      </c>
      <c r="K61" s="132"/>
      <c r="L61" s="133"/>
      <c r="M61" s="133"/>
    </row>
    <row r="62" spans="1:14" x14ac:dyDescent="0.25">
      <c r="A62" s="1">
        <v>10</v>
      </c>
      <c r="B62" s="131" t="s">
        <v>68</v>
      </c>
      <c r="C62" s="132">
        <v>16939</v>
      </c>
      <c r="D62" s="133">
        <v>7.249588451310629E-2</v>
      </c>
      <c r="E62" s="132">
        <v>11221</v>
      </c>
      <c r="F62" s="133">
        <f t="shared" si="6"/>
        <v>-0.33756420095637285</v>
      </c>
      <c r="G62" s="132">
        <v>22408</v>
      </c>
      <c r="H62" s="133">
        <f t="shared" si="6"/>
        <v>0.99696996702611185</v>
      </c>
      <c r="I62" s="132">
        <v>23946</v>
      </c>
      <c r="J62" s="133">
        <f t="shared" si="6"/>
        <v>6.8636201356658377E-2</v>
      </c>
      <c r="K62" s="132"/>
      <c r="L62" s="133"/>
      <c r="M62" s="133"/>
    </row>
    <row r="63" spans="1:14" x14ac:dyDescent="0.25">
      <c r="A63" s="1">
        <v>11</v>
      </c>
      <c r="B63" s="131" t="s">
        <v>70</v>
      </c>
      <c r="C63" s="132">
        <v>15089</v>
      </c>
      <c r="D63" s="133">
        <v>0.20509543966136889</v>
      </c>
      <c r="E63" s="132">
        <v>3102</v>
      </c>
      <c r="F63" s="133">
        <f t="shared" si="6"/>
        <v>-0.79441977599575853</v>
      </c>
      <c r="G63" s="132">
        <v>15403</v>
      </c>
      <c r="H63" s="133">
        <f t="shared" si="6"/>
        <v>3.9655061250805934</v>
      </c>
      <c r="I63" s="132">
        <v>16423</v>
      </c>
      <c r="J63" s="133">
        <f t="shared" si="6"/>
        <v>6.6220866065052286E-2</v>
      </c>
      <c r="K63" s="132"/>
      <c r="L63" s="133"/>
      <c r="M63" s="133"/>
    </row>
    <row r="64" spans="1:14" x14ac:dyDescent="0.25">
      <c r="A64" s="1">
        <v>12</v>
      </c>
      <c r="B64" s="131" t="s">
        <v>72</v>
      </c>
      <c r="C64" s="132">
        <v>16232</v>
      </c>
      <c r="D64" s="133">
        <v>0.20827750483846952</v>
      </c>
      <c r="E64" s="132">
        <v>4408</v>
      </c>
      <c r="F64" s="133">
        <f t="shared" si="6"/>
        <v>-0.72843765401675697</v>
      </c>
      <c r="G64" s="132">
        <v>17441</v>
      </c>
      <c r="H64" s="133">
        <f t="shared" si="6"/>
        <v>2.9566696914700543</v>
      </c>
      <c r="I64" s="132">
        <v>19230</v>
      </c>
      <c r="J64" s="133">
        <f t="shared" si="6"/>
        <v>0.1025743936700878</v>
      </c>
      <c r="K64" s="132"/>
      <c r="L64" s="133"/>
      <c r="M64" s="133"/>
    </row>
    <row r="65" spans="1:14" ht="15.75" x14ac:dyDescent="0.25">
      <c r="B65" s="134" t="s">
        <v>33</v>
      </c>
      <c r="C65" s="135">
        <v>217115</v>
      </c>
      <c r="D65" s="136">
        <v>9.9929074421196695E-2</v>
      </c>
      <c r="E65" s="135">
        <v>95200</v>
      </c>
      <c r="F65" s="136">
        <f t="shared" si="6"/>
        <v>-0.56152269534578447</v>
      </c>
      <c r="G65" s="135">
        <v>199038</v>
      </c>
      <c r="H65" s="136">
        <f t="shared" si="6"/>
        <v>1.0907352941176471</v>
      </c>
      <c r="I65" s="135">
        <v>256796</v>
      </c>
      <c r="J65" s="136">
        <f t="shared" si="6"/>
        <v>0.29018579366754094</v>
      </c>
      <c r="K65" s="135">
        <v>68070</v>
      </c>
      <c r="L65" s="136">
        <v>0.11830324138724135</v>
      </c>
      <c r="M65" s="136">
        <v>0.35129233334656762</v>
      </c>
    </row>
    <row r="66" spans="1:14" ht="6" customHeight="1" x14ac:dyDescent="0.25"/>
    <row r="67" spans="1:14" x14ac:dyDescent="0.25">
      <c r="B67" s="39" t="s">
        <v>254</v>
      </c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70" spans="1:14" ht="48.75" customHeight="1" thickBot="1" x14ac:dyDescent="0.3">
      <c r="B70" s="293" t="s">
        <v>257</v>
      </c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1" t="s">
        <v>83</v>
      </c>
    </row>
    <row r="71" spans="1:14" ht="10.5" customHeight="1" thickBot="1" x14ac:dyDescent="0.3">
      <c r="B71" s="124"/>
      <c r="C71" s="125"/>
      <c r="D71" s="124"/>
      <c r="E71" s="124"/>
      <c r="F71" s="124"/>
      <c r="G71" s="124"/>
      <c r="H71" s="124"/>
      <c r="I71" s="124"/>
      <c r="J71" s="124"/>
      <c r="K71" s="2"/>
      <c r="L71" s="2"/>
      <c r="N71" s="1" t="s">
        <v>84</v>
      </c>
    </row>
    <row r="72" spans="1:14" ht="22.5" thickTop="1" thickBot="1" x14ac:dyDescent="0.3">
      <c r="B72" s="3"/>
      <c r="C72" s="303" t="s">
        <v>9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5"/>
    </row>
    <row r="73" spans="1:14" ht="22.5" thickTop="1" thickBot="1" x14ac:dyDescent="0.3">
      <c r="B73" s="3"/>
      <c r="C73" s="306">
        <f>2019</f>
        <v>2019</v>
      </c>
      <c r="D73" s="307"/>
      <c r="E73" s="308">
        <v>2020</v>
      </c>
      <c r="F73" s="307"/>
      <c r="G73" s="308">
        <v>2021</v>
      </c>
      <c r="H73" s="307"/>
      <c r="I73" s="308">
        <v>2022</v>
      </c>
      <c r="J73" s="307"/>
      <c r="K73" s="308">
        <v>2023</v>
      </c>
      <c r="L73" s="309"/>
      <c r="M73" s="310"/>
    </row>
    <row r="74" spans="1:14" ht="16.5" thickTop="1" thickBot="1" x14ac:dyDescent="0.3">
      <c r="B74" s="6"/>
      <c r="C74" s="127" t="s">
        <v>46</v>
      </c>
      <c r="D74" s="128" t="str">
        <f>CONCATENATE("var ",RIGHT(2019,2),"/",RIGHT(2018,2))</f>
        <v>var 19/18</v>
      </c>
      <c r="E74" s="129" t="s">
        <v>46</v>
      </c>
      <c r="F74" s="128" t="str">
        <f>CONCATENATE("var ",RIGHT(E73,2),"/",RIGHT(E73-1,2))</f>
        <v>var 20/19</v>
      </c>
      <c r="G74" s="129" t="s">
        <v>46</v>
      </c>
      <c r="H74" s="128" t="str">
        <f>CONCATENATE("var ",RIGHT(G73,2),"/",RIGHT(G73-1,2))</f>
        <v>var 21/20</v>
      </c>
      <c r="I74" s="129" t="s">
        <v>46</v>
      </c>
      <c r="J74" s="128" t="str">
        <f>CONCATENATE("var ",RIGHT(I73,2),"/",RIGHT(I73-1,2))</f>
        <v>var 22/21</v>
      </c>
      <c r="K74" s="129" t="s">
        <v>46</v>
      </c>
      <c r="L74" s="128" t="str">
        <f>CONCATENATE("var ",RIGHT(K73,2),"/",RIGHT(K73-1,2))</f>
        <v>var 23/22</v>
      </c>
      <c r="M74" s="128" t="str">
        <f>CONCATENATE("var ",RIGHT(K73,2),"/",RIGHT(2019,2))</f>
        <v>var 23/19</v>
      </c>
    </row>
    <row r="75" spans="1:14" x14ac:dyDescent="0.25">
      <c r="A75" s="1">
        <v>1</v>
      </c>
      <c r="B75" s="131" t="s">
        <v>50</v>
      </c>
      <c r="C75" s="132">
        <v>5079</v>
      </c>
      <c r="D75" s="133">
        <v>0.32300078145350342</v>
      </c>
      <c r="E75" s="132">
        <v>4612</v>
      </c>
      <c r="F75" s="133">
        <f>IFERROR(E75/C75-1,"-")</f>
        <v>-9.1947233707422749E-2</v>
      </c>
      <c r="G75" s="132">
        <v>2616</v>
      </c>
      <c r="H75" s="133">
        <f>IFERROR(G75/E75-1,"-")</f>
        <v>-0.43278404163052908</v>
      </c>
      <c r="I75" s="132">
        <v>5543</v>
      </c>
      <c r="J75" s="133">
        <f>IFERROR(I75/G75-1,"-")</f>
        <v>1.1188837920489298</v>
      </c>
      <c r="K75" s="132">
        <v>5387</v>
      </c>
      <c r="L75" s="133">
        <f t="shared" ref="L75:L78" si="8">IFERROR(K75/I75-1,"-")</f>
        <v>-2.8143604546274625E-2</v>
      </c>
      <c r="M75" s="133">
        <f>K75/C75-1</f>
        <v>6.0641858633589285E-2</v>
      </c>
    </row>
    <row r="76" spans="1:14" x14ac:dyDescent="0.25">
      <c r="A76" s="1">
        <v>2</v>
      </c>
      <c r="B76" s="131" t="s">
        <v>52</v>
      </c>
      <c r="C76" s="132">
        <v>5697</v>
      </c>
      <c r="D76" s="133">
        <v>2.2617124394184174E-2</v>
      </c>
      <c r="E76" s="132">
        <v>5927</v>
      </c>
      <c r="F76" s="133">
        <f t="shared" ref="F76:J87" si="9">IFERROR(E76/C76-1,"-")</f>
        <v>4.0372125680182558E-2</v>
      </c>
      <c r="G76" s="132">
        <v>1356</v>
      </c>
      <c r="H76" s="133">
        <f t="shared" si="9"/>
        <v>-0.7712164670153534</v>
      </c>
      <c r="I76" s="132">
        <v>6762</v>
      </c>
      <c r="J76" s="133">
        <f t="shared" si="9"/>
        <v>3.9867256637168138</v>
      </c>
      <c r="K76" s="132">
        <v>5507</v>
      </c>
      <c r="L76" s="133">
        <f t="shared" si="8"/>
        <v>-0.18559597752144341</v>
      </c>
      <c r="M76" s="133">
        <f>IFERROR(L76/C76-1,"-")</f>
        <v>-1.0000325778440444</v>
      </c>
    </row>
    <row r="77" spans="1:14" x14ac:dyDescent="0.25">
      <c r="A77" s="1">
        <v>3</v>
      </c>
      <c r="B77" s="131" t="s">
        <v>54</v>
      </c>
      <c r="C77" s="132">
        <v>5933</v>
      </c>
      <c r="D77" s="133">
        <v>-0.31741831569259094</v>
      </c>
      <c r="E77" s="132">
        <v>1635</v>
      </c>
      <c r="F77" s="133">
        <f t="shared" si="9"/>
        <v>-0.72442272037754929</v>
      </c>
      <c r="G77" s="132">
        <v>2434</v>
      </c>
      <c r="H77" s="133">
        <f t="shared" si="9"/>
        <v>0.48868501529051978</v>
      </c>
      <c r="I77" s="132">
        <v>6506</v>
      </c>
      <c r="J77" s="133">
        <f t="shared" si="9"/>
        <v>1.6729663105998358</v>
      </c>
      <c r="K77" s="132">
        <v>7624</v>
      </c>
      <c r="L77" s="133">
        <f t="shared" si="8"/>
        <v>0.1718413771902858</v>
      </c>
      <c r="M77" s="133">
        <f t="shared" ref="M77:M78" si="10">IFERROR(L77/C77-1,"-")</f>
        <v>-0.99997103634296469</v>
      </c>
    </row>
    <row r="78" spans="1:14" x14ac:dyDescent="0.25">
      <c r="A78" s="1">
        <v>4</v>
      </c>
      <c r="B78" s="131" t="s">
        <v>56</v>
      </c>
      <c r="C78" s="132">
        <v>8633</v>
      </c>
      <c r="D78" s="133">
        <v>0.2287218901224024</v>
      </c>
      <c r="E78" s="132">
        <v>0</v>
      </c>
      <c r="F78" s="133">
        <f t="shared" si="9"/>
        <v>-1</v>
      </c>
      <c r="G78" s="132">
        <v>3742</v>
      </c>
      <c r="H78" s="133" t="str">
        <f t="shared" si="9"/>
        <v>-</v>
      </c>
      <c r="I78" s="132">
        <v>9790</v>
      </c>
      <c r="J78" s="133">
        <f t="shared" si="9"/>
        <v>1.6162479957242115</v>
      </c>
      <c r="K78" s="132">
        <v>9661</v>
      </c>
      <c r="L78" s="133">
        <f t="shared" si="8"/>
        <v>-1.3176710929519886E-2</v>
      </c>
      <c r="M78" s="133">
        <f t="shared" si="10"/>
        <v>-1.0000015263188844</v>
      </c>
    </row>
    <row r="79" spans="1:14" x14ac:dyDescent="0.25">
      <c r="A79" s="1">
        <v>5</v>
      </c>
      <c r="B79" s="131" t="s">
        <v>58</v>
      </c>
      <c r="C79" s="132">
        <v>8892</v>
      </c>
      <c r="D79" s="133">
        <v>-4.5205626543541322E-2</v>
      </c>
      <c r="E79" s="132">
        <v>26</v>
      </c>
      <c r="F79" s="133">
        <f t="shared" si="9"/>
        <v>-0.99707602339181289</v>
      </c>
      <c r="G79" s="132">
        <v>4181</v>
      </c>
      <c r="H79" s="133">
        <f t="shared" si="9"/>
        <v>159.80769230769232</v>
      </c>
      <c r="I79" s="132">
        <v>10282</v>
      </c>
      <c r="J79" s="133">
        <f t="shared" si="9"/>
        <v>1.4592202822291318</v>
      </c>
      <c r="K79" s="132"/>
      <c r="L79" s="133"/>
      <c r="M79" s="133"/>
    </row>
    <row r="80" spans="1:14" x14ac:dyDescent="0.25">
      <c r="A80" s="1">
        <v>6</v>
      </c>
      <c r="B80" s="131" t="s">
        <v>60</v>
      </c>
      <c r="C80" s="132">
        <v>9334</v>
      </c>
      <c r="D80" s="133">
        <v>-0.13155935988090806</v>
      </c>
      <c r="E80" s="132">
        <v>259</v>
      </c>
      <c r="F80" s="133">
        <f t="shared" si="9"/>
        <v>-0.9722519820012856</v>
      </c>
      <c r="G80" s="132">
        <v>6571</v>
      </c>
      <c r="H80" s="133">
        <f t="shared" si="9"/>
        <v>24.37065637065637</v>
      </c>
      <c r="I80" s="132">
        <v>11966</v>
      </c>
      <c r="J80" s="133">
        <f t="shared" si="9"/>
        <v>0.82103180642215801</v>
      </c>
      <c r="K80" s="132"/>
      <c r="L80" s="133"/>
      <c r="M80" s="133"/>
    </row>
    <row r="81" spans="1:14" x14ac:dyDescent="0.25">
      <c r="A81" s="1">
        <v>7</v>
      </c>
      <c r="B81" s="131" t="s">
        <v>62</v>
      </c>
      <c r="C81" s="132">
        <v>10370</v>
      </c>
      <c r="D81" s="133">
        <v>-0.15062658694405762</v>
      </c>
      <c r="E81" s="132">
        <v>4224</v>
      </c>
      <c r="F81" s="133">
        <f t="shared" si="9"/>
        <v>-0.59267116682738674</v>
      </c>
      <c r="G81" s="132">
        <v>16579</v>
      </c>
      <c r="H81" s="133">
        <f t="shared" si="9"/>
        <v>2.9249526515151514</v>
      </c>
      <c r="I81" s="132">
        <v>11986</v>
      </c>
      <c r="J81" s="133">
        <f t="shared" si="9"/>
        <v>-0.27703721575487061</v>
      </c>
      <c r="K81" s="132"/>
      <c r="L81" s="133"/>
      <c r="M81" s="133"/>
    </row>
    <row r="82" spans="1:14" x14ac:dyDescent="0.25">
      <c r="A82" s="1">
        <v>8</v>
      </c>
      <c r="B82" s="131" t="s">
        <v>64</v>
      </c>
      <c r="C82" s="132">
        <v>11958</v>
      </c>
      <c r="D82" s="133">
        <v>7.4136478517270454E-3</v>
      </c>
      <c r="E82" s="132">
        <v>12921</v>
      </c>
      <c r="F82" s="133">
        <f t="shared" si="9"/>
        <v>8.0531861515303671E-2</v>
      </c>
      <c r="G82" s="132">
        <v>17785</v>
      </c>
      <c r="H82" s="133">
        <f t="shared" si="9"/>
        <v>0.37644145190000766</v>
      </c>
      <c r="I82" s="132">
        <v>13835</v>
      </c>
      <c r="J82" s="133">
        <f t="shared" si="9"/>
        <v>-0.22209727298285076</v>
      </c>
      <c r="K82" s="132"/>
      <c r="L82" s="133"/>
      <c r="M82" s="133"/>
    </row>
    <row r="83" spans="1:14" x14ac:dyDescent="0.25">
      <c r="A83" s="1">
        <v>9</v>
      </c>
      <c r="B83" s="131" t="s">
        <v>66</v>
      </c>
      <c r="C83" s="132">
        <v>9558</v>
      </c>
      <c r="D83" s="133">
        <v>-1.7879161528976617E-2</v>
      </c>
      <c r="E83" s="132">
        <v>6873</v>
      </c>
      <c r="F83" s="133">
        <f t="shared" si="9"/>
        <v>-0.2809165097300691</v>
      </c>
      <c r="G83" s="132">
        <v>11520</v>
      </c>
      <c r="H83" s="133">
        <f t="shared" si="9"/>
        <v>0.67612396333478819</v>
      </c>
      <c r="I83" s="132">
        <v>11768</v>
      </c>
      <c r="J83" s="133">
        <f t="shared" si="9"/>
        <v>2.1527777777777812E-2</v>
      </c>
      <c r="K83" s="132"/>
      <c r="L83" s="133"/>
      <c r="M83" s="133"/>
    </row>
    <row r="84" spans="1:14" x14ac:dyDescent="0.25">
      <c r="A84" s="1">
        <v>10</v>
      </c>
      <c r="B84" s="131" t="s">
        <v>68</v>
      </c>
      <c r="C84" s="132">
        <v>7479</v>
      </c>
      <c r="D84" s="133">
        <v>-9.9999999999999978E-2</v>
      </c>
      <c r="E84" s="132">
        <v>4947</v>
      </c>
      <c r="F84" s="133">
        <f t="shared" si="9"/>
        <v>-0.3385479342158042</v>
      </c>
      <c r="G84" s="132">
        <v>8793</v>
      </c>
      <c r="H84" s="133">
        <f t="shared" si="9"/>
        <v>0.777440873256519</v>
      </c>
      <c r="I84" s="132">
        <v>9767</v>
      </c>
      <c r="J84" s="133">
        <f t="shared" si="9"/>
        <v>0.11076993062663476</v>
      </c>
      <c r="K84" s="132"/>
      <c r="L84" s="133"/>
      <c r="M84" s="133"/>
    </row>
    <row r="85" spans="1:14" x14ac:dyDescent="0.25">
      <c r="A85" s="1">
        <v>11</v>
      </c>
      <c r="B85" s="131" t="s">
        <v>70</v>
      </c>
      <c r="C85" s="132">
        <v>6022</v>
      </c>
      <c r="D85" s="133">
        <v>9.59053685168334E-2</v>
      </c>
      <c r="E85" s="132">
        <v>3452</v>
      </c>
      <c r="F85" s="133">
        <f t="shared" si="9"/>
        <v>-0.42676851544337424</v>
      </c>
      <c r="G85" s="132">
        <v>6380</v>
      </c>
      <c r="H85" s="133">
        <f t="shared" si="9"/>
        <v>0.84820393974507535</v>
      </c>
      <c r="I85" s="132">
        <v>7647</v>
      </c>
      <c r="J85" s="133">
        <f t="shared" si="9"/>
        <v>0.19858934169278997</v>
      </c>
      <c r="K85" s="132"/>
      <c r="L85" s="133"/>
      <c r="M85" s="133"/>
    </row>
    <row r="86" spans="1:14" x14ac:dyDescent="0.25">
      <c r="A86" s="1">
        <v>12</v>
      </c>
      <c r="B86" s="131" t="s">
        <v>72</v>
      </c>
      <c r="C86" s="132">
        <v>5456</v>
      </c>
      <c r="D86" s="133">
        <v>-5.0139275766016733E-2</v>
      </c>
      <c r="E86" s="132">
        <v>3393</v>
      </c>
      <c r="F86" s="133">
        <f t="shared" si="9"/>
        <v>-0.37811583577712615</v>
      </c>
      <c r="G86" s="132">
        <v>7136</v>
      </c>
      <c r="H86" s="133">
        <f t="shared" si="9"/>
        <v>1.1031535514294135</v>
      </c>
      <c r="I86" s="132">
        <v>8072</v>
      </c>
      <c r="J86" s="133">
        <f t="shared" si="9"/>
        <v>0.1311659192825112</v>
      </c>
      <c r="K86" s="132"/>
      <c r="L86" s="133"/>
      <c r="M86" s="133"/>
    </row>
    <row r="87" spans="1:14" ht="15.75" x14ac:dyDescent="0.25">
      <c r="B87" s="134" t="s">
        <v>33</v>
      </c>
      <c r="C87" s="135">
        <v>94411</v>
      </c>
      <c r="D87" s="136">
        <v>-4.19892642238886E-2</v>
      </c>
      <c r="E87" s="135">
        <v>48279</v>
      </c>
      <c r="F87" s="136">
        <f t="shared" si="9"/>
        <v>-0.48862950291809215</v>
      </c>
      <c r="G87" s="135">
        <v>89093</v>
      </c>
      <c r="H87" s="136">
        <f t="shared" si="9"/>
        <v>0.84537790757886455</v>
      </c>
      <c r="I87" s="135">
        <v>113924</v>
      </c>
      <c r="J87" s="136">
        <f t="shared" si="9"/>
        <v>0.27870876499837238</v>
      </c>
      <c r="K87" s="135">
        <v>28179</v>
      </c>
      <c r="L87" s="136">
        <v>-1.4754728855634447E-2</v>
      </c>
      <c r="M87" s="136">
        <v>0.11194854391918563</v>
      </c>
    </row>
    <row r="88" spans="1:14" ht="6" customHeight="1" x14ac:dyDescent="0.25"/>
    <row r="89" spans="1:14" x14ac:dyDescent="0.25">
      <c r="B89" s="39" t="s">
        <v>254</v>
      </c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</row>
    <row r="92" spans="1:14" ht="48.75" customHeight="1" thickBot="1" x14ac:dyDescent="0.3">
      <c r="B92" s="293" t="s">
        <v>258</v>
      </c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1" t="s">
        <v>86</v>
      </c>
    </row>
    <row r="93" spans="1:14" ht="10.5" customHeight="1" thickBot="1" x14ac:dyDescent="0.3">
      <c r="B93" s="124"/>
      <c r="C93" s="125"/>
      <c r="D93" s="124"/>
      <c r="E93" s="124"/>
      <c r="F93" s="124"/>
      <c r="G93" s="124"/>
      <c r="H93" s="124"/>
      <c r="I93" s="124"/>
      <c r="J93" s="124"/>
      <c r="K93" s="2"/>
      <c r="L93" s="2"/>
      <c r="N93" s="1" t="s">
        <v>87</v>
      </c>
    </row>
    <row r="94" spans="1:14" ht="22.5" thickTop="1" thickBot="1" x14ac:dyDescent="0.3">
      <c r="B94" s="140" t="s">
        <v>88</v>
      </c>
      <c r="C94" s="303" t="s">
        <v>89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5"/>
    </row>
    <row r="95" spans="1:14" ht="22.5" thickTop="1" thickBot="1" x14ac:dyDescent="0.3">
      <c r="B95" s="3"/>
      <c r="C95" s="306">
        <f>2019</f>
        <v>2019</v>
      </c>
      <c r="D95" s="307"/>
      <c r="E95" s="308">
        <v>2020</v>
      </c>
      <c r="F95" s="307"/>
      <c r="G95" s="308">
        <v>2021</v>
      </c>
      <c r="H95" s="307"/>
      <c r="I95" s="308">
        <v>2022</v>
      </c>
      <c r="J95" s="307"/>
      <c r="K95" s="308">
        <v>2023</v>
      </c>
      <c r="L95" s="309"/>
      <c r="M95" s="310"/>
    </row>
    <row r="96" spans="1:14" ht="16.5" thickTop="1" thickBot="1" x14ac:dyDescent="0.3">
      <c r="B96" s="6"/>
      <c r="C96" s="127" t="s">
        <v>46</v>
      </c>
      <c r="D96" s="128" t="str">
        <f>CONCATENATE("var ",RIGHT(2019,2),"/",RIGHT(2018,2))</f>
        <v>var 19/18</v>
      </c>
      <c r="E96" s="129" t="s">
        <v>46</v>
      </c>
      <c r="F96" s="128" t="str">
        <f>CONCATENATE("var ",RIGHT(E95,2),"/",RIGHT(E95-1,2))</f>
        <v>var 20/19</v>
      </c>
      <c r="G96" s="129" t="s">
        <v>46</v>
      </c>
      <c r="H96" s="128" t="str">
        <f>CONCATENATE("var ",RIGHT(G95,2),"/",RIGHT(G95-1,2))</f>
        <v>var 21/20</v>
      </c>
      <c r="I96" s="129" t="s">
        <v>46</v>
      </c>
      <c r="J96" s="128" t="str">
        <f>CONCATENATE("var ",RIGHT(I95,2),"/",RIGHT(I95-1,2))</f>
        <v>var 22/21</v>
      </c>
      <c r="K96" s="129" t="s">
        <v>46</v>
      </c>
      <c r="L96" s="128" t="str">
        <f>CONCATENATE("var ",RIGHT(K95,2),"/",RIGHT(K95-1,2))</f>
        <v>var 23/22</v>
      </c>
      <c r="M96" s="128" t="str">
        <f>CONCATENATE("var ",RIGHT(K95,2),"/",RIGHT(2019,2))</f>
        <v>var 23/19</v>
      </c>
    </row>
    <row r="97" spans="2:13" x14ac:dyDescent="0.25">
      <c r="B97" s="131" t="s">
        <v>50</v>
      </c>
      <c r="C97" s="132">
        <v>164350</v>
      </c>
      <c r="D97" s="133">
        <v>2.7148981913178272E-2</v>
      </c>
      <c r="E97" s="132">
        <v>142612</v>
      </c>
      <c r="F97" s="133">
        <f t="shared" ref="F97:J109" si="11">IFERROR(E97/C97-1,"-")</f>
        <v>-0.13226650441131726</v>
      </c>
      <c r="G97" s="132">
        <v>8023</v>
      </c>
      <c r="H97" s="133">
        <f t="shared" si="11"/>
        <v>-0.94374246206490342</v>
      </c>
      <c r="I97" s="132">
        <v>99488</v>
      </c>
      <c r="J97" s="133">
        <f t="shared" si="11"/>
        <v>11.400348996634674</v>
      </c>
      <c r="K97" s="132">
        <v>162806</v>
      </c>
      <c r="L97" s="133">
        <f t="shared" ref="L97:L100" si="12">IFERROR(K97/I97-1,"-")</f>
        <v>0.63643856545513033</v>
      </c>
      <c r="M97" s="133">
        <f>K97/C97-1</f>
        <v>-9.3945847277152605E-3</v>
      </c>
    </row>
    <row r="98" spans="2:13" x14ac:dyDescent="0.25">
      <c r="B98" s="131" t="s">
        <v>52</v>
      </c>
      <c r="C98" s="132">
        <v>169882</v>
      </c>
      <c r="D98" s="133">
        <v>-1.7392662344047349E-2</v>
      </c>
      <c r="E98" s="132">
        <v>157332</v>
      </c>
      <c r="F98" s="133">
        <f t="shared" si="11"/>
        <v>-7.3874807219128535E-2</v>
      </c>
      <c r="G98" s="132">
        <v>4025</v>
      </c>
      <c r="H98" s="133">
        <f t="shared" si="11"/>
        <v>-0.97441715607759383</v>
      </c>
      <c r="I98" s="132">
        <v>145838</v>
      </c>
      <c r="J98" s="133">
        <f t="shared" si="11"/>
        <v>35.233043478260868</v>
      </c>
      <c r="K98" s="132">
        <v>171429</v>
      </c>
      <c r="L98" s="133">
        <f t="shared" si="12"/>
        <v>0.17547552764025842</v>
      </c>
      <c r="M98" s="133">
        <f>IFERROR(L98/C98-1,"-")</f>
        <v>-0.99999896707404179</v>
      </c>
    </row>
    <row r="99" spans="2:13" x14ac:dyDescent="0.25">
      <c r="B99" s="131" t="s">
        <v>54</v>
      </c>
      <c r="C99" s="132">
        <v>192115</v>
      </c>
      <c r="D99" s="133">
        <v>-6.8271319934818053E-2</v>
      </c>
      <c r="E99" s="132">
        <v>70618</v>
      </c>
      <c r="F99" s="133">
        <f t="shared" si="11"/>
        <v>-0.63241808291908486</v>
      </c>
      <c r="G99" s="132">
        <v>5251</v>
      </c>
      <c r="H99" s="133">
        <f t="shared" si="11"/>
        <v>-0.9256421875442522</v>
      </c>
      <c r="I99" s="132">
        <v>165315</v>
      </c>
      <c r="J99" s="133">
        <f t="shared" si="11"/>
        <v>30.482574747667112</v>
      </c>
      <c r="K99" s="132">
        <v>179707</v>
      </c>
      <c r="L99" s="133">
        <f t="shared" si="12"/>
        <v>8.7058040710159323E-2</v>
      </c>
      <c r="M99" s="133">
        <f t="shared" ref="M99:M100" si="13">IFERROR(L99/C99-1,"-")</f>
        <v>-0.99999954684412617</v>
      </c>
    </row>
    <row r="100" spans="2:13" x14ac:dyDescent="0.25">
      <c r="B100" s="131" t="s">
        <v>56</v>
      </c>
      <c r="C100" s="132">
        <v>177155</v>
      </c>
      <c r="D100" s="133">
        <v>-2.940467450499118E-2</v>
      </c>
      <c r="E100" s="132">
        <v>0</v>
      </c>
      <c r="F100" s="133">
        <f t="shared" si="11"/>
        <v>-1</v>
      </c>
      <c r="G100" s="132">
        <v>7808</v>
      </c>
      <c r="H100" s="133" t="str">
        <f t="shared" si="11"/>
        <v>-</v>
      </c>
      <c r="I100" s="132">
        <v>169885</v>
      </c>
      <c r="J100" s="133">
        <f t="shared" si="11"/>
        <v>20.7578125</v>
      </c>
      <c r="K100" s="132">
        <v>179752</v>
      </c>
      <c r="L100" s="133">
        <f t="shared" si="12"/>
        <v>5.8080466197721892E-2</v>
      </c>
      <c r="M100" s="133">
        <f t="shared" si="13"/>
        <v>-0.9999996721488742</v>
      </c>
    </row>
    <row r="101" spans="2:13" x14ac:dyDescent="0.25">
      <c r="B101" s="131" t="s">
        <v>58</v>
      </c>
      <c r="C101" s="132">
        <v>163615</v>
      </c>
      <c r="D101" s="133">
        <v>-5.2715377489578552E-2</v>
      </c>
      <c r="E101" s="132">
        <v>6</v>
      </c>
      <c r="F101" s="133">
        <f t="shared" si="11"/>
        <v>-0.99996332854567127</v>
      </c>
      <c r="G101" s="132">
        <v>13566</v>
      </c>
      <c r="H101" s="133">
        <f t="shared" si="11"/>
        <v>2260</v>
      </c>
      <c r="I101" s="132">
        <v>149912</v>
      </c>
      <c r="J101" s="133">
        <f t="shared" si="11"/>
        <v>10.050567595459237</v>
      </c>
      <c r="K101" s="132"/>
      <c r="L101" s="133"/>
      <c r="M101" s="133"/>
    </row>
    <row r="102" spans="2:13" x14ac:dyDescent="0.25">
      <c r="B102" s="131" t="s">
        <v>60</v>
      </c>
      <c r="C102" s="132">
        <v>158584</v>
      </c>
      <c r="D102" s="133">
        <v>-7.2326087465194089E-2</v>
      </c>
      <c r="E102" s="132">
        <v>57</v>
      </c>
      <c r="F102" s="133">
        <f t="shared" si="11"/>
        <v>-0.99964056903596832</v>
      </c>
      <c r="G102" s="132">
        <v>20410</v>
      </c>
      <c r="H102" s="133">
        <f t="shared" si="11"/>
        <v>357.07017543859649</v>
      </c>
      <c r="I102" s="132">
        <v>152535</v>
      </c>
      <c r="J102" s="133">
        <f t="shared" si="11"/>
        <v>6.4735423811856929</v>
      </c>
      <c r="K102" s="132"/>
      <c r="L102" s="133"/>
      <c r="M102" s="133"/>
    </row>
    <row r="103" spans="2:13" x14ac:dyDescent="0.25">
      <c r="B103" s="131" t="s">
        <v>62</v>
      </c>
      <c r="C103" s="132">
        <v>173619</v>
      </c>
      <c r="D103" s="133">
        <v>2.0303942079405779E-2</v>
      </c>
      <c r="E103" s="132">
        <v>28579</v>
      </c>
      <c r="F103" s="133">
        <f t="shared" si="11"/>
        <v>-0.83539243976753697</v>
      </c>
      <c r="G103" s="132">
        <v>49649</v>
      </c>
      <c r="H103" s="133">
        <f t="shared" si="11"/>
        <v>0.73725462752370619</v>
      </c>
      <c r="I103" s="132">
        <v>169351</v>
      </c>
      <c r="J103" s="133">
        <f t="shared" si="11"/>
        <v>2.4109649741183103</v>
      </c>
      <c r="K103" s="132"/>
      <c r="L103" s="133"/>
      <c r="M103" s="133"/>
    </row>
    <row r="104" spans="2:13" x14ac:dyDescent="0.25">
      <c r="B104" s="131" t="s">
        <v>64</v>
      </c>
      <c r="C104" s="132">
        <v>172130</v>
      </c>
      <c r="D104" s="133">
        <v>-1.5725068618481219E-2</v>
      </c>
      <c r="E104" s="132">
        <v>29336</v>
      </c>
      <c r="F104" s="133">
        <f t="shared" si="11"/>
        <v>-0.82957067332829837</v>
      </c>
      <c r="G104" s="132">
        <v>85119</v>
      </c>
      <c r="H104" s="133">
        <f t="shared" si="11"/>
        <v>1.9015203163348788</v>
      </c>
      <c r="I104" s="132">
        <v>164473</v>
      </c>
      <c r="J104" s="133">
        <f t="shared" si="11"/>
        <v>0.93227129078114168</v>
      </c>
      <c r="K104" s="132"/>
      <c r="L104" s="133"/>
      <c r="M104" s="133"/>
    </row>
    <row r="105" spans="2:13" x14ac:dyDescent="0.25">
      <c r="B105" s="131" t="s">
        <v>66</v>
      </c>
      <c r="C105" s="132">
        <v>163036</v>
      </c>
      <c r="D105" s="133">
        <v>-5.9622893991567283E-2</v>
      </c>
      <c r="E105" s="132">
        <v>11397</v>
      </c>
      <c r="F105" s="133">
        <f t="shared" si="11"/>
        <v>-0.93009519369955096</v>
      </c>
      <c r="G105" s="132">
        <v>84239</v>
      </c>
      <c r="H105" s="133">
        <f t="shared" si="11"/>
        <v>6.3913310520312363</v>
      </c>
      <c r="I105" s="132">
        <v>148835</v>
      </c>
      <c r="J105" s="133">
        <f t="shared" si="11"/>
        <v>0.76681821958950125</v>
      </c>
      <c r="K105" s="132"/>
      <c r="L105" s="133"/>
      <c r="M105" s="133"/>
    </row>
    <row r="106" spans="2:13" x14ac:dyDescent="0.25">
      <c r="B106" s="131" t="s">
        <v>68</v>
      </c>
      <c r="C106" s="132">
        <v>181631</v>
      </c>
      <c r="D106" s="133">
        <v>-1.429463001655229E-2</v>
      </c>
      <c r="E106" s="132">
        <v>22786</v>
      </c>
      <c r="F106" s="133">
        <f t="shared" si="11"/>
        <v>-0.8745478470084953</v>
      </c>
      <c r="G106" s="132">
        <v>140778</v>
      </c>
      <c r="H106" s="133">
        <f t="shared" si="11"/>
        <v>5.1782673571491262</v>
      </c>
      <c r="I106" s="132">
        <v>179955</v>
      </c>
      <c r="J106" s="133">
        <f t="shared" si="11"/>
        <v>0.27828922132719591</v>
      </c>
      <c r="K106" s="132"/>
      <c r="L106" s="133"/>
      <c r="M106" s="133"/>
    </row>
    <row r="107" spans="2:13" x14ac:dyDescent="0.25">
      <c r="B107" s="131" t="s">
        <v>70</v>
      </c>
      <c r="C107" s="132">
        <v>156135</v>
      </c>
      <c r="D107" s="133">
        <v>-7.415752990079516E-2</v>
      </c>
      <c r="E107" s="132">
        <v>16252</v>
      </c>
      <c r="F107" s="133">
        <f t="shared" si="11"/>
        <v>-0.89591059019438313</v>
      </c>
      <c r="G107" s="132">
        <v>139137</v>
      </c>
      <c r="H107" s="133">
        <f t="shared" si="11"/>
        <v>7.5612232340634993</v>
      </c>
      <c r="I107" s="132">
        <v>161957</v>
      </c>
      <c r="J107" s="133">
        <f t="shared" si="11"/>
        <v>0.16401101073043112</v>
      </c>
      <c r="K107" s="132"/>
      <c r="L107" s="133"/>
      <c r="M107" s="133"/>
    </row>
    <row r="108" spans="2:13" x14ac:dyDescent="0.25">
      <c r="B108" s="131" t="s">
        <v>72</v>
      </c>
      <c r="C108" s="132">
        <v>164402</v>
      </c>
      <c r="D108" s="133">
        <v>-1.4057308721048822E-2</v>
      </c>
      <c r="E108" s="132">
        <v>20694</v>
      </c>
      <c r="F108" s="133">
        <f t="shared" si="11"/>
        <v>-0.87412561890974561</v>
      </c>
      <c r="G108" s="132">
        <v>111387</v>
      </c>
      <c r="H108" s="133">
        <f t="shared" si="11"/>
        <v>4.3825746593215422</v>
      </c>
      <c r="I108" s="132">
        <v>173320</v>
      </c>
      <c r="J108" s="133">
        <f t="shared" si="11"/>
        <v>0.5560164112508641</v>
      </c>
      <c r="K108" s="132"/>
      <c r="L108" s="133"/>
      <c r="M108" s="133"/>
    </row>
    <row r="109" spans="2:13" ht="15.75" x14ac:dyDescent="0.25">
      <c r="B109" s="134" t="s">
        <v>33</v>
      </c>
      <c r="C109" s="135">
        <v>2036654</v>
      </c>
      <c r="D109" s="136">
        <v>-3.1707574502720881E-2</v>
      </c>
      <c r="E109" s="135">
        <v>499681</v>
      </c>
      <c r="F109" s="136">
        <f t="shared" si="11"/>
        <v>-0.75465592093698786</v>
      </c>
      <c r="G109" s="135">
        <v>669392</v>
      </c>
      <c r="H109" s="136">
        <f t="shared" si="11"/>
        <v>0.33963868948389075</v>
      </c>
      <c r="I109" s="135">
        <v>1880864</v>
      </c>
      <c r="J109" s="136">
        <f t="shared" si="11"/>
        <v>1.8098094987690323</v>
      </c>
      <c r="K109" s="135">
        <v>693694</v>
      </c>
      <c r="L109" s="136">
        <v>0.19494045055690878</v>
      </c>
      <c r="M109" s="136">
        <v>-1.3941680336374329E-2</v>
      </c>
    </row>
    <row r="110" spans="2:13" ht="6" customHeight="1" x14ac:dyDescent="0.25"/>
    <row r="111" spans="2:13" x14ac:dyDescent="0.25">
      <c r="B111" s="39" t="s">
        <v>254</v>
      </c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</row>
    <row r="114" spans="1:14" ht="48.75" customHeight="1" thickBot="1" x14ac:dyDescent="0.3">
      <c r="B114" s="293" t="s">
        <v>259</v>
      </c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1" t="s">
        <v>91</v>
      </c>
    </row>
    <row r="115" spans="1:14" ht="10.5" customHeight="1" thickBot="1" x14ac:dyDescent="0.3">
      <c r="B115" s="124"/>
      <c r="C115" s="125"/>
      <c r="D115" s="124"/>
      <c r="E115" s="124"/>
      <c r="F115" s="124"/>
      <c r="G115" s="124"/>
      <c r="H115" s="124"/>
      <c r="I115" s="124"/>
      <c r="J115" s="124"/>
      <c r="K115" s="2"/>
      <c r="L115" s="2"/>
      <c r="N115" s="1" t="s">
        <v>92</v>
      </c>
    </row>
    <row r="116" spans="1:14" ht="22.5" thickTop="1" thickBot="1" x14ac:dyDescent="0.3">
      <c r="B116" s="140" t="str">
        <f>C116</f>
        <v>Reino Unido</v>
      </c>
      <c r="C116" s="303" t="s">
        <v>93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5"/>
    </row>
    <row r="117" spans="1:14" ht="22.5" thickTop="1" thickBot="1" x14ac:dyDescent="0.3">
      <c r="B117" s="3"/>
      <c r="C117" s="306">
        <f>2019</f>
        <v>2019</v>
      </c>
      <c r="D117" s="307"/>
      <c r="E117" s="308">
        <v>2020</v>
      </c>
      <c r="F117" s="307"/>
      <c r="G117" s="308">
        <v>2021</v>
      </c>
      <c r="H117" s="307"/>
      <c r="I117" s="308">
        <v>2022</v>
      </c>
      <c r="J117" s="307"/>
      <c r="K117" s="308">
        <v>2023</v>
      </c>
      <c r="L117" s="309"/>
      <c r="M117" s="310"/>
    </row>
    <row r="118" spans="1:14" ht="16.5" thickTop="1" thickBot="1" x14ac:dyDescent="0.3">
      <c r="B118" s="6"/>
      <c r="C118" s="127" t="s">
        <v>46</v>
      </c>
      <c r="D118" s="128" t="str">
        <f>CONCATENATE("var ",RIGHT(2019,2),"/",RIGHT(2018,2))</f>
        <v>var 19/18</v>
      </c>
      <c r="E118" s="129" t="s">
        <v>46</v>
      </c>
      <c r="F118" s="128" t="str">
        <f>CONCATENATE("var ",RIGHT(E117,2),"/",RIGHT(E117-1,2))</f>
        <v>var 20/19</v>
      </c>
      <c r="G118" s="129" t="s">
        <v>46</v>
      </c>
      <c r="H118" s="128" t="str">
        <f>CONCATENATE("var ",RIGHT(G117,2),"/",RIGHT(G117-1,2))</f>
        <v>var 21/20</v>
      </c>
      <c r="I118" s="129" t="s">
        <v>46</v>
      </c>
      <c r="J118" s="128" t="str">
        <f>CONCATENATE("var ",RIGHT(I117,2),"/",RIGHT(I117-1,2))</f>
        <v>var 22/21</v>
      </c>
      <c r="K118" s="129" t="s">
        <v>46</v>
      </c>
      <c r="L118" s="128" t="str">
        <f>CONCATENATE("var ",RIGHT(K117,2),"/",RIGHT(K117-1,2))</f>
        <v>var 23/22</v>
      </c>
      <c r="M118" s="128" t="str">
        <f>CONCATENATE("var ",RIGHT(K117,2),"/",RIGHT(2019,2))</f>
        <v>var 23/19</v>
      </c>
    </row>
    <row r="119" spans="1:14" x14ac:dyDescent="0.25">
      <c r="B119" s="131" t="s">
        <v>50</v>
      </c>
      <c r="C119" s="132">
        <v>81221</v>
      </c>
      <c r="D119" s="133">
        <v>0.10068978601726508</v>
      </c>
      <c r="E119" s="132">
        <v>68750</v>
      </c>
      <c r="F119" s="133">
        <f t="shared" ref="F119:J131" si="14">IFERROR(E119/C119-1,"-")</f>
        <v>-0.15354403417835294</v>
      </c>
      <c r="G119" s="132">
        <v>805</v>
      </c>
      <c r="H119" s="133">
        <f t="shared" si="14"/>
        <v>-0.98829090909090911</v>
      </c>
      <c r="I119" s="132">
        <v>40750</v>
      </c>
      <c r="J119" s="133">
        <f t="shared" si="14"/>
        <v>49.621118012422357</v>
      </c>
      <c r="K119" s="132">
        <v>80004</v>
      </c>
      <c r="L119" s="133">
        <f t="shared" ref="L119:L122" si="15">IFERROR(K119/I119-1,"-")</f>
        <v>0.96328834355828219</v>
      </c>
      <c r="M119" s="133">
        <f>K119/C119-1</f>
        <v>-1.4983809605890075E-2</v>
      </c>
    </row>
    <row r="120" spans="1:14" x14ac:dyDescent="0.25">
      <c r="B120" s="131" t="s">
        <v>52</v>
      </c>
      <c r="C120" s="132">
        <v>84938</v>
      </c>
      <c r="D120" s="133">
        <v>3.2126237214467057E-3</v>
      </c>
      <c r="E120" s="132">
        <v>78837</v>
      </c>
      <c r="F120" s="133">
        <f t="shared" si="14"/>
        <v>-7.1828863406249277E-2</v>
      </c>
      <c r="G120" s="132">
        <v>264</v>
      </c>
      <c r="H120" s="133">
        <f t="shared" si="14"/>
        <v>-0.99665131854332356</v>
      </c>
      <c r="I120" s="132">
        <v>71612</v>
      </c>
      <c r="J120" s="133">
        <f t="shared" si="14"/>
        <v>270.25757575757575</v>
      </c>
      <c r="K120" s="132">
        <v>86523</v>
      </c>
      <c r="L120" s="133">
        <f t="shared" si="15"/>
        <v>0.20821929285594587</v>
      </c>
      <c r="M120" s="133">
        <f>IFERROR(L120/C120-1,"-")</f>
        <v>-0.99999754857316092</v>
      </c>
    </row>
    <row r="121" spans="1:14" x14ac:dyDescent="0.25">
      <c r="B121" s="131" t="s">
        <v>54</v>
      </c>
      <c r="C121" s="132">
        <v>94257</v>
      </c>
      <c r="D121" s="133">
        <v>-7.9359653064015157E-2</v>
      </c>
      <c r="E121" s="132">
        <v>37762</v>
      </c>
      <c r="F121" s="133">
        <f t="shared" si="14"/>
        <v>-0.59937192993623811</v>
      </c>
      <c r="G121" s="132">
        <v>382</v>
      </c>
      <c r="H121" s="133">
        <f t="shared" si="14"/>
        <v>-0.98988401038080609</v>
      </c>
      <c r="I121" s="132">
        <v>85205</v>
      </c>
      <c r="J121" s="133">
        <f t="shared" si="14"/>
        <v>222.04973821989529</v>
      </c>
      <c r="K121" s="132">
        <v>95977</v>
      </c>
      <c r="L121" s="133">
        <f t="shared" si="15"/>
        <v>0.12642450560413132</v>
      </c>
      <c r="M121" s="133">
        <f t="shared" ref="M121:M122" si="16">IFERROR(L121/C121-1,"-")</f>
        <v>-0.99999865872555238</v>
      </c>
    </row>
    <row r="122" spans="1:14" x14ac:dyDescent="0.25">
      <c r="B122" s="131" t="s">
        <v>56</v>
      </c>
      <c r="C122" s="132">
        <v>91856</v>
      </c>
      <c r="D122" s="133">
        <v>-4.8331451186788388E-2</v>
      </c>
      <c r="E122" s="132">
        <v>0</v>
      </c>
      <c r="F122" s="133">
        <f t="shared" si="14"/>
        <v>-1</v>
      </c>
      <c r="G122" s="132">
        <v>437</v>
      </c>
      <c r="H122" s="133" t="str">
        <f t="shared" si="14"/>
        <v>-</v>
      </c>
      <c r="I122" s="132">
        <v>85041</v>
      </c>
      <c r="J122" s="133">
        <f t="shared" si="14"/>
        <v>193.60183066361557</v>
      </c>
      <c r="K122" s="132">
        <v>91992</v>
      </c>
      <c r="L122" s="133">
        <f t="shared" si="15"/>
        <v>8.1737044484425203E-2</v>
      </c>
      <c r="M122" s="133">
        <f t="shared" si="16"/>
        <v>-0.9999991101610729</v>
      </c>
    </row>
    <row r="123" spans="1:14" x14ac:dyDescent="0.25">
      <c r="B123" s="131" t="s">
        <v>58</v>
      </c>
      <c r="C123" s="132">
        <v>90755</v>
      </c>
      <c r="D123" s="133">
        <v>-2.2373750430885853E-2</v>
      </c>
      <c r="E123" s="132">
        <v>4</v>
      </c>
      <c r="F123" s="133">
        <f t="shared" si="14"/>
        <v>-0.99995592529337229</v>
      </c>
      <c r="G123" s="132">
        <v>821</v>
      </c>
      <c r="H123" s="133">
        <f t="shared" si="14"/>
        <v>204.25</v>
      </c>
      <c r="I123" s="132">
        <v>84864</v>
      </c>
      <c r="J123" s="133">
        <f t="shared" si="14"/>
        <v>102.36662606577345</v>
      </c>
      <c r="K123" s="132"/>
      <c r="L123" s="133"/>
      <c r="M123" s="133"/>
    </row>
    <row r="124" spans="1:14" x14ac:dyDescent="0.25">
      <c r="B124" s="131" t="s">
        <v>60</v>
      </c>
      <c r="C124" s="132">
        <v>88403</v>
      </c>
      <c r="D124" s="133">
        <v>-3.000943623954877E-2</v>
      </c>
      <c r="E124" s="132">
        <v>14</v>
      </c>
      <c r="F124" s="133">
        <f t="shared" si="14"/>
        <v>-0.99984163433367645</v>
      </c>
      <c r="G124" s="132">
        <v>1661</v>
      </c>
      <c r="H124" s="133">
        <f t="shared" si="14"/>
        <v>117.64285714285714</v>
      </c>
      <c r="I124" s="132">
        <v>86866</v>
      </c>
      <c r="J124" s="133">
        <f t="shared" si="14"/>
        <v>51.297411198073448</v>
      </c>
      <c r="K124" s="132"/>
      <c r="L124" s="133"/>
      <c r="M124" s="133"/>
    </row>
    <row r="125" spans="1:14" x14ac:dyDescent="0.25">
      <c r="B125" s="131" t="s">
        <v>62</v>
      </c>
      <c r="C125" s="132">
        <v>93721</v>
      </c>
      <c r="D125" s="133">
        <v>6.860576484538905E-2</v>
      </c>
      <c r="E125" s="132">
        <v>14612</v>
      </c>
      <c r="F125" s="133">
        <f t="shared" si="14"/>
        <v>-0.84409043864235334</v>
      </c>
      <c r="G125" s="132">
        <v>10778</v>
      </c>
      <c r="H125" s="133">
        <f t="shared" si="14"/>
        <v>-0.26238707911305781</v>
      </c>
      <c r="I125" s="132">
        <v>91912</v>
      </c>
      <c r="J125" s="133">
        <f t="shared" si="14"/>
        <v>7.5277416960475048</v>
      </c>
      <c r="K125" s="132"/>
      <c r="L125" s="133"/>
      <c r="M125" s="133"/>
    </row>
    <row r="126" spans="1:14" x14ac:dyDescent="0.25">
      <c r="B126" s="131" t="s">
        <v>64</v>
      </c>
      <c r="C126" s="132">
        <v>89619</v>
      </c>
      <c r="D126" s="133">
        <v>1.5144650098547929E-2</v>
      </c>
      <c r="E126" s="132">
        <v>8622</v>
      </c>
      <c r="F126" s="133">
        <f t="shared" si="14"/>
        <v>-0.90379272252535736</v>
      </c>
      <c r="G126" s="132">
        <v>35502</v>
      </c>
      <c r="H126" s="133">
        <f t="shared" si="14"/>
        <v>3.1176061238691721</v>
      </c>
      <c r="I126" s="132">
        <v>91767</v>
      </c>
      <c r="J126" s="133">
        <f t="shared" si="14"/>
        <v>1.5848402906878487</v>
      </c>
      <c r="K126" s="132"/>
      <c r="L126" s="133"/>
      <c r="M126" s="133"/>
    </row>
    <row r="127" spans="1:14" x14ac:dyDescent="0.25">
      <c r="B127" s="131" t="s">
        <v>66</v>
      </c>
      <c r="C127" s="132">
        <v>91630</v>
      </c>
      <c r="D127" s="133">
        <v>-4.5086642403172617E-3</v>
      </c>
      <c r="E127" s="132">
        <v>4275</v>
      </c>
      <c r="F127" s="133">
        <f t="shared" si="14"/>
        <v>-0.95334497435337773</v>
      </c>
      <c r="G127" s="132">
        <v>38601</v>
      </c>
      <c r="H127" s="133">
        <f t="shared" si="14"/>
        <v>8.0294736842105259</v>
      </c>
      <c r="I127" s="132">
        <v>86383</v>
      </c>
      <c r="J127" s="133">
        <f t="shared" si="14"/>
        <v>1.2378435791818867</v>
      </c>
      <c r="K127" s="132"/>
      <c r="L127" s="133"/>
      <c r="M127" s="133"/>
    </row>
    <row r="128" spans="1:14" x14ac:dyDescent="0.25">
      <c r="A128" s="130"/>
      <c r="B128" s="131" t="s">
        <v>68</v>
      </c>
      <c r="C128" s="132">
        <v>96376</v>
      </c>
      <c r="D128" s="133">
        <v>1.744014188590004E-2</v>
      </c>
      <c r="E128" s="132">
        <v>10224</v>
      </c>
      <c r="F128" s="133">
        <f t="shared" si="14"/>
        <v>-0.89391549763426581</v>
      </c>
      <c r="G128" s="132">
        <v>65870</v>
      </c>
      <c r="H128" s="133">
        <f t="shared" si="14"/>
        <v>5.4426838810641627</v>
      </c>
      <c r="I128" s="132">
        <v>97122</v>
      </c>
      <c r="J128" s="133">
        <f t="shared" si="14"/>
        <v>0.47444967359951429</v>
      </c>
      <c r="K128" s="132"/>
      <c r="L128" s="133"/>
      <c r="M128" s="133"/>
    </row>
    <row r="129" spans="2:14" x14ac:dyDescent="0.25">
      <c r="B129" s="131" t="s">
        <v>70</v>
      </c>
      <c r="C129" s="132">
        <v>75635</v>
      </c>
      <c r="D129" s="133">
        <v>-7.7993002815939905E-2</v>
      </c>
      <c r="E129" s="132">
        <v>8337</v>
      </c>
      <c r="F129" s="133">
        <f t="shared" si="14"/>
        <v>-0.88977325312355393</v>
      </c>
      <c r="G129" s="132">
        <v>60390</v>
      </c>
      <c r="H129" s="133">
        <f t="shared" si="14"/>
        <v>6.2436128103634401</v>
      </c>
      <c r="I129" s="132">
        <v>81874</v>
      </c>
      <c r="J129" s="133">
        <f t="shared" si="14"/>
        <v>0.35575426395098519</v>
      </c>
      <c r="K129" s="132"/>
      <c r="L129" s="133"/>
      <c r="M129" s="133"/>
    </row>
    <row r="130" spans="2:14" x14ac:dyDescent="0.25">
      <c r="B130" s="131" t="s">
        <v>72</v>
      </c>
      <c r="C130" s="132">
        <v>84012</v>
      </c>
      <c r="D130" s="133">
        <v>2.4012091367835886E-2</v>
      </c>
      <c r="E130" s="132">
        <v>10148</v>
      </c>
      <c r="F130" s="133">
        <f t="shared" si="14"/>
        <v>-0.87920773222872928</v>
      </c>
      <c r="G130" s="132">
        <v>42952</v>
      </c>
      <c r="H130" s="133">
        <f t="shared" si="14"/>
        <v>3.2325581395348841</v>
      </c>
      <c r="I130" s="132">
        <v>89085</v>
      </c>
      <c r="J130" s="133">
        <f t="shared" si="14"/>
        <v>1.07405941516111</v>
      </c>
      <c r="K130" s="132"/>
      <c r="L130" s="133"/>
      <c r="M130" s="133"/>
    </row>
    <row r="131" spans="2:14" ht="15.75" x14ac:dyDescent="0.25">
      <c r="B131" s="134" t="s">
        <v>33</v>
      </c>
      <c r="C131" s="135">
        <v>1062423</v>
      </c>
      <c r="D131" s="136">
        <v>-5.3709182144997536E-3</v>
      </c>
      <c r="E131" s="135">
        <v>241592</v>
      </c>
      <c r="F131" s="136">
        <f t="shared" si="14"/>
        <v>-0.77260281450985158</v>
      </c>
      <c r="G131" s="135">
        <v>258463</v>
      </c>
      <c r="H131" s="136">
        <f t="shared" si="14"/>
        <v>6.9832610351336033E-2</v>
      </c>
      <c r="I131" s="135">
        <v>992481</v>
      </c>
      <c r="J131" s="136">
        <f t="shared" si="14"/>
        <v>2.8399345360844688</v>
      </c>
      <c r="K131" s="135">
        <v>354496</v>
      </c>
      <c r="L131" s="136">
        <v>0.25437354922719813</v>
      </c>
      <c r="M131" s="136">
        <v>6.3133033564972685E-3</v>
      </c>
    </row>
    <row r="132" spans="2:14" ht="6" customHeight="1" x14ac:dyDescent="0.25"/>
    <row r="133" spans="2:14" x14ac:dyDescent="0.25">
      <c r="B133" s="39" t="s">
        <v>254</v>
      </c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</row>
    <row r="134" spans="2:14" x14ac:dyDescent="0.25">
      <c r="I134" s="130"/>
      <c r="K134" s="130"/>
      <c r="L134" s="141"/>
    </row>
    <row r="136" spans="2:14" ht="48.75" customHeight="1" thickBot="1" x14ac:dyDescent="0.3">
      <c r="B136" s="293" t="s">
        <v>260</v>
      </c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1" t="s">
        <v>95</v>
      </c>
    </row>
    <row r="137" spans="2:14" ht="10.5" customHeight="1" thickBot="1" x14ac:dyDescent="0.3">
      <c r="B137" s="124"/>
      <c r="C137" s="125"/>
      <c r="D137" s="124"/>
      <c r="E137" s="124"/>
      <c r="F137" s="124"/>
      <c r="G137" s="124"/>
      <c r="H137" s="124"/>
      <c r="I137" s="124"/>
      <c r="J137" s="124"/>
      <c r="K137" s="2"/>
      <c r="L137" s="2"/>
      <c r="N137" s="1" t="s">
        <v>96</v>
      </c>
    </row>
    <row r="138" spans="2:14" ht="22.5" thickTop="1" thickBot="1" x14ac:dyDescent="0.3">
      <c r="B138" s="140" t="str">
        <f>C138</f>
        <v>Alemania</v>
      </c>
      <c r="C138" s="303" t="s">
        <v>97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5"/>
    </row>
    <row r="139" spans="2:14" ht="22.5" thickTop="1" thickBot="1" x14ac:dyDescent="0.3">
      <c r="B139" s="3"/>
      <c r="C139" s="306">
        <f>2019</f>
        <v>2019</v>
      </c>
      <c r="D139" s="307"/>
      <c r="E139" s="308">
        <v>2020</v>
      </c>
      <c r="F139" s="307"/>
      <c r="G139" s="308">
        <v>2021</v>
      </c>
      <c r="H139" s="307"/>
      <c r="I139" s="308">
        <v>2022</v>
      </c>
      <c r="J139" s="307"/>
      <c r="K139" s="308">
        <v>2023</v>
      </c>
      <c r="L139" s="309"/>
      <c r="M139" s="310"/>
    </row>
    <row r="140" spans="2:14" ht="16.5" thickTop="1" thickBot="1" x14ac:dyDescent="0.3">
      <c r="B140" s="6"/>
      <c r="C140" s="127" t="s">
        <v>46</v>
      </c>
      <c r="D140" s="128" t="str">
        <f>CONCATENATE("var ",RIGHT(2019,2),"/",RIGHT(2018,2))</f>
        <v>var 19/18</v>
      </c>
      <c r="E140" s="129" t="s">
        <v>46</v>
      </c>
      <c r="F140" s="128" t="str">
        <f>CONCATENATE("var ",RIGHT(E139,2),"/",RIGHT(E139-1,2))</f>
        <v>var 20/19</v>
      </c>
      <c r="G140" s="129" t="s">
        <v>46</v>
      </c>
      <c r="H140" s="128" t="str">
        <f>CONCATENATE("var ",RIGHT(G139,2),"/",RIGHT(G139-1,2))</f>
        <v>var 21/20</v>
      </c>
      <c r="I140" s="129" t="s">
        <v>46</v>
      </c>
      <c r="J140" s="128" t="str">
        <f>CONCATENATE("var ",RIGHT(I139,2),"/",RIGHT(I139-1,2))</f>
        <v>var 22/21</v>
      </c>
      <c r="K140" s="129" t="s">
        <v>46</v>
      </c>
      <c r="L140" s="128" t="str">
        <f>CONCATENATE("var ",RIGHT(K139,2),"/",RIGHT(K139-1,2))</f>
        <v>var 23/22</v>
      </c>
      <c r="M140" s="128" t="str">
        <f>CONCATENATE("var ",RIGHT(K139,2),"/",RIGHT(2019,2))</f>
        <v>var 23/19</v>
      </c>
    </row>
    <row r="141" spans="2:14" x14ac:dyDescent="0.25">
      <c r="B141" s="131" t="s">
        <v>50</v>
      </c>
      <c r="C141" s="132">
        <v>23327</v>
      </c>
      <c r="D141" s="133">
        <v>-4.3779463004714025E-2</v>
      </c>
      <c r="E141" s="132">
        <v>18912</v>
      </c>
      <c r="F141" s="133">
        <f t="shared" ref="F141:J153" si="17">IFERROR(E141/C141-1,"-")</f>
        <v>-0.18926565782140869</v>
      </c>
      <c r="G141" s="132">
        <v>1517</v>
      </c>
      <c r="H141" s="133">
        <f t="shared" si="17"/>
        <v>-0.91978637901861249</v>
      </c>
      <c r="I141" s="132">
        <v>11533</v>
      </c>
      <c r="J141" s="133">
        <f t="shared" si="17"/>
        <v>6.6025049439683583</v>
      </c>
      <c r="K141" s="132">
        <v>18769</v>
      </c>
      <c r="L141" s="133">
        <f t="shared" ref="L141:L144" si="18">IFERROR(K141/I141-1,"-")</f>
        <v>0.62741697736928814</v>
      </c>
      <c r="M141" s="133">
        <f>K141/C141-1</f>
        <v>-0.19539589317100359</v>
      </c>
    </row>
    <row r="142" spans="2:14" x14ac:dyDescent="0.25">
      <c r="B142" s="131" t="s">
        <v>52</v>
      </c>
      <c r="C142" s="132">
        <v>24334</v>
      </c>
      <c r="D142" s="133">
        <v>1.1346161838660107E-2</v>
      </c>
      <c r="E142" s="132">
        <v>19126</v>
      </c>
      <c r="F142" s="133">
        <f t="shared" si="17"/>
        <v>-0.21402153365661214</v>
      </c>
      <c r="G142" s="132">
        <v>438</v>
      </c>
      <c r="H142" s="133">
        <f t="shared" si="17"/>
        <v>-0.97709923664122134</v>
      </c>
      <c r="I142" s="132">
        <v>15172</v>
      </c>
      <c r="J142" s="133">
        <f t="shared" si="17"/>
        <v>33.639269406392692</v>
      </c>
      <c r="K142" s="132">
        <v>18286</v>
      </c>
      <c r="L142" s="133">
        <f t="shared" si="18"/>
        <v>0.20524650672291056</v>
      </c>
      <c r="M142" s="133">
        <f>IFERROR(L142/C142-1,"-")</f>
        <v>-0.99999156544313628</v>
      </c>
    </row>
    <row r="143" spans="2:14" x14ac:dyDescent="0.25">
      <c r="B143" s="131" t="s">
        <v>54</v>
      </c>
      <c r="C143" s="132">
        <v>31911</v>
      </c>
      <c r="D143" s="133">
        <v>7.8001486386054975E-2</v>
      </c>
      <c r="E143" s="132">
        <v>10625</v>
      </c>
      <c r="F143" s="133">
        <f t="shared" si="17"/>
        <v>-0.66704271254426373</v>
      </c>
      <c r="G143" s="132">
        <v>1269</v>
      </c>
      <c r="H143" s="133">
        <f t="shared" si="17"/>
        <v>-0.88056470588235292</v>
      </c>
      <c r="I143" s="132">
        <v>20308</v>
      </c>
      <c r="J143" s="133">
        <f t="shared" si="17"/>
        <v>15.003152088258471</v>
      </c>
      <c r="K143" s="132">
        <v>20731</v>
      </c>
      <c r="L143" s="133">
        <f t="shared" si="18"/>
        <v>2.0829229860153564E-2</v>
      </c>
      <c r="M143" s="133">
        <f t="shared" ref="M143:M144" si="19">IFERROR(L143/C143-1,"-")</f>
        <v>-0.9999993472711648</v>
      </c>
    </row>
    <row r="144" spans="2:14" x14ac:dyDescent="0.25">
      <c r="B144" s="131" t="s">
        <v>56</v>
      </c>
      <c r="C144" s="132">
        <v>23093</v>
      </c>
      <c r="D144" s="133">
        <v>0.12940773707634379</v>
      </c>
      <c r="E144" s="132">
        <v>0</v>
      </c>
      <c r="F144" s="133">
        <f t="shared" si="17"/>
        <v>-1</v>
      </c>
      <c r="G144" s="132">
        <v>1105</v>
      </c>
      <c r="H144" s="133" t="str">
        <f t="shared" si="17"/>
        <v>-</v>
      </c>
      <c r="I144" s="132">
        <v>17954</v>
      </c>
      <c r="J144" s="133">
        <f t="shared" si="17"/>
        <v>15.247963800904976</v>
      </c>
      <c r="K144" s="132">
        <v>18935</v>
      </c>
      <c r="L144" s="133">
        <f t="shared" si="18"/>
        <v>5.4639634621811206E-2</v>
      </c>
      <c r="M144" s="133">
        <f t="shared" si="19"/>
        <v>-0.99999763393086127</v>
      </c>
    </row>
    <row r="145" spans="1:14" x14ac:dyDescent="0.25">
      <c r="B145" s="131" t="s">
        <v>58</v>
      </c>
      <c r="C145" s="132">
        <v>19938</v>
      </c>
      <c r="D145" s="133">
        <v>-0.15027275826798503</v>
      </c>
      <c r="E145" s="132">
        <v>0</v>
      </c>
      <c r="F145" s="133">
        <f t="shared" si="17"/>
        <v>-1</v>
      </c>
      <c r="G145" s="132">
        <v>1757</v>
      </c>
      <c r="H145" s="133" t="str">
        <f t="shared" si="17"/>
        <v>-</v>
      </c>
      <c r="I145" s="132">
        <v>12341</v>
      </c>
      <c r="J145" s="133">
        <f t="shared" si="17"/>
        <v>6.0239043824701195</v>
      </c>
      <c r="K145" s="132"/>
      <c r="L145" s="133"/>
      <c r="M145" s="133"/>
    </row>
    <row r="146" spans="1:14" x14ac:dyDescent="0.25">
      <c r="B146" s="131" t="s">
        <v>60</v>
      </c>
      <c r="C146" s="132">
        <v>16378</v>
      </c>
      <c r="D146" s="133">
        <v>-0.20305581236922776</v>
      </c>
      <c r="E146" s="132">
        <v>5</v>
      </c>
      <c r="F146" s="133">
        <f t="shared" si="17"/>
        <v>-0.9996947124190988</v>
      </c>
      <c r="G146" s="132">
        <v>3542</v>
      </c>
      <c r="H146" s="133">
        <f t="shared" si="17"/>
        <v>707.4</v>
      </c>
      <c r="I146" s="132">
        <v>13276</v>
      </c>
      <c r="J146" s="133">
        <f t="shared" si="17"/>
        <v>2.7481648785996611</v>
      </c>
      <c r="K146" s="132"/>
      <c r="L146" s="133"/>
      <c r="M146" s="133"/>
    </row>
    <row r="147" spans="1:14" x14ac:dyDescent="0.25">
      <c r="B147" s="131" t="s">
        <v>62</v>
      </c>
      <c r="C147" s="132">
        <v>18053</v>
      </c>
      <c r="D147" s="133">
        <v>4.6247464503042623E-2</v>
      </c>
      <c r="E147" s="132">
        <v>5035</v>
      </c>
      <c r="F147" s="133">
        <f t="shared" si="17"/>
        <v>-0.72109898631806346</v>
      </c>
      <c r="G147" s="132">
        <v>8157</v>
      </c>
      <c r="H147" s="133">
        <f t="shared" si="17"/>
        <v>0.62005958291956298</v>
      </c>
      <c r="I147" s="132">
        <v>12965</v>
      </c>
      <c r="J147" s="133">
        <f t="shared" si="17"/>
        <v>0.58943238935883291</v>
      </c>
      <c r="K147" s="132"/>
      <c r="L147" s="133"/>
      <c r="M147" s="133"/>
    </row>
    <row r="148" spans="1:14" x14ac:dyDescent="0.25">
      <c r="B148" s="131" t="s">
        <v>64</v>
      </c>
      <c r="C148" s="132">
        <v>19690</v>
      </c>
      <c r="D148" s="133">
        <v>-0.13244624603454358</v>
      </c>
      <c r="E148" s="132">
        <v>5071</v>
      </c>
      <c r="F148" s="133">
        <f t="shared" si="17"/>
        <v>-0.74245810055865924</v>
      </c>
      <c r="G148" s="132">
        <v>9090</v>
      </c>
      <c r="H148" s="133">
        <f t="shared" si="17"/>
        <v>0.79254584894498126</v>
      </c>
      <c r="I148" s="132">
        <v>12607</v>
      </c>
      <c r="J148" s="133">
        <f t="shared" si="17"/>
        <v>0.38690869086908686</v>
      </c>
      <c r="K148" s="132"/>
      <c r="L148" s="133"/>
      <c r="M148" s="133"/>
    </row>
    <row r="149" spans="1:14" x14ac:dyDescent="0.25">
      <c r="B149" s="131" t="s">
        <v>66</v>
      </c>
      <c r="C149" s="132">
        <v>20087</v>
      </c>
      <c r="D149" s="133">
        <v>-0.22315040414587928</v>
      </c>
      <c r="E149" s="132">
        <v>720</v>
      </c>
      <c r="F149" s="133">
        <f t="shared" si="17"/>
        <v>-0.96415592174042919</v>
      </c>
      <c r="G149" s="132">
        <v>10611</v>
      </c>
      <c r="H149" s="133">
        <f t="shared" si="17"/>
        <v>13.737500000000001</v>
      </c>
      <c r="I149" s="132">
        <v>11155</v>
      </c>
      <c r="J149" s="133">
        <f t="shared" si="17"/>
        <v>5.1267552539817185E-2</v>
      </c>
      <c r="K149" s="132"/>
      <c r="L149" s="133"/>
      <c r="M149" s="133"/>
    </row>
    <row r="150" spans="1:14" x14ac:dyDescent="0.25">
      <c r="A150" s="130"/>
      <c r="B150" s="131" t="s">
        <v>68</v>
      </c>
      <c r="C150" s="132">
        <v>22823</v>
      </c>
      <c r="D150" s="133">
        <v>-0.16383953104964277</v>
      </c>
      <c r="E150" s="132">
        <v>1070</v>
      </c>
      <c r="F150" s="133">
        <f t="shared" si="17"/>
        <v>-0.9531174692196468</v>
      </c>
      <c r="G150" s="132">
        <v>19877</v>
      </c>
      <c r="H150" s="133">
        <f t="shared" si="17"/>
        <v>17.57663551401869</v>
      </c>
      <c r="I150" s="132">
        <v>16588</v>
      </c>
      <c r="J150" s="133">
        <f t="shared" si="17"/>
        <v>-0.16546762589928055</v>
      </c>
      <c r="K150" s="132"/>
      <c r="L150" s="133"/>
      <c r="M150" s="133"/>
    </row>
    <row r="151" spans="1:14" x14ac:dyDescent="0.25">
      <c r="B151" s="131" t="s">
        <v>70</v>
      </c>
      <c r="C151" s="132">
        <v>26865</v>
      </c>
      <c r="D151" s="133">
        <v>-0.12093845096691858</v>
      </c>
      <c r="E151" s="132">
        <v>3443</v>
      </c>
      <c r="F151" s="133">
        <f t="shared" si="17"/>
        <v>-0.87184068490601152</v>
      </c>
      <c r="G151" s="132">
        <v>26898</v>
      </c>
      <c r="H151" s="133">
        <f t="shared" si="17"/>
        <v>6.812372930583793</v>
      </c>
      <c r="I151" s="132">
        <v>22177</v>
      </c>
      <c r="J151" s="133">
        <f t="shared" si="17"/>
        <v>-0.17551490817161131</v>
      </c>
      <c r="K151" s="132"/>
      <c r="L151" s="133"/>
      <c r="M151" s="133"/>
    </row>
    <row r="152" spans="1:14" x14ac:dyDescent="0.25">
      <c r="B152" s="131" t="s">
        <v>72</v>
      </c>
      <c r="C152" s="132">
        <v>22999</v>
      </c>
      <c r="D152" s="133">
        <v>-5.0569682959048845E-2</v>
      </c>
      <c r="E152" s="132">
        <v>2766</v>
      </c>
      <c r="F152" s="133">
        <f t="shared" si="17"/>
        <v>-0.87973390147397712</v>
      </c>
      <c r="G152" s="132">
        <v>17474</v>
      </c>
      <c r="H152" s="133">
        <f t="shared" si="17"/>
        <v>5.317425885755604</v>
      </c>
      <c r="I152" s="132">
        <v>19001</v>
      </c>
      <c r="J152" s="133">
        <f t="shared" si="17"/>
        <v>8.7386974934188011E-2</v>
      </c>
      <c r="K152" s="132"/>
      <c r="L152" s="133"/>
      <c r="M152" s="133"/>
    </row>
    <row r="153" spans="1:14" ht="15.75" x14ac:dyDescent="0.25">
      <c r="B153" s="134" t="s">
        <v>33</v>
      </c>
      <c r="C153" s="135">
        <v>269498</v>
      </c>
      <c r="D153" s="136">
        <v>-7.2002148701137747E-2</v>
      </c>
      <c r="E153" s="135">
        <v>66774</v>
      </c>
      <c r="F153" s="136">
        <f t="shared" si="17"/>
        <v>-0.75222821690699004</v>
      </c>
      <c r="G153" s="135">
        <v>101735</v>
      </c>
      <c r="H153" s="136">
        <f t="shared" si="17"/>
        <v>0.52357204900110821</v>
      </c>
      <c r="I153" s="135">
        <v>185077</v>
      </c>
      <c r="J153" s="136">
        <f t="shared" si="17"/>
        <v>0.81920676266771508</v>
      </c>
      <c r="K153" s="135">
        <v>76721</v>
      </c>
      <c r="L153" s="136">
        <v>0.18092262225437539</v>
      </c>
      <c r="M153" s="136">
        <v>-0.25270540106170558</v>
      </c>
    </row>
    <row r="154" spans="1:14" ht="6" customHeight="1" x14ac:dyDescent="0.25"/>
    <row r="155" spans="1:14" x14ac:dyDescent="0.25">
      <c r="B155" s="39" t="s">
        <v>254</v>
      </c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</row>
    <row r="156" spans="1:14" x14ac:dyDescent="0.25">
      <c r="I156" s="130"/>
      <c r="L156" s="142"/>
    </row>
    <row r="157" spans="1:14" x14ac:dyDescent="0.25">
      <c r="M157" s="141"/>
    </row>
    <row r="158" spans="1:14" ht="48.75" customHeight="1" thickBot="1" x14ac:dyDescent="0.3">
      <c r="B158" s="293" t="s">
        <v>261</v>
      </c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1" t="s">
        <v>99</v>
      </c>
    </row>
    <row r="159" spans="1:14" ht="10.5" customHeight="1" thickBot="1" x14ac:dyDescent="0.3">
      <c r="B159" s="124"/>
      <c r="C159" s="125"/>
      <c r="D159" s="124"/>
      <c r="E159" s="124"/>
      <c r="F159" s="124"/>
      <c r="G159" s="124"/>
      <c r="H159" s="124"/>
      <c r="I159" s="124"/>
      <c r="J159" s="124"/>
      <c r="K159" s="2"/>
      <c r="L159" s="2"/>
      <c r="N159" s="1" t="s">
        <v>100</v>
      </c>
    </row>
    <row r="160" spans="1:14" ht="22.5" thickTop="1" thickBot="1" x14ac:dyDescent="0.3">
      <c r="B160" s="140" t="str">
        <f>C160</f>
        <v>Francia</v>
      </c>
      <c r="C160" s="303" t="s">
        <v>101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5"/>
    </row>
    <row r="161" spans="2:13" ht="22.5" thickTop="1" thickBot="1" x14ac:dyDescent="0.3">
      <c r="B161" s="3"/>
      <c r="C161" s="306">
        <f>2019</f>
        <v>2019</v>
      </c>
      <c r="D161" s="307"/>
      <c r="E161" s="308">
        <v>2020</v>
      </c>
      <c r="F161" s="307"/>
      <c r="G161" s="308">
        <v>2021</v>
      </c>
      <c r="H161" s="307"/>
      <c r="I161" s="308">
        <v>2022</v>
      </c>
      <c r="J161" s="307"/>
      <c r="K161" s="308">
        <v>2023</v>
      </c>
      <c r="L161" s="309"/>
      <c r="M161" s="310"/>
    </row>
    <row r="162" spans="2:13" ht="16.5" thickTop="1" thickBot="1" x14ac:dyDescent="0.3">
      <c r="B162" s="6"/>
      <c r="C162" s="127" t="s">
        <v>46</v>
      </c>
      <c r="D162" s="128" t="str">
        <f>CONCATENATE("var ",RIGHT(2019,2),"/",RIGHT(2018,2))</f>
        <v>var 19/18</v>
      </c>
      <c r="E162" s="129" t="s">
        <v>46</v>
      </c>
      <c r="F162" s="128" t="str">
        <f>CONCATENATE("var ",RIGHT(E161,2),"/",RIGHT(E161-1,2))</f>
        <v>var 20/19</v>
      </c>
      <c r="G162" s="129" t="s">
        <v>46</v>
      </c>
      <c r="H162" s="128" t="str">
        <f>CONCATENATE("var ",RIGHT(G161,2),"/",RIGHT(G161-1,2))</f>
        <v>var 21/20</v>
      </c>
      <c r="I162" s="129" t="s">
        <v>46</v>
      </c>
      <c r="J162" s="128" t="str">
        <f>CONCATENATE("var ",RIGHT(I161,2),"/",RIGHT(I161-1,2))</f>
        <v>var 22/21</v>
      </c>
      <c r="K162" s="129" t="s">
        <v>46</v>
      </c>
      <c r="L162" s="128" t="str">
        <f>CONCATENATE("var ",RIGHT(K161,2),"/",RIGHT(K161-1,2))</f>
        <v>var 23/22</v>
      </c>
      <c r="M162" s="128" t="str">
        <f>CONCATENATE("var ",RIGHT(K161,2),"/",RIGHT(2019,2))</f>
        <v>var 23/19</v>
      </c>
    </row>
    <row r="163" spans="2:13" x14ac:dyDescent="0.25">
      <c r="B163" s="131" t="s">
        <v>50</v>
      </c>
      <c r="C163" s="132">
        <v>8203</v>
      </c>
      <c r="D163" s="133">
        <v>3.6124794745484357E-2</v>
      </c>
      <c r="E163" s="132">
        <v>8405</v>
      </c>
      <c r="F163" s="133">
        <f t="shared" ref="F163:J175" si="20">IFERROR(E163/C163-1,"-")</f>
        <v>2.4625137144947074E-2</v>
      </c>
      <c r="G163" s="132">
        <v>1818</v>
      </c>
      <c r="H163" s="133">
        <f t="shared" si="20"/>
        <v>-0.78370017846519935</v>
      </c>
      <c r="I163" s="132">
        <v>6715</v>
      </c>
      <c r="J163" s="133">
        <f t="shared" si="20"/>
        <v>2.6936193619361934</v>
      </c>
      <c r="K163" s="132">
        <v>10027</v>
      </c>
      <c r="L163" s="133">
        <f t="shared" ref="L163:L166" si="21">IFERROR(K163/I163-1,"-")</f>
        <v>0.49322412509307512</v>
      </c>
      <c r="M163" s="133">
        <f>K163/C163-1</f>
        <v>0.22235767402169948</v>
      </c>
    </row>
    <row r="164" spans="2:13" x14ac:dyDescent="0.25">
      <c r="B164" s="131" t="s">
        <v>52</v>
      </c>
      <c r="C164" s="132">
        <v>10284</v>
      </c>
      <c r="D164" s="133">
        <v>5.314900153609825E-2</v>
      </c>
      <c r="E164" s="132">
        <v>11814</v>
      </c>
      <c r="F164" s="133">
        <f t="shared" si="20"/>
        <v>0.14877479579929997</v>
      </c>
      <c r="G164" s="132">
        <v>2082</v>
      </c>
      <c r="H164" s="133">
        <f t="shared" si="20"/>
        <v>-0.82376841036058912</v>
      </c>
      <c r="I164" s="132">
        <v>12527</v>
      </c>
      <c r="J164" s="133">
        <f t="shared" si="20"/>
        <v>5.0168107588856872</v>
      </c>
      <c r="K164" s="132">
        <v>14660</v>
      </c>
      <c r="L164" s="133">
        <f t="shared" si="21"/>
        <v>0.17027221202203235</v>
      </c>
      <c r="M164" s="133">
        <f>IFERROR(L164/C164-1,"-")</f>
        <v>-0.99998344299766417</v>
      </c>
    </row>
    <row r="165" spans="2:13" x14ac:dyDescent="0.25">
      <c r="B165" s="131" t="s">
        <v>54</v>
      </c>
      <c r="C165" s="132">
        <v>10342</v>
      </c>
      <c r="D165" s="133">
        <v>-0.13252809931219589</v>
      </c>
      <c r="E165" s="132">
        <v>4096</v>
      </c>
      <c r="F165" s="133">
        <f t="shared" si="20"/>
        <v>-0.60394507832140787</v>
      </c>
      <c r="G165" s="132">
        <v>1578</v>
      </c>
      <c r="H165" s="133">
        <f t="shared" si="20"/>
        <v>-0.61474609375</v>
      </c>
      <c r="I165" s="132">
        <v>11829</v>
      </c>
      <c r="J165" s="133">
        <f t="shared" si="20"/>
        <v>6.496197718631179</v>
      </c>
      <c r="K165" s="132">
        <v>11581</v>
      </c>
      <c r="L165" s="133">
        <f t="shared" si="21"/>
        <v>-2.0965423958069107E-2</v>
      </c>
      <c r="M165" s="133">
        <f t="shared" ref="M165:M166" si="22">IFERROR(L165/C165-1,"-")</f>
        <v>-1.0000020272117538</v>
      </c>
    </row>
    <row r="166" spans="2:13" x14ac:dyDescent="0.25">
      <c r="B166" s="131" t="s">
        <v>56</v>
      </c>
      <c r="C166" s="132">
        <v>13343</v>
      </c>
      <c r="D166" s="133">
        <v>-0.12037708484408993</v>
      </c>
      <c r="E166" s="132">
        <v>0</v>
      </c>
      <c r="F166" s="133">
        <f t="shared" si="20"/>
        <v>-1</v>
      </c>
      <c r="G166" s="132">
        <v>2553</v>
      </c>
      <c r="H166" s="133" t="str">
        <f t="shared" si="20"/>
        <v>-</v>
      </c>
      <c r="I166" s="132">
        <v>15791</v>
      </c>
      <c r="J166" s="133">
        <f t="shared" si="20"/>
        <v>5.18527222875049</v>
      </c>
      <c r="K166" s="132">
        <v>17963</v>
      </c>
      <c r="L166" s="133">
        <f t="shared" si="21"/>
        <v>0.13754670381863088</v>
      </c>
      <c r="M166" s="133">
        <f t="shared" si="22"/>
        <v>-0.99998969147089722</v>
      </c>
    </row>
    <row r="167" spans="2:13" x14ac:dyDescent="0.25">
      <c r="B167" s="131" t="s">
        <v>58</v>
      </c>
      <c r="C167" s="132">
        <v>9442</v>
      </c>
      <c r="D167" s="133">
        <v>-0.11033637991142942</v>
      </c>
      <c r="E167" s="132">
        <v>0</v>
      </c>
      <c r="F167" s="133">
        <f t="shared" si="20"/>
        <v>-1</v>
      </c>
      <c r="G167" s="132">
        <v>5550</v>
      </c>
      <c r="H167" s="133" t="str">
        <f t="shared" si="20"/>
        <v>-</v>
      </c>
      <c r="I167" s="132">
        <v>9928</v>
      </c>
      <c r="J167" s="133">
        <f t="shared" si="20"/>
        <v>0.78882882882882877</v>
      </c>
      <c r="K167" s="132"/>
      <c r="L167" s="133"/>
      <c r="M167" s="133"/>
    </row>
    <row r="168" spans="2:13" x14ac:dyDescent="0.25">
      <c r="B168" s="131" t="s">
        <v>60</v>
      </c>
      <c r="C168" s="132">
        <v>8487</v>
      </c>
      <c r="D168" s="133">
        <v>-0.11260978670012545</v>
      </c>
      <c r="E168" s="132">
        <v>0</v>
      </c>
      <c r="F168" s="133">
        <f t="shared" si="20"/>
        <v>-1</v>
      </c>
      <c r="G168" s="132">
        <v>5319</v>
      </c>
      <c r="H168" s="133" t="str">
        <f t="shared" si="20"/>
        <v>-</v>
      </c>
      <c r="I168" s="132">
        <v>8852</v>
      </c>
      <c r="J168" s="133">
        <f t="shared" si="20"/>
        <v>0.66422259823275054</v>
      </c>
      <c r="K168" s="132"/>
      <c r="L168" s="133"/>
      <c r="M168" s="133"/>
    </row>
    <row r="169" spans="2:13" x14ac:dyDescent="0.25">
      <c r="B169" s="131" t="s">
        <v>62</v>
      </c>
      <c r="C169" s="132">
        <v>10533</v>
      </c>
      <c r="D169" s="133">
        <v>-7.257304429783229E-3</v>
      </c>
      <c r="E169" s="132">
        <v>1224</v>
      </c>
      <c r="F169" s="133">
        <f t="shared" si="20"/>
        <v>-0.88379379094275134</v>
      </c>
      <c r="G169" s="132">
        <v>9963</v>
      </c>
      <c r="H169" s="133">
        <f t="shared" si="20"/>
        <v>7.139705882352942</v>
      </c>
      <c r="I169" s="132">
        <v>13564</v>
      </c>
      <c r="J169" s="133">
        <f t="shared" si="20"/>
        <v>0.3614373180768844</v>
      </c>
      <c r="K169" s="132"/>
      <c r="L169" s="133"/>
      <c r="M169" s="133"/>
    </row>
    <row r="170" spans="2:13" x14ac:dyDescent="0.25">
      <c r="B170" s="131" t="s">
        <v>64</v>
      </c>
      <c r="C170" s="132">
        <v>12503</v>
      </c>
      <c r="D170" s="133">
        <v>4.69770557695528E-2</v>
      </c>
      <c r="E170" s="132">
        <v>3856</v>
      </c>
      <c r="F170" s="133">
        <f t="shared" si="20"/>
        <v>-0.69159401743581539</v>
      </c>
      <c r="G170" s="132">
        <v>10808</v>
      </c>
      <c r="H170" s="133">
        <f t="shared" si="20"/>
        <v>1.8029045643153525</v>
      </c>
      <c r="I170" s="132">
        <v>12880</v>
      </c>
      <c r="J170" s="133">
        <f t="shared" si="20"/>
        <v>0.19170984455958551</v>
      </c>
      <c r="K170" s="132"/>
      <c r="L170" s="133"/>
      <c r="M170" s="133"/>
    </row>
    <row r="171" spans="2:13" x14ac:dyDescent="0.25">
      <c r="B171" s="131" t="s">
        <v>66</v>
      </c>
      <c r="C171" s="132">
        <v>7948</v>
      </c>
      <c r="D171" s="133">
        <v>-1.3528608663274211E-2</v>
      </c>
      <c r="E171" s="132">
        <v>2564</v>
      </c>
      <c r="F171" s="133">
        <f t="shared" si="20"/>
        <v>-0.67740312028183192</v>
      </c>
      <c r="G171" s="132">
        <v>6217</v>
      </c>
      <c r="H171" s="133">
        <f t="shared" si="20"/>
        <v>1.4247269890795633</v>
      </c>
      <c r="I171" s="132">
        <v>8800</v>
      </c>
      <c r="J171" s="133">
        <f t="shared" si="20"/>
        <v>0.41547370114202997</v>
      </c>
      <c r="K171" s="132"/>
      <c r="L171" s="133"/>
      <c r="M171" s="133"/>
    </row>
    <row r="172" spans="2:13" x14ac:dyDescent="0.25">
      <c r="B172" s="131" t="s">
        <v>68</v>
      </c>
      <c r="C172" s="132">
        <v>11085</v>
      </c>
      <c r="D172" s="133">
        <v>5.1508252703471813E-2</v>
      </c>
      <c r="E172" s="132">
        <v>5005</v>
      </c>
      <c r="F172" s="133">
        <f t="shared" si="20"/>
        <v>-0.54848894903022094</v>
      </c>
      <c r="G172" s="132">
        <v>12117</v>
      </c>
      <c r="H172" s="133">
        <f t="shared" si="20"/>
        <v>1.4209790209790212</v>
      </c>
      <c r="I172" s="132">
        <v>14309</v>
      </c>
      <c r="J172" s="133">
        <f t="shared" si="20"/>
        <v>0.18090286374515152</v>
      </c>
      <c r="K172" s="132"/>
      <c r="L172" s="133"/>
      <c r="M172" s="133"/>
    </row>
    <row r="173" spans="2:13" x14ac:dyDescent="0.25">
      <c r="B173" s="131" t="s">
        <v>70</v>
      </c>
      <c r="C173" s="132">
        <v>6974</v>
      </c>
      <c r="D173" s="133">
        <v>0.32258676275365072</v>
      </c>
      <c r="E173" s="132">
        <v>348</v>
      </c>
      <c r="F173" s="133">
        <f t="shared" si="20"/>
        <v>-0.95010037281330662</v>
      </c>
      <c r="G173" s="132">
        <v>9567</v>
      </c>
      <c r="H173" s="133">
        <f t="shared" si="20"/>
        <v>26.491379310344829</v>
      </c>
      <c r="I173" s="132">
        <v>8255</v>
      </c>
      <c r="J173" s="133">
        <f t="shared" si="20"/>
        <v>-0.13713807881258488</v>
      </c>
      <c r="K173" s="132"/>
      <c r="L173" s="133"/>
      <c r="M173" s="133"/>
    </row>
    <row r="174" spans="2:13" x14ac:dyDescent="0.25">
      <c r="B174" s="131" t="s">
        <v>72</v>
      </c>
      <c r="C174" s="132">
        <v>8714</v>
      </c>
      <c r="D174" s="133">
        <v>4.672672672672662E-2</v>
      </c>
      <c r="E174" s="132">
        <v>2121</v>
      </c>
      <c r="F174" s="133">
        <f t="shared" si="20"/>
        <v>-0.75659857700252464</v>
      </c>
      <c r="G174" s="132">
        <v>10843</v>
      </c>
      <c r="H174" s="133">
        <f t="shared" si="20"/>
        <v>4.112211221122112</v>
      </c>
      <c r="I174" s="132">
        <v>11678</v>
      </c>
      <c r="J174" s="133">
        <f t="shared" si="20"/>
        <v>7.7008208060499905E-2</v>
      </c>
      <c r="K174" s="132"/>
      <c r="L174" s="133"/>
      <c r="M174" s="133"/>
    </row>
    <row r="175" spans="2:13" ht="15.75" x14ac:dyDescent="0.25">
      <c r="B175" s="134" t="s">
        <v>33</v>
      </c>
      <c r="C175" s="135">
        <v>117858</v>
      </c>
      <c r="D175" s="136">
        <v>-1.5380245449001295E-2</v>
      </c>
      <c r="E175" s="135">
        <v>39433</v>
      </c>
      <c r="F175" s="136">
        <f t="shared" si="20"/>
        <v>-0.66541940301040237</v>
      </c>
      <c r="G175" s="135">
        <v>78415</v>
      </c>
      <c r="H175" s="136">
        <f t="shared" si="20"/>
        <v>0.98856287880709059</v>
      </c>
      <c r="I175" s="135">
        <v>135128</v>
      </c>
      <c r="J175" s="136">
        <f t="shared" si="20"/>
        <v>0.72324172671045073</v>
      </c>
      <c r="K175" s="135">
        <v>54231</v>
      </c>
      <c r="L175" s="136">
        <v>0.15724894370705478</v>
      </c>
      <c r="M175" s="136">
        <v>0.28594802238452055</v>
      </c>
    </row>
    <row r="176" spans="2:13" ht="6" customHeight="1" x14ac:dyDescent="0.25"/>
    <row r="177" spans="1:14" x14ac:dyDescent="0.25">
      <c r="B177" s="39" t="s">
        <v>254</v>
      </c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</row>
    <row r="180" spans="1:14" ht="48.75" customHeight="1" thickBot="1" x14ac:dyDescent="0.3">
      <c r="B180" s="293" t="s">
        <v>262</v>
      </c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1" t="s">
        <v>103</v>
      </c>
    </row>
    <row r="181" spans="1:14" ht="10.5" customHeight="1" thickBot="1" x14ac:dyDescent="0.3">
      <c r="B181" s="124"/>
      <c r="C181" s="125"/>
      <c r="D181" s="124"/>
      <c r="E181" s="124"/>
      <c r="F181" s="124"/>
      <c r="G181" s="124"/>
      <c r="H181" s="124"/>
      <c r="I181" s="124"/>
      <c r="J181" s="124"/>
      <c r="K181" s="2"/>
      <c r="L181" s="2"/>
      <c r="N181" s="1" t="s">
        <v>104</v>
      </c>
    </row>
    <row r="182" spans="1:14" ht="22.5" thickTop="1" thickBot="1" x14ac:dyDescent="0.3">
      <c r="B182" s="140" t="str">
        <f>C182</f>
        <v>Bélgica</v>
      </c>
      <c r="C182" s="303" t="s">
        <v>105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5"/>
    </row>
    <row r="183" spans="1:14" ht="22.5" thickTop="1" thickBot="1" x14ac:dyDescent="0.3">
      <c r="B183" s="3"/>
      <c r="C183" s="306">
        <f>2019</f>
        <v>2019</v>
      </c>
      <c r="D183" s="307"/>
      <c r="E183" s="308">
        <v>2020</v>
      </c>
      <c r="F183" s="307"/>
      <c r="G183" s="308">
        <v>2021</v>
      </c>
      <c r="H183" s="307"/>
      <c r="I183" s="308">
        <v>2022</v>
      </c>
      <c r="J183" s="307"/>
      <c r="K183" s="308">
        <v>2023</v>
      </c>
      <c r="L183" s="309"/>
      <c r="M183" s="310"/>
    </row>
    <row r="184" spans="1:14" ht="16.5" thickTop="1" thickBot="1" x14ac:dyDescent="0.3">
      <c r="B184" s="6"/>
      <c r="C184" s="127" t="s">
        <v>46</v>
      </c>
      <c r="D184" s="128" t="str">
        <f>CONCATENATE("var ",RIGHT(2019,2),"/",RIGHT(2018,2))</f>
        <v>var 19/18</v>
      </c>
      <c r="E184" s="129" t="s">
        <v>46</v>
      </c>
      <c r="F184" s="128" t="str">
        <f>CONCATENATE("var ",RIGHT(E183,2),"/",RIGHT(E183-1,2))</f>
        <v>var 20/19</v>
      </c>
      <c r="G184" s="129" t="s">
        <v>46</v>
      </c>
      <c r="H184" s="128" t="str">
        <f>CONCATENATE("var ",RIGHT(G183,2),"/",RIGHT(G183-1,2))</f>
        <v>var 21/20</v>
      </c>
      <c r="I184" s="129" t="s">
        <v>46</v>
      </c>
      <c r="J184" s="128" t="str">
        <f>CONCATENATE("var ",RIGHT(I183,2),"/",RIGHT(I183-1,2))</f>
        <v>var 22/21</v>
      </c>
      <c r="K184" s="129" t="s">
        <v>46</v>
      </c>
      <c r="L184" s="128" t="str">
        <f>CONCATENATE("var ",RIGHT(K183,2),"/",RIGHT(K183-1,2))</f>
        <v>var 23/22</v>
      </c>
      <c r="M184" s="128" t="str">
        <f>CONCATENATE("var ",RIGHT(K183,2),"/",RIGHT(2019,2))</f>
        <v>var 23/19</v>
      </c>
    </row>
    <row r="185" spans="1:14" x14ac:dyDescent="0.25">
      <c r="A185" s="130"/>
      <c r="B185" s="131" t="s">
        <v>50</v>
      </c>
      <c r="C185" s="132">
        <v>2732</v>
      </c>
      <c r="D185" s="133">
        <v>3.2892249527410211E-2</v>
      </c>
      <c r="E185" s="132">
        <v>2298</v>
      </c>
      <c r="F185" s="133">
        <f t="shared" ref="F185:J197" si="23">IFERROR(E185/C185-1,"-")</f>
        <v>-0.15885797950219616</v>
      </c>
      <c r="G185" s="132">
        <v>354</v>
      </c>
      <c r="H185" s="133">
        <f t="shared" si="23"/>
        <v>-0.84595300261096606</v>
      </c>
      <c r="I185" s="132">
        <v>3051</v>
      </c>
      <c r="J185" s="133">
        <f t="shared" si="23"/>
        <v>7.6186440677966107</v>
      </c>
      <c r="K185" s="132">
        <v>2788</v>
      </c>
      <c r="L185" s="133">
        <f t="shared" ref="L185:L188" si="24">IFERROR(K185/I185-1,"-")</f>
        <v>-8.6201245493280898E-2</v>
      </c>
      <c r="M185" s="133">
        <f>K185/C185-1</f>
        <v>2.0497803806734938E-2</v>
      </c>
    </row>
    <row r="186" spans="1:14" x14ac:dyDescent="0.25">
      <c r="B186" s="131" t="s">
        <v>52</v>
      </c>
      <c r="C186" s="132">
        <v>2406</v>
      </c>
      <c r="D186" s="133">
        <v>-0.21295387634936214</v>
      </c>
      <c r="E186" s="132">
        <v>2542</v>
      </c>
      <c r="F186" s="133">
        <f t="shared" si="23"/>
        <v>5.652535328345798E-2</v>
      </c>
      <c r="G186" s="132">
        <v>55</v>
      </c>
      <c r="H186" s="133">
        <f t="shared" si="23"/>
        <v>-0.97836349331235251</v>
      </c>
      <c r="I186" s="132">
        <v>3087</v>
      </c>
      <c r="J186" s="133">
        <f t="shared" si="23"/>
        <v>55.127272727272725</v>
      </c>
      <c r="K186" s="132">
        <v>3064</v>
      </c>
      <c r="L186" s="133">
        <f t="shared" si="24"/>
        <v>-7.4505992873339366E-3</v>
      </c>
      <c r="M186" s="133">
        <f>IFERROR(L186/C186-1,"-")</f>
        <v>-1.0000030966746831</v>
      </c>
    </row>
    <row r="187" spans="1:14" x14ac:dyDescent="0.25">
      <c r="B187" s="131" t="s">
        <v>54</v>
      </c>
      <c r="C187" s="132">
        <v>3341</v>
      </c>
      <c r="D187" s="133">
        <v>6.3673989175421886E-2</v>
      </c>
      <c r="E187" s="132">
        <v>1187</v>
      </c>
      <c r="F187" s="133">
        <f t="shared" si="23"/>
        <v>-0.64471715055372636</v>
      </c>
      <c r="G187" s="132">
        <v>51</v>
      </c>
      <c r="H187" s="133">
        <f t="shared" si="23"/>
        <v>-0.95703454085930917</v>
      </c>
      <c r="I187" s="132">
        <v>2821</v>
      </c>
      <c r="J187" s="133">
        <f t="shared" si="23"/>
        <v>54.313725490196077</v>
      </c>
      <c r="K187" s="132">
        <v>2497</v>
      </c>
      <c r="L187" s="133">
        <f t="shared" si="24"/>
        <v>-0.11485288904643742</v>
      </c>
      <c r="M187" s="133">
        <f t="shared" ref="M187:M188" si="25">IFERROR(L187/C187-1,"-")</f>
        <v>-1.0000343768000737</v>
      </c>
    </row>
    <row r="188" spans="1:14" x14ac:dyDescent="0.25">
      <c r="B188" s="131" t="s">
        <v>56</v>
      </c>
      <c r="C188" s="132">
        <v>3880</v>
      </c>
      <c r="D188" s="133">
        <v>0.10384068278805114</v>
      </c>
      <c r="E188" s="132">
        <v>0</v>
      </c>
      <c r="F188" s="133">
        <f t="shared" si="23"/>
        <v>-1</v>
      </c>
      <c r="G188" s="132">
        <v>302</v>
      </c>
      <c r="H188" s="133" t="str">
        <f t="shared" si="23"/>
        <v>-</v>
      </c>
      <c r="I188" s="132">
        <v>3241</v>
      </c>
      <c r="J188" s="133">
        <f t="shared" si="23"/>
        <v>9.7317880794701992</v>
      </c>
      <c r="K188" s="132">
        <v>3182</v>
      </c>
      <c r="L188" s="133">
        <f t="shared" si="24"/>
        <v>-1.8204257945078628E-2</v>
      </c>
      <c r="M188" s="133">
        <f t="shared" si="25"/>
        <v>-1.0000046918190579</v>
      </c>
    </row>
    <row r="189" spans="1:14" x14ac:dyDescent="0.25">
      <c r="B189" s="131" t="s">
        <v>58</v>
      </c>
      <c r="C189" s="132">
        <v>2293</v>
      </c>
      <c r="D189" s="133">
        <v>-6.0684872128304868E-3</v>
      </c>
      <c r="E189" s="132">
        <v>0</v>
      </c>
      <c r="F189" s="133">
        <f t="shared" si="23"/>
        <v>-1</v>
      </c>
      <c r="G189" s="132">
        <v>782</v>
      </c>
      <c r="H189" s="133" t="str">
        <f t="shared" si="23"/>
        <v>-</v>
      </c>
      <c r="I189" s="132">
        <v>1852</v>
      </c>
      <c r="J189" s="133">
        <f t="shared" si="23"/>
        <v>1.3682864450127878</v>
      </c>
      <c r="K189" s="132"/>
      <c r="L189" s="133"/>
      <c r="M189" s="133"/>
    </row>
    <row r="190" spans="1:14" x14ac:dyDescent="0.25">
      <c r="B190" s="131" t="s">
        <v>106</v>
      </c>
      <c r="C190" s="132">
        <v>3125</v>
      </c>
      <c r="D190" s="133">
        <v>8.6956521739130377E-2</v>
      </c>
      <c r="E190" s="132">
        <v>0</v>
      </c>
      <c r="F190" s="133">
        <f t="shared" si="23"/>
        <v>-1</v>
      </c>
      <c r="G190" s="132">
        <v>1412</v>
      </c>
      <c r="H190" s="133" t="str">
        <f t="shared" si="23"/>
        <v>-</v>
      </c>
      <c r="I190" s="132">
        <v>2088</v>
      </c>
      <c r="J190" s="133">
        <f t="shared" si="23"/>
        <v>0.47875354107648715</v>
      </c>
      <c r="K190" s="132"/>
      <c r="L190" s="133"/>
      <c r="M190" s="133"/>
    </row>
    <row r="191" spans="1:14" x14ac:dyDescent="0.25">
      <c r="B191" s="131" t="s">
        <v>62</v>
      </c>
      <c r="C191" s="132">
        <v>4724</v>
      </c>
      <c r="D191" s="133">
        <v>-0.19026396983201921</v>
      </c>
      <c r="E191" s="132">
        <v>1515</v>
      </c>
      <c r="F191" s="133">
        <f t="shared" si="23"/>
        <v>-0.67929720575783237</v>
      </c>
      <c r="G191" s="132">
        <v>2551</v>
      </c>
      <c r="H191" s="133">
        <f t="shared" si="23"/>
        <v>0.68382838283828384</v>
      </c>
      <c r="I191" s="132">
        <v>3477</v>
      </c>
      <c r="J191" s="133">
        <f t="shared" si="23"/>
        <v>0.36299490395923173</v>
      </c>
      <c r="K191" s="132"/>
      <c r="L191" s="133"/>
      <c r="M191" s="133"/>
    </row>
    <row r="192" spans="1:14" x14ac:dyDescent="0.25">
      <c r="B192" s="131" t="s">
        <v>64</v>
      </c>
      <c r="C192" s="132">
        <v>3618</v>
      </c>
      <c r="D192" s="133">
        <v>-8.8205645161290369E-2</v>
      </c>
      <c r="E192" s="132">
        <v>1646</v>
      </c>
      <c r="F192" s="133">
        <f t="shared" si="23"/>
        <v>-0.54505251520176889</v>
      </c>
      <c r="G192" s="132">
        <v>2753</v>
      </c>
      <c r="H192" s="133">
        <f t="shared" si="23"/>
        <v>0.67253948967193189</v>
      </c>
      <c r="I192" s="132">
        <v>2616</v>
      </c>
      <c r="J192" s="133">
        <f t="shared" si="23"/>
        <v>-4.9763893933890246E-2</v>
      </c>
      <c r="K192" s="132"/>
      <c r="L192" s="133"/>
      <c r="M192" s="133"/>
    </row>
    <row r="193" spans="2:14" x14ac:dyDescent="0.25">
      <c r="B193" s="131" t="s">
        <v>66</v>
      </c>
      <c r="C193" s="132">
        <v>2878</v>
      </c>
      <c r="D193" s="133">
        <v>2.4199288256227858E-2</v>
      </c>
      <c r="E193" s="132">
        <v>264</v>
      </c>
      <c r="F193" s="133">
        <f t="shared" si="23"/>
        <v>-0.9082696316886727</v>
      </c>
      <c r="G193" s="132">
        <v>2463</v>
      </c>
      <c r="H193" s="133">
        <f t="shared" si="23"/>
        <v>8.329545454545455</v>
      </c>
      <c r="I193" s="132">
        <v>2367</v>
      </c>
      <c r="J193" s="133">
        <f t="shared" si="23"/>
        <v>-3.8976857490864769E-2</v>
      </c>
      <c r="K193" s="132"/>
      <c r="L193" s="133"/>
      <c r="M193" s="133"/>
    </row>
    <row r="194" spans="2:14" x14ac:dyDescent="0.25">
      <c r="B194" s="131" t="s">
        <v>68</v>
      </c>
      <c r="C194" s="132">
        <v>2967</v>
      </c>
      <c r="D194" s="133">
        <v>-7.9429103319888283E-2</v>
      </c>
      <c r="E194" s="132">
        <v>1347</v>
      </c>
      <c r="F194" s="133">
        <f t="shared" si="23"/>
        <v>-0.54600606673407481</v>
      </c>
      <c r="G194" s="132">
        <v>3363</v>
      </c>
      <c r="H194" s="133">
        <f t="shared" si="23"/>
        <v>1.4966592427616927</v>
      </c>
      <c r="I194" s="132">
        <v>3233</v>
      </c>
      <c r="J194" s="133">
        <f t="shared" si="23"/>
        <v>-3.8655961938745209E-2</v>
      </c>
      <c r="K194" s="132"/>
      <c r="L194" s="133"/>
      <c r="M194" s="133"/>
    </row>
    <row r="195" spans="2:14" x14ac:dyDescent="0.25">
      <c r="B195" s="131" t="s">
        <v>70</v>
      </c>
      <c r="C195" s="132">
        <v>2776</v>
      </c>
      <c r="D195" s="133">
        <v>-3.0726256983240274E-2</v>
      </c>
      <c r="E195" s="132">
        <v>1119</v>
      </c>
      <c r="F195" s="133">
        <f t="shared" si="23"/>
        <v>-0.59690201729106629</v>
      </c>
      <c r="G195" s="132">
        <v>3386</v>
      </c>
      <c r="H195" s="133">
        <f t="shared" si="23"/>
        <v>2.0259159964253799</v>
      </c>
      <c r="I195" s="132">
        <v>2842</v>
      </c>
      <c r="J195" s="133">
        <f t="shared" si="23"/>
        <v>-0.16066154754873008</v>
      </c>
      <c r="K195" s="132"/>
      <c r="L195" s="133"/>
      <c r="M195" s="133"/>
    </row>
    <row r="196" spans="2:14" x14ac:dyDescent="0.25">
      <c r="B196" s="131" t="s">
        <v>72</v>
      </c>
      <c r="C196" s="132">
        <v>2966</v>
      </c>
      <c r="D196" s="133">
        <v>-8.1449365128522744E-2</v>
      </c>
      <c r="E196" s="132">
        <v>1317</v>
      </c>
      <c r="F196" s="133">
        <f t="shared" si="23"/>
        <v>-0.55596763317599462</v>
      </c>
      <c r="G196" s="132">
        <v>3398</v>
      </c>
      <c r="H196" s="133">
        <f t="shared" si="23"/>
        <v>1.5801063022019743</v>
      </c>
      <c r="I196" s="132">
        <v>3159</v>
      </c>
      <c r="J196" s="133">
        <f t="shared" si="23"/>
        <v>-7.0335491465567945E-2</v>
      </c>
      <c r="K196" s="132"/>
      <c r="L196" s="133"/>
      <c r="M196" s="133"/>
    </row>
    <row r="197" spans="2:14" ht="15.75" x14ac:dyDescent="0.25">
      <c r="B197" s="134" t="s">
        <v>33</v>
      </c>
      <c r="C197" s="135">
        <v>37706</v>
      </c>
      <c r="D197" s="136">
        <v>-4.464376203506637E-2</v>
      </c>
      <c r="E197" s="135">
        <v>13235</v>
      </c>
      <c r="F197" s="136">
        <f t="shared" si="23"/>
        <v>-0.64899485493024978</v>
      </c>
      <c r="G197" s="135">
        <v>20870</v>
      </c>
      <c r="H197" s="136">
        <f t="shared" si="23"/>
        <v>0.57687948621080465</v>
      </c>
      <c r="I197" s="135">
        <v>33834</v>
      </c>
      <c r="J197" s="136">
        <f t="shared" si="23"/>
        <v>0.62117872544321995</v>
      </c>
      <c r="K197" s="135">
        <v>11531</v>
      </c>
      <c r="L197" s="136">
        <v>-5.483606557377052E-2</v>
      </c>
      <c r="M197" s="136">
        <v>-6.6995711627154342E-2</v>
      </c>
    </row>
    <row r="198" spans="2:14" ht="6" customHeight="1" x14ac:dyDescent="0.25"/>
    <row r="199" spans="2:14" x14ac:dyDescent="0.25">
      <c r="B199" s="39" t="s">
        <v>254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</row>
    <row r="200" spans="2:14" x14ac:dyDescent="0.25">
      <c r="I200" s="130"/>
    </row>
    <row r="202" spans="2:14" ht="48.75" customHeight="1" thickBot="1" x14ac:dyDescent="0.3">
      <c r="B202" s="293" t="s">
        <v>263</v>
      </c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1" t="s">
        <v>108</v>
      </c>
    </row>
    <row r="203" spans="2:14" ht="10.5" customHeight="1" thickBot="1" x14ac:dyDescent="0.3">
      <c r="B203" s="124"/>
      <c r="C203" s="125"/>
      <c r="D203" s="124"/>
      <c r="E203" s="124"/>
      <c r="F203" s="124"/>
      <c r="G203" s="124"/>
      <c r="H203" s="124"/>
      <c r="I203" s="124"/>
      <c r="J203" s="124"/>
      <c r="K203" s="2"/>
      <c r="L203" s="2"/>
      <c r="N203" s="1" t="s">
        <v>109</v>
      </c>
    </row>
    <row r="204" spans="2:14" ht="22.5" thickTop="1" thickBot="1" x14ac:dyDescent="0.3">
      <c r="B204" s="140" t="str">
        <f>C204</f>
        <v>Países Bajos</v>
      </c>
      <c r="C204" s="303" t="s">
        <v>110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5"/>
    </row>
    <row r="205" spans="2:14" ht="22.5" thickTop="1" thickBot="1" x14ac:dyDescent="0.3">
      <c r="B205" s="3"/>
      <c r="C205" s="306">
        <f>2019</f>
        <v>2019</v>
      </c>
      <c r="D205" s="307"/>
      <c r="E205" s="308">
        <v>2020</v>
      </c>
      <c r="F205" s="307"/>
      <c r="G205" s="308">
        <v>2021</v>
      </c>
      <c r="H205" s="307"/>
      <c r="I205" s="308">
        <v>2022</v>
      </c>
      <c r="J205" s="307"/>
      <c r="K205" s="308">
        <v>2023</v>
      </c>
      <c r="L205" s="309"/>
      <c r="M205" s="310"/>
    </row>
    <row r="206" spans="2:14" ht="16.5" thickTop="1" thickBot="1" x14ac:dyDescent="0.3">
      <c r="B206" s="6"/>
      <c r="C206" s="127" t="s">
        <v>46</v>
      </c>
      <c r="D206" s="128" t="str">
        <f>CONCATENATE("var ",RIGHT(2019,2),"/",RIGHT(2018,2))</f>
        <v>var 19/18</v>
      </c>
      <c r="E206" s="129" t="s">
        <v>46</v>
      </c>
      <c r="F206" s="128" t="str">
        <f>CONCATENATE("var ",RIGHT(E205,2),"/",RIGHT(E205-1,2))</f>
        <v>var 20/19</v>
      </c>
      <c r="G206" s="129" t="s">
        <v>46</v>
      </c>
      <c r="H206" s="128" t="str">
        <f>CONCATENATE("var ",RIGHT(G205,2),"/",RIGHT(G205-1,2))</f>
        <v>var 21/20</v>
      </c>
      <c r="I206" s="129" t="s">
        <v>46</v>
      </c>
      <c r="J206" s="128" t="str">
        <f>CONCATENATE("var ",RIGHT(I205,2),"/",RIGHT(I205-1,2))</f>
        <v>var 22/21</v>
      </c>
      <c r="K206" s="129" t="s">
        <v>46</v>
      </c>
      <c r="L206" s="128" t="str">
        <f>CONCATENATE("var ",RIGHT(K205,2),"/",RIGHT(K205-1,2))</f>
        <v>var 23/22</v>
      </c>
      <c r="M206" s="128" t="str">
        <f>CONCATENATE("var ",RIGHT(K205,2),"/",RIGHT(2019,2))</f>
        <v>var 23/19</v>
      </c>
    </row>
    <row r="207" spans="2:14" x14ac:dyDescent="0.25">
      <c r="B207" s="131" t="s">
        <v>50</v>
      </c>
      <c r="C207" s="132">
        <v>6650</v>
      </c>
      <c r="D207" s="133">
        <v>-0.24354453418268684</v>
      </c>
      <c r="E207" s="132">
        <v>6127</v>
      </c>
      <c r="F207" s="133">
        <f t="shared" ref="F207:J219" si="26">IFERROR(E207/C207-1,"-")</f>
        <v>-7.8646616541353409E-2</v>
      </c>
      <c r="G207" s="132">
        <v>121</v>
      </c>
      <c r="H207" s="133">
        <f t="shared" si="26"/>
        <v>-0.98025134649910228</v>
      </c>
      <c r="I207" s="132">
        <v>6650</v>
      </c>
      <c r="J207" s="133">
        <f t="shared" si="26"/>
        <v>53.958677685950413</v>
      </c>
      <c r="K207" s="132">
        <v>6761</v>
      </c>
      <c r="L207" s="133">
        <f t="shared" ref="L207:L210" si="27">IFERROR(K207/I207-1,"-")</f>
        <v>1.6691729323308202E-2</v>
      </c>
      <c r="M207" s="133">
        <f>K207/C207-1</f>
        <v>1.6691729323308202E-2</v>
      </c>
    </row>
    <row r="208" spans="2:14" x14ac:dyDescent="0.25">
      <c r="B208" s="131" t="s">
        <v>52</v>
      </c>
      <c r="C208" s="132">
        <v>7076</v>
      </c>
      <c r="D208" s="133">
        <v>-0.20583613916947252</v>
      </c>
      <c r="E208" s="132">
        <v>7166</v>
      </c>
      <c r="F208" s="133">
        <f t="shared" si="26"/>
        <v>1.2719050310910029E-2</v>
      </c>
      <c r="G208" s="132">
        <v>36</v>
      </c>
      <c r="H208" s="133">
        <f t="shared" si="26"/>
        <v>-0.99497627686296397</v>
      </c>
      <c r="I208" s="132">
        <v>8821</v>
      </c>
      <c r="J208" s="133">
        <f t="shared" si="26"/>
        <v>244.02777777777777</v>
      </c>
      <c r="K208" s="132">
        <v>6623</v>
      </c>
      <c r="L208" s="133">
        <f t="shared" si="27"/>
        <v>-0.2491780977213468</v>
      </c>
      <c r="M208" s="133">
        <f>IFERROR(L208/C208-1,"-")</f>
        <v>-1.0000352145417921</v>
      </c>
    </row>
    <row r="209" spans="2:14" x14ac:dyDescent="0.25">
      <c r="B209" s="131" t="s">
        <v>54</v>
      </c>
      <c r="C209" s="132">
        <v>7254</v>
      </c>
      <c r="D209" s="133">
        <v>-0.13447082687030187</v>
      </c>
      <c r="E209" s="132">
        <v>3062</v>
      </c>
      <c r="F209" s="133">
        <f t="shared" si="26"/>
        <v>-0.57788806175902951</v>
      </c>
      <c r="G209" s="132">
        <v>58</v>
      </c>
      <c r="H209" s="133">
        <f t="shared" si="26"/>
        <v>-0.98105813193990854</v>
      </c>
      <c r="I209" s="132">
        <v>8605</v>
      </c>
      <c r="J209" s="133">
        <f t="shared" si="26"/>
        <v>147.36206896551724</v>
      </c>
      <c r="K209" s="132">
        <v>6884</v>
      </c>
      <c r="L209" s="133">
        <f t="shared" si="27"/>
        <v>-0.19999999999999996</v>
      </c>
      <c r="M209" s="133">
        <f t="shared" ref="M209:M210" si="28">IFERROR(L209/C209-1,"-")</f>
        <v>-1.000027570995313</v>
      </c>
    </row>
    <row r="210" spans="2:14" x14ac:dyDescent="0.25">
      <c r="B210" s="131" t="s">
        <v>56</v>
      </c>
      <c r="C210" s="132">
        <v>5927</v>
      </c>
      <c r="D210" s="133">
        <v>-0.21673054050482354</v>
      </c>
      <c r="E210" s="132">
        <v>0</v>
      </c>
      <c r="F210" s="133">
        <f t="shared" si="26"/>
        <v>-1</v>
      </c>
      <c r="G210" s="132">
        <v>115</v>
      </c>
      <c r="H210" s="133" t="str">
        <f t="shared" si="26"/>
        <v>-</v>
      </c>
      <c r="I210" s="132">
        <v>9242</v>
      </c>
      <c r="J210" s="133">
        <f t="shared" si="26"/>
        <v>79.365217391304341</v>
      </c>
      <c r="K210" s="132">
        <v>7321</v>
      </c>
      <c r="L210" s="133">
        <f t="shared" si="27"/>
        <v>-0.20785544254490373</v>
      </c>
      <c r="M210" s="133">
        <f t="shared" si="28"/>
        <v>-1.000035069249628</v>
      </c>
    </row>
    <row r="211" spans="2:14" x14ac:dyDescent="0.25">
      <c r="B211" s="131" t="s">
        <v>58</v>
      </c>
      <c r="C211" s="132">
        <v>4002</v>
      </c>
      <c r="D211" s="133">
        <v>-0.40658362989323849</v>
      </c>
      <c r="E211" s="132">
        <v>0</v>
      </c>
      <c r="F211" s="133">
        <f t="shared" si="26"/>
        <v>-1</v>
      </c>
      <c r="G211" s="132">
        <v>234</v>
      </c>
      <c r="H211" s="133" t="str">
        <f t="shared" si="26"/>
        <v>-</v>
      </c>
      <c r="I211" s="132">
        <v>6640</v>
      </c>
      <c r="J211" s="133">
        <f t="shared" si="26"/>
        <v>27.376068376068375</v>
      </c>
      <c r="K211" s="132"/>
      <c r="L211" s="133"/>
      <c r="M211" s="133"/>
    </row>
    <row r="212" spans="2:14" x14ac:dyDescent="0.25">
      <c r="B212" s="131" t="s">
        <v>60</v>
      </c>
      <c r="C212" s="132">
        <v>4593</v>
      </c>
      <c r="D212" s="133">
        <v>-0.12414187643020591</v>
      </c>
      <c r="E212" s="132">
        <v>0</v>
      </c>
      <c r="F212" s="133">
        <f t="shared" si="26"/>
        <v>-1</v>
      </c>
      <c r="G212" s="132">
        <v>2032</v>
      </c>
      <c r="H212" s="133" t="str">
        <f t="shared" si="26"/>
        <v>-</v>
      </c>
      <c r="I212" s="132">
        <v>4908</v>
      </c>
      <c r="J212" s="133">
        <f t="shared" si="26"/>
        <v>1.4153543307086616</v>
      </c>
      <c r="K212" s="132"/>
      <c r="L212" s="133"/>
      <c r="M212" s="133"/>
    </row>
    <row r="213" spans="2:14" x14ac:dyDescent="0.25">
      <c r="B213" s="131" t="s">
        <v>62</v>
      </c>
      <c r="C213" s="132">
        <v>6762</v>
      </c>
      <c r="D213" s="133">
        <v>-0.20745428973277069</v>
      </c>
      <c r="E213" s="132">
        <v>1541</v>
      </c>
      <c r="F213" s="133">
        <f t="shared" si="26"/>
        <v>-0.77210884353741494</v>
      </c>
      <c r="G213" s="132">
        <v>2418</v>
      </c>
      <c r="H213" s="133">
        <f t="shared" si="26"/>
        <v>0.5691109669046075</v>
      </c>
      <c r="I213" s="132">
        <v>6874</v>
      </c>
      <c r="J213" s="133">
        <f t="shared" si="26"/>
        <v>1.8428453267162945</v>
      </c>
      <c r="K213" s="132"/>
      <c r="L213" s="133"/>
      <c r="M213" s="133"/>
    </row>
    <row r="214" spans="2:14" x14ac:dyDescent="0.25">
      <c r="B214" s="131" t="s">
        <v>64</v>
      </c>
      <c r="C214" s="132">
        <v>5834</v>
      </c>
      <c r="D214" s="133">
        <v>-0.29396103110250515</v>
      </c>
      <c r="E214" s="132">
        <v>2480</v>
      </c>
      <c r="F214" s="133">
        <f t="shared" si="26"/>
        <v>-0.57490572505999316</v>
      </c>
      <c r="G214" s="132">
        <v>4449</v>
      </c>
      <c r="H214" s="133">
        <f t="shared" si="26"/>
        <v>0.7939516129032258</v>
      </c>
      <c r="I214" s="132">
        <v>6689</v>
      </c>
      <c r="J214" s="133">
        <f t="shared" si="26"/>
        <v>0.50348392897280281</v>
      </c>
      <c r="K214" s="132"/>
      <c r="L214" s="133"/>
      <c r="M214" s="133"/>
    </row>
    <row r="215" spans="2:14" x14ac:dyDescent="0.25">
      <c r="B215" s="131" t="s">
        <v>66</v>
      </c>
      <c r="C215" s="132">
        <v>4825</v>
      </c>
      <c r="D215" s="133">
        <v>-0.1886665545653271</v>
      </c>
      <c r="E215" s="132">
        <v>81</v>
      </c>
      <c r="F215" s="133">
        <f t="shared" si="26"/>
        <v>-0.9832124352331606</v>
      </c>
      <c r="G215" s="132">
        <v>4356</v>
      </c>
      <c r="H215" s="133">
        <f t="shared" si="26"/>
        <v>52.777777777777779</v>
      </c>
      <c r="I215" s="132">
        <v>5360</v>
      </c>
      <c r="J215" s="133">
        <f t="shared" si="26"/>
        <v>0.23048668503213965</v>
      </c>
      <c r="K215" s="132"/>
      <c r="L215" s="133"/>
      <c r="M215" s="133"/>
    </row>
    <row r="216" spans="2:14" x14ac:dyDescent="0.25">
      <c r="B216" s="131" t="s">
        <v>68</v>
      </c>
      <c r="C216" s="132">
        <v>5812</v>
      </c>
      <c r="D216" s="133">
        <v>-0.14830011723329428</v>
      </c>
      <c r="E216" s="132">
        <v>855</v>
      </c>
      <c r="F216" s="133">
        <f t="shared" si="26"/>
        <v>-0.8528905712319339</v>
      </c>
      <c r="G216" s="132">
        <v>7650</v>
      </c>
      <c r="H216" s="133">
        <f t="shared" si="26"/>
        <v>7.9473684210526319</v>
      </c>
      <c r="I216" s="132">
        <v>6533</v>
      </c>
      <c r="J216" s="133">
        <f t="shared" si="26"/>
        <v>-0.14601307189542478</v>
      </c>
      <c r="K216" s="132"/>
      <c r="L216" s="133"/>
      <c r="M216" s="133"/>
    </row>
    <row r="217" spans="2:14" x14ac:dyDescent="0.25">
      <c r="B217" s="131" t="s">
        <v>70</v>
      </c>
      <c r="C217" s="132">
        <v>5696</v>
      </c>
      <c r="D217" s="133">
        <v>-9.4147582697201027E-2</v>
      </c>
      <c r="E217" s="132">
        <v>311</v>
      </c>
      <c r="F217" s="133">
        <f t="shared" si="26"/>
        <v>-0.9454002808988764</v>
      </c>
      <c r="G217" s="132">
        <v>7270</v>
      </c>
      <c r="H217" s="133">
        <f t="shared" si="26"/>
        <v>22.376205787781352</v>
      </c>
      <c r="I217" s="132">
        <v>6666</v>
      </c>
      <c r="J217" s="133">
        <f t="shared" si="26"/>
        <v>-8.3081155433287535E-2</v>
      </c>
      <c r="K217" s="132"/>
      <c r="L217" s="133"/>
      <c r="M217" s="133"/>
    </row>
    <row r="218" spans="2:14" x14ac:dyDescent="0.25">
      <c r="B218" s="131" t="s">
        <v>72</v>
      </c>
      <c r="C218" s="132">
        <v>6320</v>
      </c>
      <c r="D218" s="133">
        <v>-6.4258217352679892E-2</v>
      </c>
      <c r="E218" s="132">
        <v>405</v>
      </c>
      <c r="F218" s="133">
        <f t="shared" si="26"/>
        <v>-0.93591772151898733</v>
      </c>
      <c r="G218" s="132">
        <v>7255</v>
      </c>
      <c r="H218" s="133">
        <f t="shared" si="26"/>
        <v>16.913580246913579</v>
      </c>
      <c r="I218" s="132">
        <v>6762</v>
      </c>
      <c r="J218" s="133">
        <f t="shared" si="26"/>
        <v>-6.7953135768435535E-2</v>
      </c>
      <c r="K218" s="132"/>
      <c r="L218" s="133"/>
      <c r="M218" s="133"/>
    </row>
    <row r="219" spans="2:14" ht="15.75" x14ac:dyDescent="0.25">
      <c r="B219" s="134" t="s">
        <v>33</v>
      </c>
      <c r="C219" s="135">
        <v>70751</v>
      </c>
      <c r="D219" s="136">
        <v>-0.19824352654541333</v>
      </c>
      <c r="E219" s="135">
        <v>22028</v>
      </c>
      <c r="F219" s="136">
        <f t="shared" si="26"/>
        <v>-0.68865457732046198</v>
      </c>
      <c r="G219" s="135">
        <v>35994</v>
      </c>
      <c r="H219" s="136">
        <f t="shared" si="26"/>
        <v>0.63401125839840211</v>
      </c>
      <c r="I219" s="135">
        <v>83750</v>
      </c>
      <c r="J219" s="136">
        <f t="shared" si="26"/>
        <v>1.3267766850030562</v>
      </c>
      <c r="K219" s="135">
        <v>27589</v>
      </c>
      <c r="L219" s="136">
        <v>-0.17194909658442881</v>
      </c>
      <c r="M219" s="136">
        <v>2.5346564091128787E-2</v>
      </c>
    </row>
    <row r="220" spans="2:14" ht="6" customHeight="1" x14ac:dyDescent="0.25"/>
    <row r="221" spans="2:14" x14ac:dyDescent="0.25">
      <c r="B221" s="39" t="s">
        <v>254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</row>
    <row r="222" spans="2:14" x14ac:dyDescent="0.25">
      <c r="I222" s="130"/>
      <c r="K222" s="141"/>
      <c r="M222" s="141"/>
    </row>
    <row r="224" spans="2:14" ht="48.75" customHeight="1" thickBot="1" x14ac:dyDescent="0.3">
      <c r="B224" s="293" t="s">
        <v>264</v>
      </c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1" t="s">
        <v>112</v>
      </c>
    </row>
    <row r="225" spans="2:14" ht="10.5" customHeight="1" thickBot="1" x14ac:dyDescent="0.3">
      <c r="B225" s="124"/>
      <c r="C225" s="125"/>
      <c r="D225" s="124"/>
      <c r="E225" s="124"/>
      <c r="F225" s="124"/>
      <c r="G225" s="124"/>
      <c r="H225" s="124"/>
      <c r="I225" s="124"/>
      <c r="J225" s="124"/>
      <c r="K225" s="2"/>
      <c r="L225" s="2"/>
      <c r="N225" s="1" t="s">
        <v>113</v>
      </c>
    </row>
    <row r="226" spans="2:14" ht="22.5" thickTop="1" thickBot="1" x14ac:dyDescent="0.3">
      <c r="B226" s="140" t="str">
        <f>C226</f>
        <v>Italia</v>
      </c>
      <c r="C226" s="303" t="s">
        <v>114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5"/>
    </row>
    <row r="227" spans="2:14" ht="22.5" thickTop="1" thickBot="1" x14ac:dyDescent="0.3">
      <c r="B227" s="3"/>
      <c r="C227" s="306">
        <f>2019</f>
        <v>2019</v>
      </c>
      <c r="D227" s="307"/>
      <c r="E227" s="308">
        <v>2020</v>
      </c>
      <c r="F227" s="307"/>
      <c r="G227" s="308">
        <v>2021</v>
      </c>
      <c r="H227" s="307"/>
      <c r="I227" s="308">
        <v>2022</v>
      </c>
      <c r="J227" s="307"/>
      <c r="K227" s="308">
        <v>2023</v>
      </c>
      <c r="L227" s="309"/>
      <c r="M227" s="310"/>
    </row>
    <row r="228" spans="2:14" ht="16.5" thickTop="1" thickBot="1" x14ac:dyDescent="0.3">
      <c r="B228" s="6"/>
      <c r="C228" s="127" t="s">
        <v>46</v>
      </c>
      <c r="D228" s="128" t="str">
        <f>CONCATENATE("var ",RIGHT(2019,2),"/",RIGHT(2018,2))</f>
        <v>var 19/18</v>
      </c>
      <c r="E228" s="129" t="s">
        <v>46</v>
      </c>
      <c r="F228" s="128" t="str">
        <f>CONCATENATE("var ",RIGHT(E227,2),"/",RIGHT(E227-1,2))</f>
        <v>var 20/19</v>
      </c>
      <c r="G228" s="129" t="s">
        <v>46</v>
      </c>
      <c r="H228" s="128" t="str">
        <f>CONCATENATE("var ",RIGHT(G227,2),"/",RIGHT(G227-1,2))</f>
        <v>var 21/20</v>
      </c>
      <c r="I228" s="129" t="s">
        <v>46</v>
      </c>
      <c r="J228" s="128" t="str">
        <f>CONCATENATE("var ",RIGHT(I227,2),"/",RIGHT(I227-1,2))</f>
        <v>var 22/21</v>
      </c>
      <c r="K228" s="129" t="s">
        <v>46</v>
      </c>
      <c r="L228" s="128" t="str">
        <f>CONCATENATE("var ",RIGHT(K227,2),"/",RIGHT(K227-1,2))</f>
        <v>var 23/22</v>
      </c>
      <c r="M228" s="128" t="str">
        <f>CONCATENATE("var ",RIGHT(K227,2),"/",RIGHT(2019,2))</f>
        <v>var 23/19</v>
      </c>
    </row>
    <row r="229" spans="2:14" x14ac:dyDescent="0.25">
      <c r="B229" s="131" t="s">
        <v>50</v>
      </c>
      <c r="C229" s="132">
        <v>4146</v>
      </c>
      <c r="D229" s="133">
        <v>5.7653061224489877E-2</v>
      </c>
      <c r="E229" s="132">
        <v>3719</v>
      </c>
      <c r="F229" s="133">
        <f t="shared" ref="F229:J241" si="29">IFERROR(E229/C229-1,"-")</f>
        <v>-0.10299083453931501</v>
      </c>
      <c r="G229" s="132">
        <v>375</v>
      </c>
      <c r="H229" s="133">
        <f t="shared" si="29"/>
        <v>-0.89916644259209466</v>
      </c>
      <c r="I229" s="132">
        <v>3331</v>
      </c>
      <c r="J229" s="133">
        <f t="shared" si="29"/>
        <v>7.8826666666666672</v>
      </c>
      <c r="K229" s="132">
        <v>4798</v>
      </c>
      <c r="L229" s="133">
        <f t="shared" ref="L229:L232" si="30">IFERROR(K229/I229-1,"-")</f>
        <v>0.44040828580005997</v>
      </c>
      <c r="M229" s="133">
        <f>K229/C229-1</f>
        <v>0.15726000964785336</v>
      </c>
    </row>
    <row r="230" spans="2:14" x14ac:dyDescent="0.25">
      <c r="B230" s="131" t="s">
        <v>52</v>
      </c>
      <c r="C230" s="132">
        <v>3401</v>
      </c>
      <c r="D230" s="133">
        <v>5.8840835539863967E-4</v>
      </c>
      <c r="E230" s="132">
        <v>2911</v>
      </c>
      <c r="F230" s="133">
        <f t="shared" si="29"/>
        <v>-0.14407527197882974</v>
      </c>
      <c r="G230" s="132">
        <v>209</v>
      </c>
      <c r="H230" s="133">
        <f t="shared" si="29"/>
        <v>-0.92820336654070768</v>
      </c>
      <c r="I230" s="132">
        <v>2944</v>
      </c>
      <c r="J230" s="133">
        <f t="shared" si="29"/>
        <v>13.086124401913876</v>
      </c>
      <c r="K230" s="132">
        <v>4128</v>
      </c>
      <c r="L230" s="133">
        <f t="shared" si="30"/>
        <v>0.40217391304347827</v>
      </c>
      <c r="M230" s="133">
        <f>IFERROR(L230/C230-1,"-")</f>
        <v>-0.99988174833488874</v>
      </c>
    </row>
    <row r="231" spans="2:14" x14ac:dyDescent="0.25">
      <c r="B231" s="131" t="s">
        <v>54</v>
      </c>
      <c r="C231" s="132">
        <v>3852</v>
      </c>
      <c r="D231" s="133">
        <v>-9.4286386080413842E-2</v>
      </c>
      <c r="E231" s="132">
        <v>919</v>
      </c>
      <c r="F231" s="133">
        <f t="shared" si="29"/>
        <v>-0.76142263759086193</v>
      </c>
      <c r="G231" s="132">
        <v>416</v>
      </c>
      <c r="H231" s="133">
        <f t="shared" si="29"/>
        <v>-0.54733405875952124</v>
      </c>
      <c r="I231" s="132">
        <v>3893</v>
      </c>
      <c r="J231" s="133">
        <f t="shared" si="29"/>
        <v>8.3581730769230766</v>
      </c>
      <c r="K231" s="132">
        <v>3899</v>
      </c>
      <c r="L231" s="133">
        <f t="shared" si="30"/>
        <v>1.5412278448496686E-3</v>
      </c>
      <c r="M231" s="133">
        <f t="shared" ref="M231:M232" si="31">IFERROR(L231/C231-1,"-")</f>
        <v>-0.99999959988892917</v>
      </c>
    </row>
    <row r="232" spans="2:14" x14ac:dyDescent="0.25">
      <c r="B232" s="131" t="s">
        <v>56</v>
      </c>
      <c r="C232" s="132">
        <v>3689</v>
      </c>
      <c r="D232" s="133">
        <v>-0.26630867143993631</v>
      </c>
      <c r="E232" s="132">
        <v>0</v>
      </c>
      <c r="F232" s="133">
        <f t="shared" si="29"/>
        <v>-1</v>
      </c>
      <c r="G232" s="132">
        <v>679</v>
      </c>
      <c r="H232" s="133" t="str">
        <f t="shared" si="29"/>
        <v>-</v>
      </c>
      <c r="I232" s="132">
        <v>4691</v>
      </c>
      <c r="J232" s="133">
        <f t="shared" si="29"/>
        <v>5.9086892488954348</v>
      </c>
      <c r="K232" s="132">
        <v>4640</v>
      </c>
      <c r="L232" s="133">
        <f t="shared" si="30"/>
        <v>-1.0871882327861848E-2</v>
      </c>
      <c r="M232" s="133">
        <f t="shared" si="31"/>
        <v>-1.0000029471082483</v>
      </c>
    </row>
    <row r="233" spans="2:14" x14ac:dyDescent="0.25">
      <c r="B233" s="131" t="s">
        <v>58</v>
      </c>
      <c r="C233" s="132">
        <v>3842</v>
      </c>
      <c r="D233" s="133">
        <v>-0.15337152930806519</v>
      </c>
      <c r="E233" s="132">
        <v>0</v>
      </c>
      <c r="F233" s="133">
        <f t="shared" si="29"/>
        <v>-1</v>
      </c>
      <c r="G233" s="132">
        <v>1160</v>
      </c>
      <c r="H233" s="133" t="str">
        <f t="shared" si="29"/>
        <v>-</v>
      </c>
      <c r="I233" s="132">
        <v>3897</v>
      </c>
      <c r="J233" s="133">
        <f t="shared" si="29"/>
        <v>2.3594827586206897</v>
      </c>
      <c r="K233" s="132"/>
      <c r="L233" s="133"/>
      <c r="M233" s="133"/>
    </row>
    <row r="234" spans="2:14" x14ac:dyDescent="0.25">
      <c r="B234" s="131" t="s">
        <v>60</v>
      </c>
      <c r="C234" s="132">
        <v>3613</v>
      </c>
      <c r="D234" s="133">
        <v>-0.18607794548321699</v>
      </c>
      <c r="E234" s="132">
        <v>9</v>
      </c>
      <c r="F234" s="133">
        <f t="shared" si="29"/>
        <v>-0.99750899529476889</v>
      </c>
      <c r="G234" s="132">
        <v>1549</v>
      </c>
      <c r="H234" s="133">
        <f t="shared" si="29"/>
        <v>171.11111111111111</v>
      </c>
      <c r="I234" s="132">
        <v>3557</v>
      </c>
      <c r="J234" s="133">
        <f t="shared" si="29"/>
        <v>1.2963202065848933</v>
      </c>
      <c r="K234" s="132"/>
      <c r="L234" s="133"/>
      <c r="M234" s="133"/>
    </row>
    <row r="235" spans="2:14" x14ac:dyDescent="0.25">
      <c r="B235" s="131" t="s">
        <v>62</v>
      </c>
      <c r="C235" s="132">
        <v>3396</v>
      </c>
      <c r="D235" s="133">
        <v>-0.17029074028829705</v>
      </c>
      <c r="E235" s="132">
        <v>685</v>
      </c>
      <c r="F235" s="133">
        <f t="shared" si="29"/>
        <v>-0.79829210836277975</v>
      </c>
      <c r="G235" s="132">
        <v>2665</v>
      </c>
      <c r="H235" s="133">
        <f t="shared" si="29"/>
        <v>2.8905109489051095</v>
      </c>
      <c r="I235" s="132">
        <v>3744</v>
      </c>
      <c r="J235" s="133">
        <f t="shared" si="29"/>
        <v>0.40487804878048772</v>
      </c>
      <c r="K235" s="132"/>
      <c r="L235" s="133"/>
      <c r="M235" s="133"/>
    </row>
    <row r="236" spans="2:14" x14ac:dyDescent="0.25">
      <c r="B236" s="131" t="s">
        <v>64</v>
      </c>
      <c r="C236" s="132">
        <v>4966</v>
      </c>
      <c r="D236" s="133">
        <v>-0.17604114816658367</v>
      </c>
      <c r="E236" s="132">
        <v>2200</v>
      </c>
      <c r="F236" s="133">
        <f t="shared" si="29"/>
        <v>-0.55698751510269839</v>
      </c>
      <c r="G236" s="132">
        <v>3829</v>
      </c>
      <c r="H236" s="133">
        <f t="shared" si="29"/>
        <v>0.74045454545454548</v>
      </c>
      <c r="I236" s="132">
        <v>5478</v>
      </c>
      <c r="J236" s="133">
        <f t="shared" si="29"/>
        <v>0.43066074693131373</v>
      </c>
      <c r="K236" s="132"/>
      <c r="L236" s="133"/>
      <c r="M236" s="133"/>
    </row>
    <row r="237" spans="2:14" x14ac:dyDescent="0.25">
      <c r="B237" s="131" t="s">
        <v>66</v>
      </c>
      <c r="C237" s="132">
        <v>3360</v>
      </c>
      <c r="D237" s="133">
        <v>-0.14655829311658619</v>
      </c>
      <c r="E237" s="132">
        <v>902</v>
      </c>
      <c r="F237" s="133">
        <f t="shared" si="29"/>
        <v>-0.73154761904761911</v>
      </c>
      <c r="G237" s="132">
        <v>2658</v>
      </c>
      <c r="H237" s="133">
        <f t="shared" si="29"/>
        <v>1.9467849223946785</v>
      </c>
      <c r="I237" s="132">
        <v>3972</v>
      </c>
      <c r="J237" s="133">
        <f t="shared" si="29"/>
        <v>0.49435665914221216</v>
      </c>
      <c r="K237" s="132"/>
      <c r="L237" s="133"/>
      <c r="M237" s="133"/>
    </row>
    <row r="238" spans="2:14" x14ac:dyDescent="0.25">
      <c r="B238" s="131" t="s">
        <v>68</v>
      </c>
      <c r="C238" s="132">
        <v>3088</v>
      </c>
      <c r="D238" s="133">
        <v>-0.1716738197424893</v>
      </c>
      <c r="E238" s="132">
        <v>765</v>
      </c>
      <c r="F238" s="133">
        <f t="shared" si="29"/>
        <v>-0.75226683937823835</v>
      </c>
      <c r="G238" s="132">
        <v>2977</v>
      </c>
      <c r="H238" s="133">
        <f t="shared" si="29"/>
        <v>2.8915032679738562</v>
      </c>
      <c r="I238" s="132">
        <v>4239</v>
      </c>
      <c r="J238" s="133">
        <f t="shared" si="29"/>
        <v>0.42391669465905268</v>
      </c>
      <c r="K238" s="132"/>
      <c r="L238" s="133"/>
      <c r="M238" s="133"/>
    </row>
    <row r="239" spans="2:14" x14ac:dyDescent="0.25">
      <c r="B239" s="131" t="s">
        <v>70</v>
      </c>
      <c r="C239" s="132">
        <v>4010</v>
      </c>
      <c r="D239" s="133">
        <v>0.11388888888888893</v>
      </c>
      <c r="E239" s="132">
        <v>244</v>
      </c>
      <c r="F239" s="133">
        <f t="shared" si="29"/>
        <v>-0.93915211970074808</v>
      </c>
      <c r="G239" s="132">
        <v>4444</v>
      </c>
      <c r="H239" s="133">
        <f t="shared" si="29"/>
        <v>17.21311475409836</v>
      </c>
      <c r="I239" s="132">
        <v>3920</v>
      </c>
      <c r="J239" s="133">
        <f t="shared" si="29"/>
        <v>-0.11791179117911788</v>
      </c>
      <c r="K239" s="132"/>
      <c r="L239" s="133"/>
      <c r="M239" s="133"/>
    </row>
    <row r="240" spans="2:14" x14ac:dyDescent="0.25">
      <c r="B240" s="131" t="s">
        <v>72</v>
      </c>
      <c r="C240" s="132">
        <v>4074</v>
      </c>
      <c r="D240" s="133">
        <v>-2.1143680922633301E-2</v>
      </c>
      <c r="E240" s="132">
        <v>323</v>
      </c>
      <c r="F240" s="133">
        <f t="shared" si="29"/>
        <v>-0.92071674030436923</v>
      </c>
      <c r="G240" s="132">
        <v>4299</v>
      </c>
      <c r="H240" s="133">
        <f t="shared" si="29"/>
        <v>12.309597523219814</v>
      </c>
      <c r="I240" s="132">
        <v>4430</v>
      </c>
      <c r="J240" s="133">
        <f t="shared" si="29"/>
        <v>3.0472202837869222E-2</v>
      </c>
      <c r="K240" s="132"/>
      <c r="L240" s="133"/>
      <c r="M240" s="133"/>
    </row>
    <row r="241" spans="2:14" ht="15.75" x14ac:dyDescent="0.25">
      <c r="B241" s="134" t="s">
        <v>33</v>
      </c>
      <c r="C241" s="135">
        <v>45437</v>
      </c>
      <c r="D241" s="136">
        <v>-0.11123933964478527</v>
      </c>
      <c r="E241" s="135">
        <v>12678</v>
      </c>
      <c r="F241" s="136">
        <f t="shared" si="29"/>
        <v>-0.7209762968505844</v>
      </c>
      <c r="G241" s="135">
        <v>25260</v>
      </c>
      <c r="H241" s="136">
        <f t="shared" si="29"/>
        <v>0.99242782773308091</v>
      </c>
      <c r="I241" s="135">
        <v>48096</v>
      </c>
      <c r="J241" s="136">
        <f t="shared" si="29"/>
        <v>0.90403800475059382</v>
      </c>
      <c r="K241" s="135">
        <v>17465</v>
      </c>
      <c r="L241" s="136">
        <v>0.17538192341341952</v>
      </c>
      <c r="M241" s="136">
        <v>0.15754241781548251</v>
      </c>
    </row>
    <row r="242" spans="2:14" ht="6" customHeight="1" x14ac:dyDescent="0.25"/>
    <row r="243" spans="2:14" x14ac:dyDescent="0.25">
      <c r="B243" s="39" t="s">
        <v>254</v>
      </c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</row>
    <row r="244" spans="2:14" x14ac:dyDescent="0.25">
      <c r="C244" s="130"/>
      <c r="I244" s="130"/>
      <c r="K244" s="39"/>
      <c r="M244" s="141"/>
    </row>
    <row r="246" spans="2:14" ht="48.75" customHeight="1" thickBot="1" x14ac:dyDescent="0.3">
      <c r="B246" s="293" t="s">
        <v>265</v>
      </c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1" t="s">
        <v>116</v>
      </c>
    </row>
    <row r="247" spans="2:14" ht="10.5" customHeight="1" thickBot="1" x14ac:dyDescent="0.3">
      <c r="B247" s="124"/>
      <c r="C247" s="125"/>
      <c r="D247" s="124"/>
      <c r="E247" s="124"/>
      <c r="F247" s="124"/>
      <c r="G247" s="124"/>
      <c r="H247" s="124"/>
      <c r="I247" s="124"/>
      <c r="J247" s="124"/>
      <c r="K247" s="2"/>
      <c r="L247" s="2"/>
      <c r="N247" s="1" t="s">
        <v>117</v>
      </c>
    </row>
    <row r="248" spans="2:14" ht="22.5" thickTop="1" thickBot="1" x14ac:dyDescent="0.3">
      <c r="B248" s="140" t="str">
        <f>C248</f>
        <v>Irlanda</v>
      </c>
      <c r="C248" s="303" t="s">
        <v>118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5"/>
    </row>
    <row r="249" spans="2:14" ht="22.5" thickTop="1" thickBot="1" x14ac:dyDescent="0.3">
      <c r="B249" s="3"/>
      <c r="C249" s="306">
        <f>2019</f>
        <v>2019</v>
      </c>
      <c r="D249" s="307"/>
      <c r="E249" s="308">
        <v>2020</v>
      </c>
      <c r="F249" s="307"/>
      <c r="G249" s="308">
        <v>2021</v>
      </c>
      <c r="H249" s="307"/>
      <c r="I249" s="308">
        <v>2022</v>
      </c>
      <c r="J249" s="307"/>
      <c r="K249" s="308">
        <v>2023</v>
      </c>
      <c r="L249" s="309"/>
      <c r="M249" s="310"/>
    </row>
    <row r="250" spans="2:14" ht="16.5" thickTop="1" thickBot="1" x14ac:dyDescent="0.3">
      <c r="B250" s="6"/>
      <c r="C250" s="127" t="s">
        <v>46</v>
      </c>
      <c r="D250" s="128" t="str">
        <f>CONCATENATE("var ",RIGHT(2019,2),"/",RIGHT(2018,2))</f>
        <v>var 19/18</v>
      </c>
      <c r="E250" s="129" t="s">
        <v>46</v>
      </c>
      <c r="F250" s="128" t="str">
        <f>CONCATENATE("var ",RIGHT(E249,2),"/",RIGHT(E249-1,2))</f>
        <v>var 20/19</v>
      </c>
      <c r="G250" s="129" t="s">
        <v>46</v>
      </c>
      <c r="H250" s="128" t="str">
        <f>CONCATENATE("var ",RIGHT(G249,2),"/",RIGHT(G249-1,2))</f>
        <v>var 21/20</v>
      </c>
      <c r="I250" s="129" t="s">
        <v>46</v>
      </c>
      <c r="J250" s="128" t="str">
        <f>CONCATENATE("var ",RIGHT(I249,2),"/",RIGHT(I249-1,2))</f>
        <v>var 22/21</v>
      </c>
      <c r="K250" s="129" t="s">
        <v>46</v>
      </c>
      <c r="L250" s="128" t="str">
        <f>CONCATENATE("var ",RIGHT(K249,2),"/",RIGHT(K249-1,2))</f>
        <v>var 23/22</v>
      </c>
      <c r="M250" s="128" t="str">
        <f>CONCATENATE("var ",RIGHT(K249,2),"/",RIGHT(2019,2))</f>
        <v>var 23/19</v>
      </c>
    </row>
    <row r="251" spans="2:14" x14ac:dyDescent="0.25">
      <c r="B251" s="131" t="s">
        <v>50</v>
      </c>
      <c r="C251" s="132">
        <v>15280</v>
      </c>
      <c r="D251" s="133">
        <v>9.0883129863639667E-2</v>
      </c>
      <c r="E251" s="132">
        <v>13461</v>
      </c>
      <c r="F251" s="133">
        <f t="shared" ref="F251:J263" si="32">IFERROR(E251/C251-1,"-")</f>
        <v>-0.11904450261780108</v>
      </c>
      <c r="G251" s="132">
        <v>1099</v>
      </c>
      <c r="H251" s="133">
        <f t="shared" si="32"/>
        <v>-0.91835673426937081</v>
      </c>
      <c r="I251" s="132">
        <v>11614</v>
      </c>
      <c r="J251" s="133">
        <f t="shared" si="32"/>
        <v>9.5677888989990905</v>
      </c>
      <c r="K251" s="132">
        <v>18886</v>
      </c>
      <c r="L251" s="133">
        <f t="shared" ref="L251:L254" si="33">IFERROR(K251/I251-1,"-")</f>
        <v>0.62614086447391082</v>
      </c>
      <c r="M251" s="133">
        <f>K251/C251-1</f>
        <v>0.23599476439790568</v>
      </c>
    </row>
    <row r="252" spans="2:14" x14ac:dyDescent="0.25">
      <c r="B252" s="131" t="s">
        <v>52</v>
      </c>
      <c r="C252" s="132">
        <v>14861</v>
      </c>
      <c r="D252" s="133">
        <v>6.0969515242378813E-2</v>
      </c>
      <c r="E252" s="132">
        <v>13911</v>
      </c>
      <c r="F252" s="133">
        <f t="shared" si="32"/>
        <v>-6.3925711594105428E-2</v>
      </c>
      <c r="G252" s="132">
        <v>184</v>
      </c>
      <c r="H252" s="133">
        <f t="shared" si="32"/>
        <v>-0.98677305729278986</v>
      </c>
      <c r="I252" s="132">
        <v>12859</v>
      </c>
      <c r="J252" s="133">
        <f t="shared" si="32"/>
        <v>68.885869565217391</v>
      </c>
      <c r="K252" s="132">
        <v>16878</v>
      </c>
      <c r="L252" s="133">
        <f t="shared" si="33"/>
        <v>0.3125437436814682</v>
      </c>
      <c r="M252" s="133">
        <f>IFERROR(L252/C252-1,"-")</f>
        <v>-0.99997896886187465</v>
      </c>
    </row>
    <row r="253" spans="2:14" x14ac:dyDescent="0.25">
      <c r="B253" s="131" t="s">
        <v>54</v>
      </c>
      <c r="C253" s="132">
        <v>17576</v>
      </c>
      <c r="D253" s="133">
        <v>-1.3692480359147052E-2</v>
      </c>
      <c r="E253" s="132">
        <v>6343</v>
      </c>
      <c r="F253" s="133">
        <f t="shared" si="32"/>
        <v>-0.63911015020482476</v>
      </c>
      <c r="G253" s="132">
        <v>271</v>
      </c>
      <c r="H253" s="133">
        <f t="shared" si="32"/>
        <v>-0.95727573703294966</v>
      </c>
      <c r="I253" s="132">
        <v>15969</v>
      </c>
      <c r="J253" s="133">
        <f t="shared" si="32"/>
        <v>57.926199261992622</v>
      </c>
      <c r="K253" s="132">
        <v>18985</v>
      </c>
      <c r="L253" s="133">
        <f t="shared" si="33"/>
        <v>0.18886592773498645</v>
      </c>
      <c r="M253" s="133">
        <f t="shared" ref="M253:M254" si="34">IFERROR(L253/C253-1,"-")</f>
        <v>-0.99998925432818986</v>
      </c>
    </row>
    <row r="254" spans="2:14" x14ac:dyDescent="0.25">
      <c r="B254" s="131" t="s">
        <v>56</v>
      </c>
      <c r="C254" s="132">
        <v>18836</v>
      </c>
      <c r="D254" s="133">
        <v>6.2979683972911982E-2</v>
      </c>
      <c r="E254" s="132">
        <v>0</v>
      </c>
      <c r="F254" s="133">
        <f t="shared" si="32"/>
        <v>-1</v>
      </c>
      <c r="G254" s="132">
        <v>216</v>
      </c>
      <c r="H254" s="133" t="str">
        <f t="shared" si="32"/>
        <v>-</v>
      </c>
      <c r="I254" s="132">
        <v>17307</v>
      </c>
      <c r="J254" s="133">
        <f t="shared" si="32"/>
        <v>79.125</v>
      </c>
      <c r="K254" s="132">
        <v>20476</v>
      </c>
      <c r="L254" s="133">
        <f t="shared" si="33"/>
        <v>0.18310510198185703</v>
      </c>
      <c r="M254" s="133">
        <f t="shared" si="34"/>
        <v>-0.99999027898163184</v>
      </c>
    </row>
    <row r="255" spans="2:14" x14ac:dyDescent="0.25">
      <c r="B255" s="131" t="s">
        <v>58</v>
      </c>
      <c r="C255" s="132">
        <v>20375</v>
      </c>
      <c r="D255" s="133">
        <v>3.969995407460325E-2</v>
      </c>
      <c r="E255" s="132">
        <v>1</v>
      </c>
      <c r="F255" s="133">
        <f t="shared" si="32"/>
        <v>-0.99995092024539878</v>
      </c>
      <c r="G255" s="132">
        <v>330</v>
      </c>
      <c r="H255" s="133">
        <f t="shared" si="32"/>
        <v>329</v>
      </c>
      <c r="I255" s="132">
        <v>18379</v>
      </c>
      <c r="J255" s="133">
        <f t="shared" si="32"/>
        <v>54.693939393939395</v>
      </c>
      <c r="K255" s="132"/>
      <c r="L255" s="133"/>
      <c r="M255" s="133"/>
    </row>
    <row r="256" spans="2:14" x14ac:dyDescent="0.25">
      <c r="B256" s="131" t="s">
        <v>60</v>
      </c>
      <c r="C256" s="132">
        <v>21504</v>
      </c>
      <c r="D256" s="133">
        <v>-3.2092541747310577E-2</v>
      </c>
      <c r="E256" s="132">
        <v>2</v>
      </c>
      <c r="F256" s="133">
        <f t="shared" si="32"/>
        <v>-0.99990699404761907</v>
      </c>
      <c r="G256" s="132">
        <v>451</v>
      </c>
      <c r="H256" s="133">
        <f t="shared" si="32"/>
        <v>224.5</v>
      </c>
      <c r="I256" s="132">
        <v>20711</v>
      </c>
      <c r="J256" s="133">
        <f t="shared" si="32"/>
        <v>44.922394678492239</v>
      </c>
      <c r="K256" s="132"/>
      <c r="L256" s="133"/>
      <c r="M256" s="133"/>
    </row>
    <row r="257" spans="2:14" x14ac:dyDescent="0.25">
      <c r="B257" s="131" t="s">
        <v>62</v>
      </c>
      <c r="C257" s="132">
        <v>22412</v>
      </c>
      <c r="D257" s="133">
        <v>0.11115518096182453</v>
      </c>
      <c r="E257" s="132">
        <v>1581</v>
      </c>
      <c r="F257" s="133">
        <f t="shared" si="32"/>
        <v>-0.92945743351775834</v>
      </c>
      <c r="G257" s="132">
        <v>4201</v>
      </c>
      <c r="H257" s="133">
        <f t="shared" si="32"/>
        <v>1.6571790006325111</v>
      </c>
      <c r="I257" s="132">
        <v>21023</v>
      </c>
      <c r="J257" s="133">
        <f t="shared" si="32"/>
        <v>4.0042846941204475</v>
      </c>
      <c r="K257" s="132"/>
      <c r="L257" s="133"/>
      <c r="M257" s="133"/>
    </row>
    <row r="258" spans="2:14" x14ac:dyDescent="0.25">
      <c r="B258" s="131" t="s">
        <v>64</v>
      </c>
      <c r="C258" s="132">
        <v>21591</v>
      </c>
      <c r="D258" s="133">
        <v>0.1729139504563233</v>
      </c>
      <c r="E258" s="132">
        <v>1478</v>
      </c>
      <c r="F258" s="133">
        <f t="shared" si="32"/>
        <v>-0.931545551387152</v>
      </c>
      <c r="G258" s="132">
        <v>10430</v>
      </c>
      <c r="H258" s="133">
        <f t="shared" si="32"/>
        <v>6.0568335588633291</v>
      </c>
      <c r="I258" s="132">
        <v>19619</v>
      </c>
      <c r="J258" s="133">
        <f t="shared" si="32"/>
        <v>0.88101629913710444</v>
      </c>
      <c r="K258" s="132"/>
      <c r="L258" s="133"/>
      <c r="M258" s="133"/>
    </row>
    <row r="259" spans="2:14" x14ac:dyDescent="0.25">
      <c r="B259" s="131" t="s">
        <v>66</v>
      </c>
      <c r="C259" s="132">
        <v>20223</v>
      </c>
      <c r="D259" s="133">
        <v>-4.7073791348600458E-2</v>
      </c>
      <c r="E259" s="132">
        <v>1074</v>
      </c>
      <c r="F259" s="133">
        <f t="shared" si="32"/>
        <v>-0.9468921524996291</v>
      </c>
      <c r="G259" s="132">
        <v>11533</v>
      </c>
      <c r="H259" s="133">
        <f t="shared" si="32"/>
        <v>9.7383612662942269</v>
      </c>
      <c r="I259" s="132">
        <v>18556</v>
      </c>
      <c r="J259" s="133">
        <f t="shared" si="32"/>
        <v>0.6089482354981357</v>
      </c>
      <c r="K259" s="132"/>
      <c r="L259" s="133"/>
      <c r="M259" s="133"/>
    </row>
    <row r="260" spans="2:14" x14ac:dyDescent="0.25">
      <c r="B260" s="131" t="s">
        <v>68</v>
      </c>
      <c r="C260" s="132">
        <v>21309</v>
      </c>
      <c r="D260" s="133">
        <v>8.6140985779091794E-2</v>
      </c>
      <c r="E260" s="132">
        <v>1406</v>
      </c>
      <c r="F260" s="133">
        <f t="shared" si="32"/>
        <v>-0.93401848983997371</v>
      </c>
      <c r="G260" s="132">
        <v>14414</v>
      </c>
      <c r="H260" s="133">
        <f t="shared" si="32"/>
        <v>9.2517780938833578</v>
      </c>
      <c r="I260" s="132">
        <v>18377</v>
      </c>
      <c r="J260" s="133">
        <f t="shared" si="32"/>
        <v>0.27494102955459976</v>
      </c>
      <c r="K260" s="132"/>
      <c r="L260" s="133"/>
      <c r="M260" s="133"/>
    </row>
    <row r="261" spans="2:14" x14ac:dyDescent="0.25">
      <c r="B261" s="131" t="s">
        <v>70</v>
      </c>
      <c r="C261" s="132">
        <v>12567</v>
      </c>
      <c r="D261" s="133">
        <v>-3.9734087262168538E-2</v>
      </c>
      <c r="E261" s="132">
        <v>1044</v>
      </c>
      <c r="F261" s="133">
        <f t="shared" si="32"/>
        <v>-0.91692528049653854</v>
      </c>
      <c r="G261" s="132">
        <v>10619</v>
      </c>
      <c r="H261" s="133">
        <f t="shared" si="32"/>
        <v>9.1714559386973171</v>
      </c>
      <c r="I261" s="132">
        <v>16231</v>
      </c>
      <c r="J261" s="133">
        <f t="shared" si="32"/>
        <v>0.52848667482813827</v>
      </c>
      <c r="K261" s="132"/>
      <c r="L261" s="133"/>
      <c r="M261" s="133"/>
    </row>
    <row r="262" spans="2:14" x14ac:dyDescent="0.25">
      <c r="B262" s="131" t="s">
        <v>72</v>
      </c>
      <c r="C262" s="132">
        <v>14057</v>
      </c>
      <c r="D262" s="133">
        <v>5.2091909288226823E-2</v>
      </c>
      <c r="E262" s="132">
        <v>1366</v>
      </c>
      <c r="F262" s="133">
        <f t="shared" si="32"/>
        <v>-0.90282421569324889</v>
      </c>
      <c r="G262" s="132">
        <v>9236</v>
      </c>
      <c r="H262" s="133">
        <f t="shared" si="32"/>
        <v>5.7613469985358714</v>
      </c>
      <c r="I262" s="132">
        <v>16007</v>
      </c>
      <c r="J262" s="133">
        <f t="shared" si="32"/>
        <v>0.73310957124296228</v>
      </c>
      <c r="K262" s="132"/>
      <c r="L262" s="133"/>
      <c r="M262" s="133"/>
    </row>
    <row r="263" spans="2:14" ht="15.75" x14ac:dyDescent="0.25">
      <c r="B263" s="134" t="s">
        <v>33</v>
      </c>
      <c r="C263" s="135">
        <v>220591</v>
      </c>
      <c r="D263" s="136">
        <v>4.4291902383601256E-2</v>
      </c>
      <c r="E263" s="135">
        <v>41669</v>
      </c>
      <c r="F263" s="136">
        <f t="shared" si="32"/>
        <v>-0.81110290084364278</v>
      </c>
      <c r="G263" s="135">
        <v>62984</v>
      </c>
      <c r="H263" s="136">
        <f t="shared" si="32"/>
        <v>0.51153135424416241</v>
      </c>
      <c r="I263" s="135">
        <v>206652</v>
      </c>
      <c r="J263" s="136">
        <f t="shared" si="32"/>
        <v>2.2810237520640162</v>
      </c>
      <c r="K263" s="135">
        <v>75225</v>
      </c>
      <c r="L263" s="136">
        <v>0.30261995878716519</v>
      </c>
      <c r="M263" s="136">
        <v>0.13030216519165183</v>
      </c>
    </row>
    <row r="264" spans="2:14" ht="6" customHeight="1" x14ac:dyDescent="0.25"/>
    <row r="265" spans="2:14" x14ac:dyDescent="0.25">
      <c r="B265" s="39" t="s">
        <v>254</v>
      </c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</row>
    <row r="266" spans="2:14" x14ac:dyDescent="0.25">
      <c r="I266" s="130"/>
    </row>
    <row r="268" spans="2:14" ht="48.75" customHeight="1" thickBot="1" x14ac:dyDescent="0.3">
      <c r="B268" s="293" t="s">
        <v>266</v>
      </c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1" t="s">
        <v>120</v>
      </c>
    </row>
    <row r="269" spans="2:14" ht="10.5" customHeight="1" thickBot="1" x14ac:dyDescent="0.3">
      <c r="B269" s="124"/>
      <c r="C269" s="125"/>
      <c r="D269" s="124"/>
      <c r="E269" s="124"/>
      <c r="F269" s="124"/>
      <c r="G269" s="124"/>
      <c r="H269" s="124"/>
      <c r="I269" s="124"/>
      <c r="J269" s="124"/>
      <c r="K269" s="2"/>
      <c r="L269" s="2"/>
      <c r="N269" s="1" t="s">
        <v>121</v>
      </c>
    </row>
    <row r="270" spans="2:14" ht="22.5" thickTop="1" thickBot="1" x14ac:dyDescent="0.3">
      <c r="B270" s="140" t="str">
        <f>C270</f>
        <v>Suiza</v>
      </c>
      <c r="C270" s="303" t="s">
        <v>122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5"/>
    </row>
    <row r="271" spans="2:14" ht="22.5" thickTop="1" thickBot="1" x14ac:dyDescent="0.3">
      <c r="B271" s="3"/>
      <c r="C271" s="306">
        <f>2019</f>
        <v>2019</v>
      </c>
      <c r="D271" s="307"/>
      <c r="E271" s="308">
        <v>2020</v>
      </c>
      <c r="F271" s="307"/>
      <c r="G271" s="308">
        <v>2021</v>
      </c>
      <c r="H271" s="307"/>
      <c r="I271" s="308">
        <v>2022</v>
      </c>
      <c r="J271" s="307"/>
      <c r="K271" s="308">
        <v>2023</v>
      </c>
      <c r="L271" s="309"/>
      <c r="M271" s="310"/>
    </row>
    <row r="272" spans="2:14" ht="16.5" thickTop="1" thickBot="1" x14ac:dyDescent="0.3">
      <c r="B272" s="6"/>
      <c r="C272" s="127" t="s">
        <v>46</v>
      </c>
      <c r="D272" s="128" t="str">
        <f>CONCATENATE("var ",RIGHT(2019,2),"/",RIGHT(2018,2))</f>
        <v>var 19/18</v>
      </c>
      <c r="E272" s="129" t="s">
        <v>46</v>
      </c>
      <c r="F272" s="128" t="str">
        <f>CONCATENATE("var ",RIGHT(E271,2),"/",RIGHT(E271-1,2))</f>
        <v>var 20/19</v>
      </c>
      <c r="G272" s="129" t="s">
        <v>46</v>
      </c>
      <c r="H272" s="128" t="str">
        <f>CONCATENATE("var ",RIGHT(G271,2),"/",RIGHT(G271-1,2))</f>
        <v>var 21/20</v>
      </c>
      <c r="I272" s="129" t="s">
        <v>46</v>
      </c>
      <c r="J272" s="128" t="str">
        <f>CONCATENATE("var ",RIGHT(I271,2),"/",RIGHT(I271-1,2))</f>
        <v>var 22/21</v>
      </c>
      <c r="K272" s="129" t="s">
        <v>46</v>
      </c>
      <c r="L272" s="128" t="str">
        <f>CONCATENATE("var ",RIGHT(K271,2),"/",RIGHT(K271-1,2))</f>
        <v>var 23/22</v>
      </c>
      <c r="M272" s="128" t="str">
        <f>CONCATENATE("var ",RIGHT(K271,2),"/",RIGHT(2019,2))</f>
        <v>var 23/19</v>
      </c>
    </row>
    <row r="273" spans="2:13" x14ac:dyDescent="0.25">
      <c r="B273" s="131" t="s">
        <v>50</v>
      </c>
      <c r="C273" s="132">
        <v>1440</v>
      </c>
      <c r="D273" s="133">
        <v>2.7837259100642386E-2</v>
      </c>
      <c r="E273" s="132">
        <v>1530</v>
      </c>
      <c r="F273" s="133">
        <f t="shared" ref="F273:J285" si="35">IFERROR(E273/C273-1,"-")</f>
        <v>6.25E-2</v>
      </c>
      <c r="G273" s="132">
        <v>236</v>
      </c>
      <c r="H273" s="133">
        <f t="shared" si="35"/>
        <v>-0.8457516339869281</v>
      </c>
      <c r="I273" s="132">
        <v>788</v>
      </c>
      <c r="J273" s="133">
        <f t="shared" si="35"/>
        <v>2.3389830508474576</v>
      </c>
      <c r="K273" s="132">
        <v>1255</v>
      </c>
      <c r="L273" s="133">
        <f t="shared" ref="L273:L276" si="36">IFERROR(K273/I273-1,"-")</f>
        <v>0.59263959390862953</v>
      </c>
      <c r="M273" s="133">
        <f>K273/C273-1</f>
        <v>-0.12847222222222221</v>
      </c>
    </row>
    <row r="274" spans="2:13" x14ac:dyDescent="0.25">
      <c r="B274" s="131" t="s">
        <v>52</v>
      </c>
      <c r="C274" s="132">
        <v>1576</v>
      </c>
      <c r="D274" s="133">
        <v>-0.21199999999999997</v>
      </c>
      <c r="E274" s="132">
        <v>1568</v>
      </c>
      <c r="F274" s="133">
        <f t="shared" si="35"/>
        <v>-5.0761421319797106E-3</v>
      </c>
      <c r="G274" s="132">
        <v>21</v>
      </c>
      <c r="H274" s="133">
        <f t="shared" si="35"/>
        <v>-0.9866071428571429</v>
      </c>
      <c r="I274" s="132">
        <v>1216</v>
      </c>
      <c r="J274" s="133">
        <f t="shared" si="35"/>
        <v>56.904761904761905</v>
      </c>
      <c r="K274" s="132">
        <v>1783</v>
      </c>
      <c r="L274" s="133">
        <f t="shared" si="36"/>
        <v>0.46628289473684204</v>
      </c>
      <c r="M274" s="133">
        <f>IFERROR(L274/C274-1,"-")</f>
        <v>-0.99970413521907564</v>
      </c>
    </row>
    <row r="275" spans="2:13" x14ac:dyDescent="0.25">
      <c r="B275" s="131" t="s">
        <v>54</v>
      </c>
      <c r="C275" s="132">
        <v>1677</v>
      </c>
      <c r="D275" s="133">
        <v>2.5061124694376602E-2</v>
      </c>
      <c r="E275" s="132">
        <v>545</v>
      </c>
      <c r="F275" s="133">
        <f t="shared" si="35"/>
        <v>-0.67501490757304716</v>
      </c>
      <c r="G275" s="132">
        <v>174</v>
      </c>
      <c r="H275" s="133">
        <f t="shared" si="35"/>
        <v>-0.68073394495412842</v>
      </c>
      <c r="I275" s="132">
        <v>1409</v>
      </c>
      <c r="J275" s="133">
        <f t="shared" si="35"/>
        <v>7.0977011494252871</v>
      </c>
      <c r="K275" s="132">
        <v>1601</v>
      </c>
      <c r="L275" s="133">
        <f t="shared" si="36"/>
        <v>0.13626685592618881</v>
      </c>
      <c r="M275" s="133">
        <f t="shared" ref="M275:M276" si="37">IFERROR(L275/C275-1,"-")</f>
        <v>-0.99991874367565525</v>
      </c>
    </row>
    <row r="276" spans="2:13" x14ac:dyDescent="0.25">
      <c r="B276" s="131" t="s">
        <v>56</v>
      </c>
      <c r="C276" s="132">
        <v>1776</v>
      </c>
      <c r="D276" s="133">
        <v>-8.4536082474226837E-2</v>
      </c>
      <c r="E276" s="132">
        <v>0</v>
      </c>
      <c r="F276" s="133">
        <f t="shared" si="35"/>
        <v>-1</v>
      </c>
      <c r="G276" s="132">
        <v>647</v>
      </c>
      <c r="H276" s="133" t="str">
        <f t="shared" si="35"/>
        <v>-</v>
      </c>
      <c r="I276" s="132">
        <v>1829</v>
      </c>
      <c r="J276" s="133">
        <f t="shared" si="35"/>
        <v>1.8268933539412675</v>
      </c>
      <c r="K276" s="132">
        <v>1849</v>
      </c>
      <c r="L276" s="133">
        <f t="shared" si="36"/>
        <v>1.0934937124111643E-2</v>
      </c>
      <c r="M276" s="133">
        <f t="shared" si="37"/>
        <v>-0.99999384294080851</v>
      </c>
    </row>
    <row r="277" spans="2:13" x14ac:dyDescent="0.25">
      <c r="B277" s="131" t="s">
        <v>58</v>
      </c>
      <c r="C277" s="132">
        <v>1378</v>
      </c>
      <c r="D277" s="133">
        <v>-9.6985583224115324E-2</v>
      </c>
      <c r="E277" s="132">
        <v>0</v>
      </c>
      <c r="F277" s="133">
        <f t="shared" si="35"/>
        <v>-1</v>
      </c>
      <c r="G277" s="132">
        <v>801</v>
      </c>
      <c r="H277" s="133" t="str">
        <f t="shared" si="35"/>
        <v>-</v>
      </c>
      <c r="I277" s="132">
        <v>1170</v>
      </c>
      <c r="J277" s="133">
        <f t="shared" si="35"/>
        <v>0.4606741573033708</v>
      </c>
      <c r="K277" s="132"/>
      <c r="L277" s="133"/>
      <c r="M277" s="133"/>
    </row>
    <row r="278" spans="2:13" x14ac:dyDescent="0.25">
      <c r="B278" s="131" t="s">
        <v>60</v>
      </c>
      <c r="C278" s="132">
        <v>1340</v>
      </c>
      <c r="D278" s="133">
        <v>-7.7770130763936685E-2</v>
      </c>
      <c r="E278" s="132">
        <v>2</v>
      </c>
      <c r="F278" s="133">
        <f t="shared" si="35"/>
        <v>-0.9985074626865672</v>
      </c>
      <c r="G278" s="132">
        <v>464</v>
      </c>
      <c r="H278" s="133">
        <f t="shared" si="35"/>
        <v>231</v>
      </c>
      <c r="I278" s="132">
        <v>945</v>
      </c>
      <c r="J278" s="133">
        <f t="shared" si="35"/>
        <v>1.0366379310344827</v>
      </c>
      <c r="K278" s="132"/>
      <c r="L278" s="133"/>
      <c r="M278" s="133"/>
    </row>
    <row r="279" spans="2:13" x14ac:dyDescent="0.25">
      <c r="B279" s="131" t="s">
        <v>62</v>
      </c>
      <c r="C279" s="132">
        <v>1708</v>
      </c>
      <c r="D279" s="133">
        <v>-6.8702290076335881E-2</v>
      </c>
      <c r="E279" s="132">
        <v>264</v>
      </c>
      <c r="F279" s="133">
        <f t="shared" si="35"/>
        <v>-0.84543325526932089</v>
      </c>
      <c r="G279" s="132">
        <v>922</v>
      </c>
      <c r="H279" s="133">
        <f t="shared" si="35"/>
        <v>2.4924242424242422</v>
      </c>
      <c r="I279" s="132">
        <v>1398</v>
      </c>
      <c r="J279" s="133">
        <f t="shared" si="35"/>
        <v>0.51626898047722336</v>
      </c>
      <c r="K279" s="132"/>
      <c r="L279" s="133"/>
      <c r="M279" s="133"/>
    </row>
    <row r="280" spans="2:13" x14ac:dyDescent="0.25">
      <c r="B280" s="131" t="s">
        <v>64</v>
      </c>
      <c r="C280" s="132">
        <v>1411</v>
      </c>
      <c r="D280" s="133">
        <v>0.20908311910882604</v>
      </c>
      <c r="E280" s="132">
        <v>218</v>
      </c>
      <c r="F280" s="133">
        <f t="shared" si="35"/>
        <v>-0.84549964564138902</v>
      </c>
      <c r="G280" s="132">
        <v>821</v>
      </c>
      <c r="H280" s="133">
        <f t="shared" si="35"/>
        <v>2.7660550458715596</v>
      </c>
      <c r="I280" s="132">
        <v>804</v>
      </c>
      <c r="J280" s="133">
        <f t="shared" si="35"/>
        <v>-2.0706455542021884E-2</v>
      </c>
      <c r="K280" s="132"/>
      <c r="L280" s="133"/>
      <c r="M280" s="133"/>
    </row>
    <row r="281" spans="2:13" x14ac:dyDescent="0.25">
      <c r="B281" s="131" t="s">
        <v>66</v>
      </c>
      <c r="C281" s="132">
        <v>1955</v>
      </c>
      <c r="D281" s="133">
        <v>-0.1229250785105428</v>
      </c>
      <c r="E281" s="132">
        <v>170</v>
      </c>
      <c r="F281" s="133">
        <f t="shared" si="35"/>
        <v>-0.91304347826086962</v>
      </c>
      <c r="G281" s="132">
        <v>1095</v>
      </c>
      <c r="H281" s="133">
        <f t="shared" si="35"/>
        <v>5.4411764705882355</v>
      </c>
      <c r="I281" s="132">
        <v>1112</v>
      </c>
      <c r="J281" s="133">
        <f t="shared" si="35"/>
        <v>1.5525114155251041E-2</v>
      </c>
      <c r="K281" s="132"/>
      <c r="L281" s="133"/>
      <c r="M281" s="133"/>
    </row>
    <row r="282" spans="2:13" x14ac:dyDescent="0.25">
      <c r="B282" s="131" t="s">
        <v>68</v>
      </c>
      <c r="C282" s="132">
        <v>2871</v>
      </c>
      <c r="D282" s="133">
        <v>5.4351817847961836E-2</v>
      </c>
      <c r="E282" s="132">
        <v>89</v>
      </c>
      <c r="F282" s="133">
        <f t="shared" si="35"/>
        <v>-0.96900034831069315</v>
      </c>
      <c r="G282" s="132">
        <v>2071</v>
      </c>
      <c r="H282" s="133">
        <f t="shared" si="35"/>
        <v>22.269662921348313</v>
      </c>
      <c r="I282" s="132">
        <v>2456</v>
      </c>
      <c r="J282" s="133">
        <f t="shared" si="35"/>
        <v>0.18590053114437466</v>
      </c>
      <c r="K282" s="132"/>
      <c r="L282" s="133"/>
      <c r="M282" s="133"/>
    </row>
    <row r="283" spans="2:13" x14ac:dyDescent="0.25">
      <c r="B283" s="131" t="s">
        <v>70</v>
      </c>
      <c r="C283" s="132">
        <v>2279</v>
      </c>
      <c r="D283" s="133">
        <v>0.12598814229249022</v>
      </c>
      <c r="E283" s="132">
        <v>182</v>
      </c>
      <c r="F283" s="133">
        <f t="shared" si="35"/>
        <v>-0.92014041246160594</v>
      </c>
      <c r="G283" s="132">
        <v>1883</v>
      </c>
      <c r="H283" s="133">
        <f t="shared" si="35"/>
        <v>9.3461538461538467</v>
      </c>
      <c r="I283" s="132">
        <v>1809</v>
      </c>
      <c r="J283" s="133">
        <f t="shared" si="35"/>
        <v>-3.9298990971853409E-2</v>
      </c>
      <c r="K283" s="132"/>
      <c r="L283" s="133"/>
      <c r="M283" s="133"/>
    </row>
    <row r="284" spans="2:13" x14ac:dyDescent="0.25">
      <c r="B284" s="131" t="s">
        <v>72</v>
      </c>
      <c r="C284" s="132">
        <v>1601</v>
      </c>
      <c r="D284" s="133">
        <v>-5.7126030624263802E-2</v>
      </c>
      <c r="E284" s="132">
        <v>264</v>
      </c>
      <c r="F284" s="133">
        <f t="shared" si="35"/>
        <v>-0.83510306058713302</v>
      </c>
      <c r="G284" s="132">
        <v>1141</v>
      </c>
      <c r="H284" s="133">
        <f t="shared" si="35"/>
        <v>3.3219696969696972</v>
      </c>
      <c r="I284" s="132">
        <v>1429</v>
      </c>
      <c r="J284" s="133">
        <f t="shared" si="35"/>
        <v>0.252410166520596</v>
      </c>
      <c r="K284" s="132"/>
      <c r="L284" s="133"/>
      <c r="M284" s="133"/>
    </row>
    <row r="285" spans="2:13" ht="15.75" x14ac:dyDescent="0.25">
      <c r="B285" s="134" t="s">
        <v>33</v>
      </c>
      <c r="C285" s="135">
        <v>21012</v>
      </c>
      <c r="D285" s="136">
        <v>-2.8616337663538438E-2</v>
      </c>
      <c r="E285" s="135">
        <v>4832</v>
      </c>
      <c r="F285" s="136">
        <f t="shared" si="35"/>
        <v>-0.77003616980772893</v>
      </c>
      <c r="G285" s="135">
        <v>10276</v>
      </c>
      <c r="H285" s="136">
        <f t="shared" si="35"/>
        <v>1.1266556291390728</v>
      </c>
      <c r="I285" s="135">
        <v>16365</v>
      </c>
      <c r="J285" s="136">
        <f t="shared" si="35"/>
        <v>0.59254573764110541</v>
      </c>
      <c r="K285" s="135">
        <v>6488</v>
      </c>
      <c r="L285" s="136">
        <v>0.23769553605494087</v>
      </c>
      <c r="M285" s="136">
        <v>2.9370845571186077E-3</v>
      </c>
    </row>
    <row r="286" spans="2:13" ht="6" customHeight="1" x14ac:dyDescent="0.25"/>
    <row r="287" spans="2:13" x14ac:dyDescent="0.25">
      <c r="B287" s="39" t="s">
        <v>254</v>
      </c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</row>
    <row r="288" spans="2:13" x14ac:dyDescent="0.25">
      <c r="C288" s="130"/>
      <c r="I288" s="130"/>
      <c r="L288" s="139"/>
    </row>
    <row r="290" spans="2:14" ht="48.75" customHeight="1" thickBot="1" x14ac:dyDescent="0.3">
      <c r="B290" s="293" t="s">
        <v>267</v>
      </c>
      <c r="C290" s="293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1" t="s">
        <v>124</v>
      </c>
    </row>
    <row r="291" spans="2:14" ht="10.5" customHeight="1" thickBot="1" x14ac:dyDescent="0.3">
      <c r="B291" s="124"/>
      <c r="C291" s="125"/>
      <c r="D291" s="124"/>
      <c r="E291" s="124"/>
      <c r="F291" s="124"/>
      <c r="G291" s="124"/>
      <c r="H291" s="124"/>
      <c r="I291" s="124"/>
      <c r="J291" s="124"/>
      <c r="K291" s="2"/>
      <c r="L291" s="2"/>
      <c r="N291" s="1" t="s">
        <v>125</v>
      </c>
    </row>
    <row r="292" spans="2:14" ht="22.5" thickTop="1" thickBot="1" x14ac:dyDescent="0.3">
      <c r="B292" s="140" t="str">
        <f>C292</f>
        <v>Austria</v>
      </c>
      <c r="C292" s="303" t="s">
        <v>126</v>
      </c>
      <c r="D292" s="304"/>
      <c r="E292" s="304"/>
      <c r="F292" s="304"/>
      <c r="G292" s="304"/>
      <c r="H292" s="304"/>
      <c r="I292" s="304"/>
      <c r="J292" s="304"/>
      <c r="K292" s="304"/>
      <c r="L292" s="304"/>
      <c r="M292" s="305"/>
    </row>
    <row r="293" spans="2:14" ht="22.5" thickTop="1" thickBot="1" x14ac:dyDescent="0.3">
      <c r="B293" s="3"/>
      <c r="C293" s="306">
        <f>2019</f>
        <v>2019</v>
      </c>
      <c r="D293" s="307"/>
      <c r="E293" s="308">
        <v>2020</v>
      </c>
      <c r="F293" s="307"/>
      <c r="G293" s="308">
        <v>2021</v>
      </c>
      <c r="H293" s="307"/>
      <c r="I293" s="308">
        <v>2022</v>
      </c>
      <c r="J293" s="307"/>
      <c r="K293" s="308">
        <v>2023</v>
      </c>
      <c r="L293" s="309"/>
      <c r="M293" s="310"/>
    </row>
    <row r="294" spans="2:14" ht="16.5" thickTop="1" thickBot="1" x14ac:dyDescent="0.3">
      <c r="B294" s="6"/>
      <c r="C294" s="127" t="s">
        <v>46</v>
      </c>
      <c r="D294" s="128" t="str">
        <f>CONCATENATE("var ",RIGHT(2019,2),"/",RIGHT(2018,2))</f>
        <v>var 19/18</v>
      </c>
      <c r="E294" s="129" t="s">
        <v>46</v>
      </c>
      <c r="F294" s="128" t="str">
        <f>CONCATENATE("var ",RIGHT(E293,2),"/",RIGHT(E293-1,2))</f>
        <v>var 20/19</v>
      </c>
      <c r="G294" s="129" t="s">
        <v>46</v>
      </c>
      <c r="H294" s="128" t="str">
        <f>CONCATENATE("var ",RIGHT(G293,2),"/",RIGHT(G293-1,2))</f>
        <v>var 21/20</v>
      </c>
      <c r="I294" s="129" t="s">
        <v>46</v>
      </c>
      <c r="J294" s="128" t="str">
        <f>CONCATENATE("var ",RIGHT(I293,2),"/",RIGHT(I293-1,2))</f>
        <v>var 22/21</v>
      </c>
      <c r="K294" s="129" t="s">
        <v>46</v>
      </c>
      <c r="L294" s="128" t="str">
        <f>CONCATENATE("var ",RIGHT(K293,2),"/",RIGHT(K293-1,2))</f>
        <v>var 23/22</v>
      </c>
      <c r="M294" s="128" t="str">
        <f>CONCATENATE("var ",RIGHT(K293,2),"/",RIGHT(2019,2))</f>
        <v>var 23/19</v>
      </c>
    </row>
    <row r="295" spans="2:14" x14ac:dyDescent="0.25">
      <c r="B295" s="131" t="s">
        <v>50</v>
      </c>
      <c r="C295" s="132">
        <v>582</v>
      </c>
      <c r="D295" s="133">
        <v>-0.11550151975683887</v>
      </c>
      <c r="E295" s="132">
        <v>459</v>
      </c>
      <c r="F295" s="133">
        <f t="shared" ref="F295:J307" si="38">IFERROR(E295/C295-1,"-")</f>
        <v>-0.21134020618556704</v>
      </c>
      <c r="G295" s="132">
        <v>66</v>
      </c>
      <c r="H295" s="133">
        <f t="shared" si="38"/>
        <v>-0.85620915032679745</v>
      </c>
      <c r="I295" s="132">
        <v>485</v>
      </c>
      <c r="J295" s="133">
        <f t="shared" si="38"/>
        <v>6.3484848484848486</v>
      </c>
      <c r="K295" s="132">
        <v>752</v>
      </c>
      <c r="L295" s="133">
        <f t="shared" ref="L295:L298" si="39">IFERROR(K295/I295-1,"-")</f>
        <v>0.55051546391752582</v>
      </c>
      <c r="M295" s="133">
        <f>K295/C295-1</f>
        <v>0.29209621993127155</v>
      </c>
    </row>
    <row r="296" spans="2:14" x14ac:dyDescent="0.25">
      <c r="B296" s="131" t="s">
        <v>52</v>
      </c>
      <c r="C296" s="132">
        <v>858</v>
      </c>
      <c r="D296" s="133">
        <v>0.37060702875399354</v>
      </c>
      <c r="E296" s="132">
        <v>499</v>
      </c>
      <c r="F296" s="133">
        <f t="shared" si="38"/>
        <v>-0.4184149184149184</v>
      </c>
      <c r="G296" s="132">
        <v>14</v>
      </c>
      <c r="H296" s="133">
        <f t="shared" si="38"/>
        <v>-0.97194388777555107</v>
      </c>
      <c r="I296" s="132">
        <v>514</v>
      </c>
      <c r="J296" s="133">
        <f t="shared" si="38"/>
        <v>35.714285714285715</v>
      </c>
      <c r="K296" s="132">
        <v>765</v>
      </c>
      <c r="L296" s="133">
        <f t="shared" si="39"/>
        <v>0.48832684824902728</v>
      </c>
      <c r="M296" s="133">
        <f>IFERROR(L296/C296-1,"-")</f>
        <v>-0.9994308544892202</v>
      </c>
    </row>
    <row r="297" spans="2:14" x14ac:dyDescent="0.25">
      <c r="B297" s="131" t="s">
        <v>54</v>
      </c>
      <c r="C297" s="132">
        <v>456</v>
      </c>
      <c r="D297" s="133">
        <v>-0.15711645101663585</v>
      </c>
      <c r="E297" s="132">
        <v>180</v>
      </c>
      <c r="F297" s="133">
        <f t="shared" si="38"/>
        <v>-0.60526315789473684</v>
      </c>
      <c r="G297" s="132">
        <v>59</v>
      </c>
      <c r="H297" s="133">
        <f t="shared" si="38"/>
        <v>-0.67222222222222228</v>
      </c>
      <c r="I297" s="132">
        <v>494</v>
      </c>
      <c r="J297" s="133">
        <f t="shared" si="38"/>
        <v>7.3728813559322042</v>
      </c>
      <c r="K297" s="132">
        <v>498</v>
      </c>
      <c r="L297" s="133">
        <f t="shared" si="39"/>
        <v>8.0971659919029104E-3</v>
      </c>
      <c r="M297" s="133">
        <f t="shared" ref="M297:M298" si="40">IFERROR(L297/C297-1,"-")</f>
        <v>-0.99998224305703531</v>
      </c>
    </row>
    <row r="298" spans="2:14" x14ac:dyDescent="0.25">
      <c r="B298" s="131" t="s">
        <v>56</v>
      </c>
      <c r="C298" s="132">
        <v>435</v>
      </c>
      <c r="D298" s="133">
        <v>0.1328125</v>
      </c>
      <c r="E298" s="132">
        <v>0</v>
      </c>
      <c r="F298" s="133">
        <f t="shared" si="38"/>
        <v>-1</v>
      </c>
      <c r="G298" s="132">
        <v>47</v>
      </c>
      <c r="H298" s="133" t="str">
        <f t="shared" si="38"/>
        <v>-</v>
      </c>
      <c r="I298" s="132">
        <v>569</v>
      </c>
      <c r="J298" s="133">
        <f t="shared" si="38"/>
        <v>11.106382978723405</v>
      </c>
      <c r="K298" s="132">
        <v>319</v>
      </c>
      <c r="L298" s="133">
        <f t="shared" si="39"/>
        <v>-0.43936731107205629</v>
      </c>
      <c r="M298" s="133">
        <f t="shared" si="40"/>
        <v>-1.0010100397955679</v>
      </c>
    </row>
    <row r="299" spans="2:14" x14ac:dyDescent="0.25">
      <c r="B299" s="131" t="s">
        <v>58</v>
      </c>
      <c r="C299" s="132">
        <v>275</v>
      </c>
      <c r="D299" s="133">
        <v>0.27906976744186052</v>
      </c>
      <c r="E299" s="132">
        <v>0</v>
      </c>
      <c r="F299" s="133">
        <f t="shared" si="38"/>
        <v>-1</v>
      </c>
      <c r="G299" s="132">
        <v>41</v>
      </c>
      <c r="H299" s="133" t="str">
        <f t="shared" si="38"/>
        <v>-</v>
      </c>
      <c r="I299" s="132">
        <v>320</v>
      </c>
      <c r="J299" s="133">
        <f t="shared" si="38"/>
        <v>6.8048780487804876</v>
      </c>
      <c r="K299" s="132"/>
      <c r="L299" s="133"/>
      <c r="M299" s="133"/>
    </row>
    <row r="300" spans="2:14" x14ac:dyDescent="0.25">
      <c r="B300" s="131" t="s">
        <v>60</v>
      </c>
      <c r="C300" s="132">
        <v>295</v>
      </c>
      <c r="D300" s="133">
        <v>8.0586080586080522E-2</v>
      </c>
      <c r="E300" s="132">
        <v>1</v>
      </c>
      <c r="F300" s="133">
        <f t="shared" si="38"/>
        <v>-0.99661016949152548</v>
      </c>
      <c r="G300" s="132">
        <v>55</v>
      </c>
      <c r="H300" s="133">
        <f t="shared" si="38"/>
        <v>54</v>
      </c>
      <c r="I300" s="132">
        <v>263</v>
      </c>
      <c r="J300" s="133">
        <f t="shared" si="38"/>
        <v>3.7818181818181822</v>
      </c>
      <c r="K300" s="132"/>
      <c r="L300" s="133"/>
      <c r="M300" s="133"/>
    </row>
    <row r="301" spans="2:14" x14ac:dyDescent="0.25">
      <c r="B301" s="131" t="s">
        <v>62</v>
      </c>
      <c r="C301" s="132">
        <v>468</v>
      </c>
      <c r="D301" s="133">
        <v>-0.19725557461406518</v>
      </c>
      <c r="E301" s="132">
        <v>65</v>
      </c>
      <c r="F301" s="133">
        <f t="shared" si="38"/>
        <v>-0.86111111111111116</v>
      </c>
      <c r="G301" s="132">
        <v>148</v>
      </c>
      <c r="H301" s="133">
        <f t="shared" si="38"/>
        <v>1.2769230769230768</v>
      </c>
      <c r="I301" s="132">
        <v>499</v>
      </c>
      <c r="J301" s="133">
        <f t="shared" si="38"/>
        <v>2.3716216216216215</v>
      </c>
      <c r="K301" s="132"/>
      <c r="L301" s="133"/>
      <c r="M301" s="133"/>
    </row>
    <row r="302" spans="2:14" x14ac:dyDescent="0.25">
      <c r="B302" s="131" t="s">
        <v>64</v>
      </c>
      <c r="C302" s="132">
        <v>353</v>
      </c>
      <c r="D302" s="133">
        <v>2.6162790697674465E-2</v>
      </c>
      <c r="E302" s="132">
        <v>70</v>
      </c>
      <c r="F302" s="133">
        <f t="shared" si="38"/>
        <v>-0.80169971671388107</v>
      </c>
      <c r="G302" s="132">
        <v>201</v>
      </c>
      <c r="H302" s="133">
        <f t="shared" si="38"/>
        <v>1.8714285714285714</v>
      </c>
      <c r="I302" s="132">
        <v>388</v>
      </c>
      <c r="J302" s="133">
        <f t="shared" si="38"/>
        <v>0.93034825870646776</v>
      </c>
      <c r="K302" s="132"/>
      <c r="L302" s="133"/>
      <c r="M302" s="133"/>
    </row>
    <row r="303" spans="2:14" x14ac:dyDescent="0.25">
      <c r="B303" s="131" t="s">
        <v>66</v>
      </c>
      <c r="C303" s="132">
        <v>325</v>
      </c>
      <c r="D303" s="133">
        <v>-0.14698162729658792</v>
      </c>
      <c r="E303" s="132">
        <v>35</v>
      </c>
      <c r="F303" s="133">
        <f t="shared" si="38"/>
        <v>-0.89230769230769225</v>
      </c>
      <c r="G303" s="132">
        <v>193</v>
      </c>
      <c r="H303" s="133">
        <f t="shared" si="38"/>
        <v>4.5142857142857142</v>
      </c>
      <c r="I303" s="132">
        <v>352</v>
      </c>
      <c r="J303" s="133">
        <f t="shared" si="38"/>
        <v>0.82383419689119175</v>
      </c>
      <c r="K303" s="132"/>
      <c r="L303" s="133"/>
      <c r="M303" s="133"/>
    </row>
    <row r="304" spans="2:14" x14ac:dyDescent="0.25">
      <c r="B304" s="131" t="s">
        <v>68</v>
      </c>
      <c r="C304" s="132">
        <v>462</v>
      </c>
      <c r="D304" s="133">
        <v>-8.5148514851485113E-2</v>
      </c>
      <c r="E304" s="132">
        <v>41</v>
      </c>
      <c r="F304" s="133">
        <f t="shared" si="38"/>
        <v>-0.91125541125541121</v>
      </c>
      <c r="G304" s="132">
        <v>394</v>
      </c>
      <c r="H304" s="133">
        <f t="shared" si="38"/>
        <v>8.6097560975609753</v>
      </c>
      <c r="I304" s="132">
        <v>548</v>
      </c>
      <c r="J304" s="133">
        <f t="shared" si="38"/>
        <v>0.3908629441624365</v>
      </c>
      <c r="K304" s="132"/>
      <c r="L304" s="133"/>
      <c r="M304" s="133"/>
    </row>
    <row r="305" spans="2:14" x14ac:dyDescent="0.25">
      <c r="B305" s="131" t="s">
        <v>70</v>
      </c>
      <c r="C305" s="132">
        <v>612</v>
      </c>
      <c r="D305" s="133">
        <v>-0.36316337148803335</v>
      </c>
      <c r="E305" s="132">
        <v>54</v>
      </c>
      <c r="F305" s="133">
        <f t="shared" si="38"/>
        <v>-0.91176470588235292</v>
      </c>
      <c r="G305" s="132">
        <v>514</v>
      </c>
      <c r="H305" s="133">
        <f t="shared" si="38"/>
        <v>8.518518518518519</v>
      </c>
      <c r="I305" s="132">
        <v>665</v>
      </c>
      <c r="J305" s="133">
        <f t="shared" si="38"/>
        <v>0.29377431906614793</v>
      </c>
      <c r="K305" s="132"/>
      <c r="L305" s="133"/>
      <c r="M305" s="133"/>
    </row>
    <row r="306" spans="2:14" x14ac:dyDescent="0.25">
      <c r="B306" s="131" t="s">
        <v>72</v>
      </c>
      <c r="C306" s="132">
        <v>396</v>
      </c>
      <c r="D306" s="133">
        <v>-0.3529411764705882</v>
      </c>
      <c r="E306" s="132">
        <v>85</v>
      </c>
      <c r="F306" s="133">
        <f t="shared" si="38"/>
        <v>-0.78535353535353536</v>
      </c>
      <c r="G306" s="132">
        <v>359</v>
      </c>
      <c r="H306" s="133">
        <f t="shared" si="38"/>
        <v>3.223529411764706</v>
      </c>
      <c r="I306" s="132">
        <v>520</v>
      </c>
      <c r="J306" s="133">
        <f t="shared" si="38"/>
        <v>0.44846796657381605</v>
      </c>
      <c r="K306" s="132"/>
      <c r="L306" s="133"/>
      <c r="M306" s="133"/>
    </row>
    <row r="307" spans="2:14" ht="15.75" x14ac:dyDescent="0.25">
      <c r="B307" s="134" t="s">
        <v>33</v>
      </c>
      <c r="C307" s="135">
        <v>5517</v>
      </c>
      <c r="D307" s="136">
        <v>-9.3046194312017105E-2</v>
      </c>
      <c r="E307" s="135">
        <v>1489</v>
      </c>
      <c r="F307" s="136">
        <f t="shared" si="38"/>
        <v>-0.7301069421787203</v>
      </c>
      <c r="G307" s="135">
        <v>2091</v>
      </c>
      <c r="H307" s="136">
        <f t="shared" si="38"/>
        <v>0.40429818670248485</v>
      </c>
      <c r="I307" s="135">
        <v>5617</v>
      </c>
      <c r="J307" s="136">
        <f t="shared" si="38"/>
        <v>1.6862745098039214</v>
      </c>
      <c r="K307" s="135">
        <v>2334</v>
      </c>
      <c r="L307" s="136">
        <v>0.13191076624636278</v>
      </c>
      <c r="M307" s="136">
        <v>1.2870012870012104E-3</v>
      </c>
    </row>
    <row r="308" spans="2:14" ht="6" customHeight="1" x14ac:dyDescent="0.25"/>
    <row r="309" spans="2:14" x14ac:dyDescent="0.25">
      <c r="B309" s="39" t="s">
        <v>254</v>
      </c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</row>
    <row r="310" spans="2:14" x14ac:dyDescent="0.25">
      <c r="C310" s="139"/>
      <c r="E310" s="139"/>
      <c r="G310" s="139"/>
      <c r="I310" s="139"/>
      <c r="K310" s="139"/>
    </row>
    <row r="313" spans="2:14" ht="48.75" customHeight="1" thickBot="1" x14ac:dyDescent="0.3">
      <c r="B313" s="293" t="s">
        <v>268</v>
      </c>
      <c r="C313" s="293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1" t="s">
        <v>124</v>
      </c>
    </row>
    <row r="314" spans="2:14" ht="10.5" customHeight="1" thickBot="1" x14ac:dyDescent="0.3">
      <c r="B314" s="124"/>
      <c r="C314" s="125"/>
      <c r="D314" s="124"/>
      <c r="E314" s="124"/>
      <c r="F314" s="124"/>
      <c r="G314" s="124"/>
      <c r="H314" s="124"/>
      <c r="I314" s="124"/>
      <c r="J314" s="124"/>
      <c r="K314" s="2"/>
      <c r="L314" s="2"/>
      <c r="N314" s="1" t="s">
        <v>125</v>
      </c>
    </row>
    <row r="315" spans="2:14" ht="22.5" thickTop="1" thickBot="1" x14ac:dyDescent="0.3">
      <c r="B315" s="140" t="str">
        <f>C315</f>
        <v>Canadá</v>
      </c>
      <c r="C315" s="303" t="s">
        <v>128</v>
      </c>
      <c r="D315" s="304"/>
      <c r="E315" s="304"/>
      <c r="F315" s="304"/>
      <c r="G315" s="304"/>
      <c r="H315" s="304"/>
      <c r="I315" s="304"/>
      <c r="J315" s="304"/>
      <c r="K315" s="304"/>
      <c r="L315" s="304"/>
      <c r="M315" s="305"/>
    </row>
    <row r="316" spans="2:14" ht="22.5" thickTop="1" thickBot="1" x14ac:dyDescent="0.3">
      <c r="B316" s="3"/>
      <c r="C316" s="306">
        <f>2019</f>
        <v>2019</v>
      </c>
      <c r="D316" s="307"/>
      <c r="E316" s="308">
        <v>2020</v>
      </c>
      <c r="F316" s="307"/>
      <c r="G316" s="308">
        <v>2021</v>
      </c>
      <c r="H316" s="307"/>
      <c r="I316" s="308">
        <v>2022</v>
      </c>
      <c r="J316" s="307"/>
      <c r="K316" s="308">
        <v>2023</v>
      </c>
      <c r="L316" s="309"/>
      <c r="M316" s="310"/>
    </row>
    <row r="317" spans="2:14" ht="16.5" thickTop="1" thickBot="1" x14ac:dyDescent="0.3">
      <c r="B317" s="6"/>
      <c r="C317" s="127" t="s">
        <v>46</v>
      </c>
      <c r="D317" s="128" t="str">
        <f>CONCATENATE("var ",RIGHT(2019,2),"/",RIGHT(2018,2))</f>
        <v>var 19/18</v>
      </c>
      <c r="E317" s="129" t="s">
        <v>46</v>
      </c>
      <c r="F317" s="128" t="str">
        <f>CONCATENATE("var ",RIGHT(E316,2),"/",RIGHT(E316-1,2))</f>
        <v>var 20/19</v>
      </c>
      <c r="G317" s="129" t="s">
        <v>46</v>
      </c>
      <c r="H317" s="128" t="str">
        <f>CONCATENATE("var ",RIGHT(G316,2),"/",RIGHT(G316-1,2))</f>
        <v>var 21/20</v>
      </c>
      <c r="I317" s="129" t="s">
        <v>46</v>
      </c>
      <c r="J317" s="128" t="str">
        <f>CONCATENATE("var ",RIGHT(I316,2),"/",RIGHT(I316-1,2))</f>
        <v>var 22/21</v>
      </c>
      <c r="K317" s="129" t="s">
        <v>46</v>
      </c>
      <c r="L317" s="128" t="str">
        <f>CONCATENATE("var ",RIGHT(K316,2),"/",RIGHT(K316-1,2))</f>
        <v>var 23/22</v>
      </c>
      <c r="M317" s="128" t="str">
        <f>CONCATENATE("var ",RIGHT(K316,2),"/",RIGHT(2019,2))</f>
        <v>var 23/19</v>
      </c>
    </row>
    <row r="318" spans="2:14" x14ac:dyDescent="0.25">
      <c r="B318" s="131" t="s">
        <v>50</v>
      </c>
      <c r="C318" s="132">
        <v>79</v>
      </c>
      <c r="D318" s="133">
        <v>-0.57297297297297289</v>
      </c>
      <c r="E318" s="132">
        <v>202</v>
      </c>
      <c r="F318" s="133">
        <f t="shared" ref="F318:J330" si="41">IFERROR(E318/C318-1,"-")</f>
        <v>1.5569620253164556</v>
      </c>
      <c r="G318" s="132">
        <v>8</v>
      </c>
      <c r="H318" s="133">
        <f t="shared" si="41"/>
        <v>-0.96039603960396036</v>
      </c>
      <c r="I318" s="132">
        <v>64</v>
      </c>
      <c r="J318" s="133">
        <f t="shared" si="41"/>
        <v>7</v>
      </c>
      <c r="K318" s="132">
        <v>158</v>
      </c>
      <c r="L318" s="133">
        <f t="shared" ref="L318:L321" si="42">IFERROR(K318/I318-1,"-")</f>
        <v>1.46875</v>
      </c>
      <c r="M318" s="133">
        <f>K318/C318-1</f>
        <v>1</v>
      </c>
    </row>
    <row r="319" spans="2:14" x14ac:dyDescent="0.25">
      <c r="B319" s="131" t="s">
        <v>52</v>
      </c>
      <c r="C319" s="132">
        <v>110</v>
      </c>
      <c r="D319" s="133">
        <v>-0.33333333333333337</v>
      </c>
      <c r="E319" s="132">
        <v>127</v>
      </c>
      <c r="F319" s="133">
        <f t="shared" si="41"/>
        <v>0.15454545454545454</v>
      </c>
      <c r="G319" s="132">
        <v>2</v>
      </c>
      <c r="H319" s="133">
        <f t="shared" si="41"/>
        <v>-0.98425196850393704</v>
      </c>
      <c r="I319" s="132">
        <v>80</v>
      </c>
      <c r="J319" s="133">
        <f t="shared" si="41"/>
        <v>39</v>
      </c>
      <c r="K319" s="132">
        <v>157</v>
      </c>
      <c r="L319" s="133">
        <f t="shared" si="42"/>
        <v>0.96249999999999991</v>
      </c>
      <c r="M319" s="133">
        <f>IFERROR(L319/C319-1,"-")</f>
        <v>-0.99124999999999996</v>
      </c>
    </row>
    <row r="320" spans="2:14" x14ac:dyDescent="0.25">
      <c r="B320" s="131" t="s">
        <v>54</v>
      </c>
      <c r="C320" s="132">
        <v>110</v>
      </c>
      <c r="D320" s="133">
        <v>-0.23611111111111116</v>
      </c>
      <c r="E320" s="132">
        <v>120</v>
      </c>
      <c r="F320" s="133">
        <f t="shared" si="41"/>
        <v>9.0909090909090828E-2</v>
      </c>
      <c r="G320" s="132">
        <v>8</v>
      </c>
      <c r="H320" s="133">
        <f t="shared" si="41"/>
        <v>-0.93333333333333335</v>
      </c>
      <c r="I320" s="132">
        <v>108</v>
      </c>
      <c r="J320" s="133">
        <f t="shared" si="41"/>
        <v>12.5</v>
      </c>
      <c r="K320" s="132">
        <v>204</v>
      </c>
      <c r="L320" s="133">
        <f t="shared" si="42"/>
        <v>0.88888888888888884</v>
      </c>
      <c r="M320" s="133">
        <f t="shared" ref="M320:M321" si="43">IFERROR(L320/C320-1,"-")</f>
        <v>-0.99191919191919187</v>
      </c>
    </row>
    <row r="321" spans="2:13" x14ac:dyDescent="0.25">
      <c r="B321" s="131" t="s">
        <v>56</v>
      </c>
      <c r="C321" s="132">
        <v>113</v>
      </c>
      <c r="D321" s="133">
        <v>-0.10317460317460314</v>
      </c>
      <c r="E321" s="132">
        <v>0</v>
      </c>
      <c r="F321" s="133">
        <f t="shared" si="41"/>
        <v>-1</v>
      </c>
      <c r="G321" s="132">
        <v>7</v>
      </c>
      <c r="H321" s="133" t="str">
        <f t="shared" si="41"/>
        <v>-</v>
      </c>
      <c r="I321" s="132">
        <v>105</v>
      </c>
      <c r="J321" s="133">
        <f t="shared" si="41"/>
        <v>14</v>
      </c>
      <c r="K321" s="132">
        <v>124</v>
      </c>
      <c r="L321" s="133">
        <f t="shared" si="42"/>
        <v>0.18095238095238098</v>
      </c>
      <c r="M321" s="133">
        <f t="shared" si="43"/>
        <v>-0.9983986514959966</v>
      </c>
    </row>
    <row r="322" spans="2:13" x14ac:dyDescent="0.25">
      <c r="B322" s="131" t="s">
        <v>58</v>
      </c>
      <c r="C322" s="132">
        <v>135</v>
      </c>
      <c r="D322" s="133">
        <v>0.6875</v>
      </c>
      <c r="E322" s="132">
        <v>0</v>
      </c>
      <c r="F322" s="133">
        <f t="shared" si="41"/>
        <v>-1</v>
      </c>
      <c r="G322" s="132">
        <v>3</v>
      </c>
      <c r="H322" s="133" t="str">
        <f t="shared" si="41"/>
        <v>-</v>
      </c>
      <c r="I322" s="132">
        <v>67</v>
      </c>
      <c r="J322" s="133">
        <f t="shared" si="41"/>
        <v>21.333333333333332</v>
      </c>
      <c r="K322" s="132"/>
      <c r="L322" s="133"/>
      <c r="M322" s="133"/>
    </row>
    <row r="323" spans="2:13" x14ac:dyDescent="0.25">
      <c r="B323" s="131" t="s">
        <v>60</v>
      </c>
      <c r="C323" s="132">
        <v>109</v>
      </c>
      <c r="D323" s="133">
        <v>0.9464285714285714</v>
      </c>
      <c r="E323" s="132">
        <v>0</v>
      </c>
      <c r="F323" s="133">
        <f t="shared" si="41"/>
        <v>-1</v>
      </c>
      <c r="G323" s="132">
        <v>5</v>
      </c>
      <c r="H323" s="133" t="str">
        <f t="shared" si="41"/>
        <v>-</v>
      </c>
      <c r="I323" s="132">
        <v>53</v>
      </c>
      <c r="J323" s="133">
        <f t="shared" si="41"/>
        <v>9.6</v>
      </c>
      <c r="K323" s="132"/>
      <c r="L323" s="133"/>
      <c r="M323" s="133"/>
    </row>
    <row r="324" spans="2:13" x14ac:dyDescent="0.25">
      <c r="B324" s="131" t="s">
        <v>62</v>
      </c>
      <c r="C324" s="132">
        <v>94</v>
      </c>
      <c r="D324" s="133">
        <v>0.77358490566037741</v>
      </c>
      <c r="E324" s="132">
        <v>5</v>
      </c>
      <c r="F324" s="133">
        <f t="shared" si="41"/>
        <v>-0.94680851063829785</v>
      </c>
      <c r="G324" s="132">
        <v>14</v>
      </c>
      <c r="H324" s="133">
        <f t="shared" si="41"/>
        <v>1.7999999999999998</v>
      </c>
      <c r="I324" s="132">
        <v>95</v>
      </c>
      <c r="J324" s="133">
        <f t="shared" si="41"/>
        <v>5.7857142857142856</v>
      </c>
      <c r="K324" s="132"/>
      <c r="L324" s="133"/>
      <c r="M324" s="133"/>
    </row>
    <row r="325" spans="2:13" x14ac:dyDescent="0.25">
      <c r="B325" s="131" t="s">
        <v>64</v>
      </c>
      <c r="C325" s="132">
        <v>210</v>
      </c>
      <c r="D325" s="133">
        <v>2.1343283582089554</v>
      </c>
      <c r="E325" s="132">
        <v>18</v>
      </c>
      <c r="F325" s="133">
        <f t="shared" si="41"/>
        <v>-0.91428571428571426</v>
      </c>
      <c r="G325" s="132">
        <v>13</v>
      </c>
      <c r="H325" s="133">
        <f t="shared" si="41"/>
        <v>-0.27777777777777779</v>
      </c>
      <c r="I325" s="132">
        <v>51</v>
      </c>
      <c r="J325" s="133">
        <f t="shared" si="41"/>
        <v>2.9230769230769229</v>
      </c>
      <c r="K325" s="132"/>
      <c r="L325" s="133"/>
      <c r="M325" s="133"/>
    </row>
    <row r="326" spans="2:13" x14ac:dyDescent="0.25">
      <c r="B326" s="131" t="s">
        <v>66</v>
      </c>
      <c r="C326" s="132">
        <v>101</v>
      </c>
      <c r="D326" s="133">
        <v>0.68333333333333335</v>
      </c>
      <c r="E326" s="132">
        <v>8</v>
      </c>
      <c r="F326" s="133">
        <f t="shared" si="41"/>
        <v>-0.92079207920792083</v>
      </c>
      <c r="G326" s="132">
        <v>28</v>
      </c>
      <c r="H326" s="133">
        <f t="shared" si="41"/>
        <v>2.5</v>
      </c>
      <c r="I326" s="132">
        <v>129</v>
      </c>
      <c r="J326" s="133">
        <f t="shared" si="41"/>
        <v>3.6071428571428568</v>
      </c>
      <c r="K326" s="132"/>
      <c r="L326" s="133"/>
      <c r="M326" s="133"/>
    </row>
    <row r="327" spans="2:13" x14ac:dyDescent="0.25">
      <c r="B327" s="131" t="s">
        <v>68</v>
      </c>
      <c r="C327" s="132">
        <v>134</v>
      </c>
      <c r="D327" s="133">
        <v>0.71794871794871784</v>
      </c>
      <c r="E327" s="132">
        <v>25</v>
      </c>
      <c r="F327" s="133">
        <f t="shared" si="41"/>
        <v>-0.81343283582089554</v>
      </c>
      <c r="G327" s="132">
        <v>37</v>
      </c>
      <c r="H327" s="133">
        <f t="shared" si="41"/>
        <v>0.48</v>
      </c>
      <c r="I327" s="132">
        <v>135</v>
      </c>
      <c r="J327" s="133">
        <f t="shared" si="41"/>
        <v>2.6486486486486487</v>
      </c>
      <c r="K327" s="132"/>
      <c r="L327" s="133"/>
      <c r="M327" s="133"/>
    </row>
    <row r="328" spans="2:13" x14ac:dyDescent="0.25">
      <c r="B328" s="131" t="s">
        <v>70</v>
      </c>
      <c r="C328" s="132">
        <v>89</v>
      </c>
      <c r="D328" s="133">
        <v>-0.13592233009708743</v>
      </c>
      <c r="E328" s="132">
        <v>18</v>
      </c>
      <c r="F328" s="133">
        <f t="shared" si="41"/>
        <v>-0.797752808988764</v>
      </c>
      <c r="G328" s="132">
        <v>63</v>
      </c>
      <c r="H328" s="133">
        <f t="shared" si="41"/>
        <v>2.5</v>
      </c>
      <c r="I328" s="132">
        <v>106</v>
      </c>
      <c r="J328" s="133">
        <f t="shared" si="41"/>
        <v>0.68253968253968256</v>
      </c>
      <c r="K328" s="132"/>
      <c r="L328" s="133"/>
      <c r="M328" s="133"/>
    </row>
    <row r="329" spans="2:13" x14ac:dyDescent="0.25">
      <c r="B329" s="131" t="s">
        <v>72</v>
      </c>
      <c r="C329" s="132">
        <v>107</v>
      </c>
      <c r="D329" s="133">
        <v>9.4339622641510523E-3</v>
      </c>
      <c r="E329" s="132">
        <v>28</v>
      </c>
      <c r="F329" s="133">
        <f t="shared" si="41"/>
        <v>-0.73831775700934577</v>
      </c>
      <c r="G329" s="132">
        <v>77</v>
      </c>
      <c r="H329" s="133">
        <f t="shared" si="41"/>
        <v>1.75</v>
      </c>
      <c r="I329" s="132">
        <v>157</v>
      </c>
      <c r="J329" s="133">
        <f t="shared" si="41"/>
        <v>1.0389610389610389</v>
      </c>
      <c r="K329" s="132"/>
      <c r="L329" s="133"/>
      <c r="M329" s="133"/>
    </row>
    <row r="330" spans="2:13" ht="15.75" x14ac:dyDescent="0.25">
      <c r="B330" s="134" t="s">
        <v>33</v>
      </c>
      <c r="C330" s="135">
        <v>1391</v>
      </c>
      <c r="D330" s="136">
        <v>0.13736713000817669</v>
      </c>
      <c r="E330" s="135">
        <v>551</v>
      </c>
      <c r="F330" s="136">
        <f t="shared" si="41"/>
        <v>-0.60388209920920199</v>
      </c>
      <c r="G330" s="135">
        <v>265</v>
      </c>
      <c r="H330" s="136">
        <f t="shared" si="41"/>
        <v>-0.51905626134301275</v>
      </c>
      <c r="I330" s="135">
        <v>1150</v>
      </c>
      <c r="J330" s="136">
        <f t="shared" si="41"/>
        <v>3.3396226415094343</v>
      </c>
      <c r="K330" s="135">
        <v>643</v>
      </c>
      <c r="L330" s="136">
        <v>0.80112044817927175</v>
      </c>
      <c r="M330" s="136">
        <v>0.56067961165048552</v>
      </c>
    </row>
    <row r="331" spans="2:13" ht="6" customHeight="1" x14ac:dyDescent="0.25"/>
    <row r="332" spans="2:13" x14ac:dyDescent="0.25">
      <c r="B332" s="39" t="s">
        <v>254</v>
      </c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</row>
    <row r="333" spans="2:13" x14ac:dyDescent="0.25">
      <c r="C333" s="139"/>
      <c r="E333" s="139"/>
      <c r="G333" s="139"/>
      <c r="I333" s="139"/>
      <c r="K333" s="139"/>
    </row>
    <row r="339" spans="2:14" ht="48.75" customHeight="1" thickBot="1" x14ac:dyDescent="0.3">
      <c r="B339" s="293" t="s">
        <v>269</v>
      </c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1" t="s">
        <v>124</v>
      </c>
    </row>
    <row r="340" spans="2:14" ht="10.5" customHeight="1" thickBot="1" x14ac:dyDescent="0.3">
      <c r="B340" s="124"/>
      <c r="C340" s="125"/>
      <c r="D340" s="124"/>
      <c r="E340" s="124"/>
      <c r="F340" s="124"/>
      <c r="G340" s="124"/>
      <c r="H340" s="124"/>
      <c r="I340" s="124"/>
      <c r="J340" s="124"/>
      <c r="K340" s="2"/>
      <c r="L340" s="2"/>
      <c r="N340" s="1" t="s">
        <v>125</v>
      </c>
    </row>
    <row r="341" spans="2:14" ht="22.5" thickTop="1" thickBot="1" x14ac:dyDescent="0.3">
      <c r="B341" s="140" t="str">
        <f>C341</f>
        <v>Dinamarca</v>
      </c>
      <c r="C341" s="303" t="s">
        <v>130</v>
      </c>
      <c r="D341" s="304"/>
      <c r="E341" s="304"/>
      <c r="F341" s="304"/>
      <c r="G341" s="304"/>
      <c r="H341" s="304"/>
      <c r="I341" s="304"/>
      <c r="J341" s="304"/>
      <c r="K341" s="304"/>
      <c r="L341" s="304"/>
      <c r="M341" s="305"/>
    </row>
    <row r="342" spans="2:14" ht="22.5" thickTop="1" thickBot="1" x14ac:dyDescent="0.3">
      <c r="B342" s="3"/>
      <c r="C342" s="306">
        <f>2019</f>
        <v>2019</v>
      </c>
      <c r="D342" s="307"/>
      <c r="E342" s="308">
        <v>2020</v>
      </c>
      <c r="F342" s="307"/>
      <c r="G342" s="308">
        <v>2021</v>
      </c>
      <c r="H342" s="307"/>
      <c r="I342" s="308">
        <v>2022</v>
      </c>
      <c r="J342" s="307"/>
      <c r="K342" s="308">
        <v>2023</v>
      </c>
      <c r="L342" s="309"/>
      <c r="M342" s="310"/>
    </row>
    <row r="343" spans="2:14" ht="16.5" thickTop="1" thickBot="1" x14ac:dyDescent="0.3">
      <c r="B343" s="6"/>
      <c r="C343" s="127" t="s">
        <v>46</v>
      </c>
      <c r="D343" s="128" t="str">
        <f>CONCATENATE("var ",RIGHT(2019,2),"/",RIGHT(2018,2))</f>
        <v>var 19/18</v>
      </c>
      <c r="E343" s="129" t="s">
        <v>46</v>
      </c>
      <c r="F343" s="128" t="str">
        <f>CONCATENATE("var ",RIGHT(E342,2),"/",RIGHT(E342-1,2))</f>
        <v>var 20/19</v>
      </c>
      <c r="G343" s="129" t="s">
        <v>46</v>
      </c>
      <c r="H343" s="128" t="str">
        <f>CONCATENATE("var ",RIGHT(G342,2),"/",RIGHT(G342-1,2))</f>
        <v>var 21/20</v>
      </c>
      <c r="I343" s="129" t="s">
        <v>46</v>
      </c>
      <c r="J343" s="128" t="str">
        <f>CONCATENATE("var ",RIGHT(I342,2),"/",RIGHT(I342-1,2))</f>
        <v>var 22/21</v>
      </c>
      <c r="K343" s="129" t="s">
        <v>46</v>
      </c>
      <c r="L343" s="128" t="str">
        <f>CONCATENATE("var ",RIGHT(K342,2),"/",RIGHT(K342-1,2))</f>
        <v>var 23/22</v>
      </c>
      <c r="M343" s="128" t="str">
        <f>CONCATENATE("var ",RIGHT(K342,2),"/",RIGHT(2019,2))</f>
        <v>var 23/19</v>
      </c>
    </row>
    <row r="344" spans="2:14" x14ac:dyDescent="0.25">
      <c r="B344" s="131" t="s">
        <v>50</v>
      </c>
      <c r="C344" s="132">
        <v>3254</v>
      </c>
      <c r="D344" s="133">
        <v>-0.14839047369798486</v>
      </c>
      <c r="E344" s="132">
        <v>3713</v>
      </c>
      <c r="F344" s="133">
        <f t="shared" ref="F344:J356" si="44">IFERROR(E344/C344-1,"-")</f>
        <v>0.14105716041794714</v>
      </c>
      <c r="G344" s="132">
        <v>26</v>
      </c>
      <c r="H344" s="133">
        <f t="shared" si="44"/>
        <v>-0.99299757608402905</v>
      </c>
      <c r="I344" s="132">
        <v>3318</v>
      </c>
      <c r="J344" s="133">
        <f t="shared" si="44"/>
        <v>126.61538461538461</v>
      </c>
      <c r="K344" s="132">
        <v>3099</v>
      </c>
      <c r="L344" s="133">
        <f t="shared" ref="L344:L347" si="45">IFERROR(K344/I344-1,"-")</f>
        <v>-6.6003616636527984E-2</v>
      </c>
      <c r="M344" s="133">
        <f>K344/C344-1</f>
        <v>-4.7633681622618274E-2</v>
      </c>
    </row>
    <row r="345" spans="2:14" x14ac:dyDescent="0.25">
      <c r="B345" s="131" t="s">
        <v>52</v>
      </c>
      <c r="C345" s="132">
        <v>3864</v>
      </c>
      <c r="D345" s="133">
        <v>-7.048352177050754E-2</v>
      </c>
      <c r="E345" s="132">
        <v>3640</v>
      </c>
      <c r="F345" s="133">
        <f t="shared" si="44"/>
        <v>-5.7971014492753659E-2</v>
      </c>
      <c r="G345" s="132">
        <v>18</v>
      </c>
      <c r="H345" s="133">
        <f t="shared" si="44"/>
        <v>-0.99505494505494507</v>
      </c>
      <c r="I345" s="132">
        <v>3665</v>
      </c>
      <c r="J345" s="133">
        <f t="shared" si="44"/>
        <v>202.61111111111111</v>
      </c>
      <c r="K345" s="132">
        <v>3496</v>
      </c>
      <c r="L345" s="133">
        <f t="shared" si="45"/>
        <v>-4.6111869031377872E-2</v>
      </c>
      <c r="M345" s="133">
        <f>IFERROR(L345/C345-1,"-")</f>
        <v>-1.0000119337135174</v>
      </c>
    </row>
    <row r="346" spans="2:14" x14ac:dyDescent="0.25">
      <c r="B346" s="131" t="s">
        <v>54</v>
      </c>
      <c r="C346" s="132">
        <v>4326</v>
      </c>
      <c r="D346" s="133">
        <v>-0.12623712381337104</v>
      </c>
      <c r="E346" s="132">
        <v>1099</v>
      </c>
      <c r="F346" s="133">
        <f t="shared" si="44"/>
        <v>-0.74595469255663427</v>
      </c>
      <c r="G346" s="132">
        <v>43</v>
      </c>
      <c r="H346" s="133">
        <f t="shared" si="44"/>
        <v>-0.96087352138307547</v>
      </c>
      <c r="I346" s="132">
        <v>3195</v>
      </c>
      <c r="J346" s="133">
        <f t="shared" si="44"/>
        <v>73.302325581395351</v>
      </c>
      <c r="K346" s="132">
        <v>3564</v>
      </c>
      <c r="L346" s="133">
        <f t="shared" si="45"/>
        <v>0.11549295774647894</v>
      </c>
      <c r="M346" s="133">
        <f t="shared" ref="M346:M347" si="46">IFERROR(L346/C346-1,"-")</f>
        <v>-0.99997330259876416</v>
      </c>
    </row>
    <row r="347" spans="2:14" x14ac:dyDescent="0.25">
      <c r="B347" s="131" t="s">
        <v>56</v>
      </c>
      <c r="C347" s="132">
        <v>2774</v>
      </c>
      <c r="D347" s="133">
        <v>0.52753303964757703</v>
      </c>
      <c r="E347" s="132">
        <v>0</v>
      </c>
      <c r="F347" s="133">
        <f t="shared" si="44"/>
        <v>-1</v>
      </c>
      <c r="G347" s="132">
        <v>32</v>
      </c>
      <c r="H347" s="133" t="str">
        <f t="shared" si="44"/>
        <v>-</v>
      </c>
      <c r="I347" s="132">
        <v>3432</v>
      </c>
      <c r="J347" s="133">
        <f t="shared" si="44"/>
        <v>106.25</v>
      </c>
      <c r="K347" s="132">
        <v>2088</v>
      </c>
      <c r="L347" s="133">
        <f t="shared" si="45"/>
        <v>-0.39160839160839156</v>
      </c>
      <c r="M347" s="133">
        <f t="shared" si="46"/>
        <v>-1.0001411710135575</v>
      </c>
    </row>
    <row r="348" spans="2:14" x14ac:dyDescent="0.25">
      <c r="B348" s="131" t="s">
        <v>58</v>
      </c>
      <c r="C348" s="132">
        <v>2117</v>
      </c>
      <c r="D348" s="133">
        <v>0.33648989898989901</v>
      </c>
      <c r="E348" s="132">
        <v>0</v>
      </c>
      <c r="F348" s="133">
        <f t="shared" si="44"/>
        <v>-1</v>
      </c>
      <c r="G348" s="132">
        <v>303</v>
      </c>
      <c r="H348" s="133" t="str">
        <f t="shared" si="44"/>
        <v>-</v>
      </c>
      <c r="I348" s="132">
        <v>2105</v>
      </c>
      <c r="J348" s="133">
        <f t="shared" si="44"/>
        <v>5.9471947194719474</v>
      </c>
      <c r="K348" s="132"/>
      <c r="L348" s="133"/>
      <c r="M348" s="133"/>
    </row>
    <row r="349" spans="2:14" x14ac:dyDescent="0.25">
      <c r="B349" s="131" t="s">
        <v>60</v>
      </c>
      <c r="C349" s="132">
        <v>1914</v>
      </c>
      <c r="D349" s="133">
        <v>-0.19035532994923854</v>
      </c>
      <c r="E349" s="132">
        <v>0</v>
      </c>
      <c r="F349" s="133">
        <f t="shared" si="44"/>
        <v>-1</v>
      </c>
      <c r="G349" s="132">
        <v>1206</v>
      </c>
      <c r="H349" s="133" t="str">
        <f t="shared" si="44"/>
        <v>-</v>
      </c>
      <c r="I349" s="132">
        <v>2288</v>
      </c>
      <c r="J349" s="133">
        <f t="shared" si="44"/>
        <v>0.89718076285240467</v>
      </c>
      <c r="K349" s="132"/>
      <c r="L349" s="133"/>
      <c r="M349" s="133"/>
    </row>
    <row r="350" spans="2:14" x14ac:dyDescent="0.25">
      <c r="B350" s="131" t="s">
        <v>62</v>
      </c>
      <c r="C350" s="132">
        <v>2788</v>
      </c>
      <c r="D350" s="133">
        <v>-2.5515554002097152E-2</v>
      </c>
      <c r="E350" s="132">
        <v>39</v>
      </c>
      <c r="F350" s="133">
        <f t="shared" si="44"/>
        <v>-0.9860114777618364</v>
      </c>
      <c r="G350" s="132">
        <v>2892</v>
      </c>
      <c r="H350" s="133">
        <f t="shared" si="44"/>
        <v>73.15384615384616</v>
      </c>
      <c r="I350" s="132">
        <v>4046</v>
      </c>
      <c r="J350" s="133">
        <f t="shared" si="44"/>
        <v>0.39903181189488235</v>
      </c>
      <c r="K350" s="132"/>
      <c r="L350" s="133"/>
      <c r="M350" s="133"/>
    </row>
    <row r="351" spans="2:14" x14ac:dyDescent="0.25">
      <c r="B351" s="131" t="s">
        <v>64</v>
      </c>
      <c r="C351" s="132">
        <v>1942</v>
      </c>
      <c r="D351" s="133">
        <v>2.4802110817941925E-2</v>
      </c>
      <c r="E351" s="132">
        <v>5</v>
      </c>
      <c r="F351" s="133">
        <f t="shared" si="44"/>
        <v>-0.9974253347064882</v>
      </c>
      <c r="G351" s="132">
        <v>1646</v>
      </c>
      <c r="H351" s="133">
        <f t="shared" si="44"/>
        <v>328.2</v>
      </c>
      <c r="I351" s="132">
        <v>2133</v>
      </c>
      <c r="J351" s="133">
        <f t="shared" si="44"/>
        <v>0.29586877278250312</v>
      </c>
      <c r="K351" s="132"/>
      <c r="L351" s="133"/>
      <c r="M351" s="133"/>
    </row>
    <row r="352" spans="2:14" x14ac:dyDescent="0.25">
      <c r="B352" s="131" t="s">
        <v>66</v>
      </c>
      <c r="C352" s="132">
        <v>1710</v>
      </c>
      <c r="D352" s="133">
        <v>-0.10047343503419248</v>
      </c>
      <c r="E352" s="132">
        <v>3</v>
      </c>
      <c r="F352" s="133">
        <f t="shared" si="44"/>
        <v>-0.99824561403508771</v>
      </c>
      <c r="G352" s="132">
        <v>1778</v>
      </c>
      <c r="H352" s="133">
        <f t="shared" si="44"/>
        <v>591.66666666666663</v>
      </c>
      <c r="I352" s="132">
        <v>2655</v>
      </c>
      <c r="J352" s="133">
        <f t="shared" si="44"/>
        <v>0.49325084364454441</v>
      </c>
      <c r="K352" s="132"/>
      <c r="L352" s="133"/>
      <c r="M352" s="133"/>
    </row>
    <row r="353" spans="2:14" x14ac:dyDescent="0.25">
      <c r="B353" s="131" t="s">
        <v>68</v>
      </c>
      <c r="C353" s="132">
        <v>3521</v>
      </c>
      <c r="D353" s="133">
        <v>0.14169909208819709</v>
      </c>
      <c r="E353" s="132">
        <v>8</v>
      </c>
      <c r="F353" s="133">
        <f t="shared" si="44"/>
        <v>-0.99772791820505535</v>
      </c>
      <c r="G353" s="132">
        <v>4054</v>
      </c>
      <c r="H353" s="133">
        <f t="shared" si="44"/>
        <v>505.75</v>
      </c>
      <c r="I353" s="132">
        <v>4009</v>
      </c>
      <c r="J353" s="133">
        <f t="shared" si="44"/>
        <v>-1.1100148001973342E-2</v>
      </c>
      <c r="K353" s="132"/>
      <c r="L353" s="133"/>
      <c r="M353" s="133"/>
    </row>
    <row r="354" spans="2:14" x14ac:dyDescent="0.25">
      <c r="B354" s="131" t="s">
        <v>70</v>
      </c>
      <c r="C354" s="132">
        <v>4077</v>
      </c>
      <c r="D354" s="133">
        <v>4.6995377503852076E-2</v>
      </c>
      <c r="E354" s="132">
        <v>5</v>
      </c>
      <c r="F354" s="133">
        <f t="shared" si="44"/>
        <v>-0.99877360804513127</v>
      </c>
      <c r="G354" s="132">
        <v>3718</v>
      </c>
      <c r="H354" s="133">
        <f t="shared" si="44"/>
        <v>742.6</v>
      </c>
      <c r="I354" s="132">
        <v>3425</v>
      </c>
      <c r="J354" s="133">
        <f t="shared" si="44"/>
        <v>-7.8805809575040353E-2</v>
      </c>
      <c r="K354" s="132"/>
      <c r="L354" s="133"/>
      <c r="M354" s="133"/>
    </row>
    <row r="355" spans="2:14" x14ac:dyDescent="0.25">
      <c r="B355" s="131" t="s">
        <v>72</v>
      </c>
      <c r="C355" s="132">
        <v>3106</v>
      </c>
      <c r="D355" s="133">
        <v>-0.16951871657754014</v>
      </c>
      <c r="E355" s="132">
        <v>12</v>
      </c>
      <c r="F355" s="133">
        <f t="shared" si="44"/>
        <v>-0.99613650998068259</v>
      </c>
      <c r="G355" s="132">
        <v>3306</v>
      </c>
      <c r="H355" s="133">
        <f t="shared" si="44"/>
        <v>274.5</v>
      </c>
      <c r="I355" s="132">
        <v>3515</v>
      </c>
      <c r="J355" s="133">
        <f t="shared" si="44"/>
        <v>6.321839080459779E-2</v>
      </c>
      <c r="K355" s="132"/>
      <c r="L355" s="133"/>
      <c r="M355" s="133"/>
    </row>
    <row r="356" spans="2:14" ht="15.75" x14ac:dyDescent="0.25">
      <c r="B356" s="134" t="s">
        <v>33</v>
      </c>
      <c r="C356" s="135">
        <v>35393</v>
      </c>
      <c r="D356" s="136">
        <v>-1.8714650105356556E-2</v>
      </c>
      <c r="E356" s="135">
        <v>8524</v>
      </c>
      <c r="F356" s="136">
        <f t="shared" si="44"/>
        <v>-0.7591614160992286</v>
      </c>
      <c r="G356" s="135">
        <v>19022</v>
      </c>
      <c r="H356" s="136">
        <f t="shared" si="44"/>
        <v>1.2315814171750352</v>
      </c>
      <c r="I356" s="135">
        <v>37786</v>
      </c>
      <c r="J356" s="136">
        <f t="shared" si="44"/>
        <v>0.98643675743875514</v>
      </c>
      <c r="K356" s="135">
        <v>12247</v>
      </c>
      <c r="L356" s="136">
        <v>-0.10014695077149161</v>
      </c>
      <c r="M356" s="136">
        <v>-0.13862709241806159</v>
      </c>
    </row>
    <row r="357" spans="2:14" ht="6" customHeight="1" x14ac:dyDescent="0.25"/>
    <row r="358" spans="2:14" x14ac:dyDescent="0.25">
      <c r="B358" s="39" t="s">
        <v>254</v>
      </c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</row>
    <row r="359" spans="2:14" x14ac:dyDescent="0.25">
      <c r="C359" s="139"/>
      <c r="E359" s="139"/>
      <c r="G359" s="139"/>
      <c r="I359" s="139"/>
      <c r="K359" s="139"/>
    </row>
    <row r="365" spans="2:14" ht="48.75" customHeight="1" thickBot="1" x14ac:dyDescent="0.3">
      <c r="B365" s="293" t="s">
        <v>270</v>
      </c>
      <c r="C365" s="293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1" t="s">
        <v>124</v>
      </c>
    </row>
    <row r="366" spans="2:14" ht="10.5" customHeight="1" thickBot="1" x14ac:dyDescent="0.3">
      <c r="B366" s="124"/>
      <c r="C366" s="125"/>
      <c r="D366" s="124"/>
      <c r="E366" s="124"/>
      <c r="F366" s="124"/>
      <c r="G366" s="124"/>
      <c r="H366" s="124"/>
      <c r="I366" s="124"/>
      <c r="J366" s="124"/>
      <c r="K366" s="2"/>
      <c r="L366" s="2"/>
      <c r="N366" s="1" t="s">
        <v>125</v>
      </c>
    </row>
    <row r="367" spans="2:14" ht="22.5" thickTop="1" thickBot="1" x14ac:dyDescent="0.3">
      <c r="B367" s="140" t="str">
        <f>C367</f>
        <v>Finlandia</v>
      </c>
      <c r="C367" s="303" t="s">
        <v>132</v>
      </c>
      <c r="D367" s="304"/>
      <c r="E367" s="304"/>
      <c r="F367" s="304"/>
      <c r="G367" s="304"/>
      <c r="H367" s="304"/>
      <c r="I367" s="304"/>
      <c r="J367" s="304"/>
      <c r="K367" s="304"/>
      <c r="L367" s="304"/>
      <c r="M367" s="305"/>
    </row>
    <row r="368" spans="2:14" ht="22.5" thickTop="1" thickBot="1" x14ac:dyDescent="0.3">
      <c r="B368" s="3"/>
      <c r="C368" s="306">
        <f>2019</f>
        <v>2019</v>
      </c>
      <c r="D368" s="307"/>
      <c r="E368" s="308">
        <v>2020</v>
      </c>
      <c r="F368" s="307"/>
      <c r="G368" s="308">
        <v>2021</v>
      </c>
      <c r="H368" s="307"/>
      <c r="I368" s="308">
        <v>2022</v>
      </c>
      <c r="J368" s="307"/>
      <c r="K368" s="308">
        <v>2023</v>
      </c>
      <c r="L368" s="309"/>
      <c r="M368" s="310"/>
    </row>
    <row r="369" spans="2:13" ht="16.5" thickTop="1" thickBot="1" x14ac:dyDescent="0.3">
      <c r="B369" s="6"/>
      <c r="C369" s="127" t="s">
        <v>46</v>
      </c>
      <c r="D369" s="128" t="str">
        <f>CONCATENATE("var ",RIGHT(2019,2),"/",RIGHT(2018,2))</f>
        <v>var 19/18</v>
      </c>
      <c r="E369" s="129" t="s">
        <v>46</v>
      </c>
      <c r="F369" s="128" t="str">
        <f>CONCATENATE("var ",RIGHT(E368,2),"/",RIGHT(E368-1,2))</f>
        <v>var 20/19</v>
      </c>
      <c r="G369" s="129" t="s">
        <v>46</v>
      </c>
      <c r="H369" s="128" t="str">
        <f>CONCATENATE("var ",RIGHT(G368,2),"/",RIGHT(G368-1,2))</f>
        <v>var 21/20</v>
      </c>
      <c r="I369" s="129" t="s">
        <v>46</v>
      </c>
      <c r="J369" s="128" t="str">
        <f>CONCATENATE("var ",RIGHT(I368,2),"/",RIGHT(I368-1,2))</f>
        <v>var 22/21</v>
      </c>
      <c r="K369" s="129" t="s">
        <v>46</v>
      </c>
      <c r="L369" s="128" t="str">
        <f>CONCATENATE("var ",RIGHT(K368,2),"/",RIGHT(K368-1,2))</f>
        <v>var 23/22</v>
      </c>
      <c r="M369" s="128" t="str">
        <f>CONCATENATE("var ",RIGHT(K368,2),"/",RIGHT(2019,2))</f>
        <v>var 23/19</v>
      </c>
    </row>
    <row r="370" spans="2:13" x14ac:dyDescent="0.25">
      <c r="B370" s="131" t="s">
        <v>50</v>
      </c>
      <c r="C370" s="132">
        <v>1036</v>
      </c>
      <c r="D370" s="133">
        <v>-0.27093596059113301</v>
      </c>
      <c r="E370" s="132">
        <v>1137</v>
      </c>
      <c r="F370" s="133">
        <f t="shared" ref="F370:J382" si="47">IFERROR(E370/C370-1,"-")</f>
        <v>9.7490347490347462E-2</v>
      </c>
      <c r="G370" s="132">
        <v>28</v>
      </c>
      <c r="H370" s="133">
        <f t="shared" si="47"/>
        <v>-0.97537379067722074</v>
      </c>
      <c r="I370" s="132">
        <v>1440</v>
      </c>
      <c r="J370" s="133">
        <f t="shared" si="47"/>
        <v>50.428571428571431</v>
      </c>
      <c r="K370" s="132">
        <v>1311</v>
      </c>
      <c r="L370" s="133">
        <f t="shared" ref="L370:L373" si="48">IFERROR(K370/I370-1,"-")</f>
        <v>-8.9583333333333348E-2</v>
      </c>
      <c r="M370" s="133">
        <f>K370/C370-1</f>
        <v>0.26544401544401541</v>
      </c>
    </row>
    <row r="371" spans="2:13" x14ac:dyDescent="0.25">
      <c r="B371" s="131" t="s">
        <v>52</v>
      </c>
      <c r="C371" s="132">
        <v>1077</v>
      </c>
      <c r="D371" s="133">
        <v>-0.44598765432098764</v>
      </c>
      <c r="E371" s="132">
        <v>1488</v>
      </c>
      <c r="F371" s="133">
        <f t="shared" si="47"/>
        <v>0.38161559888579388</v>
      </c>
      <c r="G371" s="132">
        <v>13</v>
      </c>
      <c r="H371" s="133">
        <f t="shared" si="47"/>
        <v>-0.99126344086021501</v>
      </c>
      <c r="I371" s="132">
        <v>886</v>
      </c>
      <c r="J371" s="133">
        <f t="shared" si="47"/>
        <v>67.15384615384616</v>
      </c>
      <c r="K371" s="132">
        <v>1105</v>
      </c>
      <c r="L371" s="133">
        <f t="shared" si="48"/>
        <v>0.24717832957110608</v>
      </c>
      <c r="M371" s="133">
        <f>IFERROR(L371/C371-1,"-")</f>
        <v>-0.9997704936587084</v>
      </c>
    </row>
    <row r="372" spans="2:13" x14ac:dyDescent="0.25">
      <c r="B372" s="131" t="s">
        <v>54</v>
      </c>
      <c r="C372" s="132">
        <v>1244</v>
      </c>
      <c r="D372" s="133">
        <v>-0.51745539177657096</v>
      </c>
      <c r="E372" s="132">
        <v>389</v>
      </c>
      <c r="F372" s="133">
        <f t="shared" si="47"/>
        <v>-0.68729903536977499</v>
      </c>
      <c r="G372" s="132">
        <v>8</v>
      </c>
      <c r="H372" s="133">
        <f t="shared" si="47"/>
        <v>-0.97943444730077123</v>
      </c>
      <c r="I372" s="132">
        <v>581</v>
      </c>
      <c r="J372" s="133">
        <f t="shared" si="47"/>
        <v>71.625</v>
      </c>
      <c r="K372" s="132">
        <v>1229</v>
      </c>
      <c r="L372" s="133">
        <f t="shared" si="48"/>
        <v>1.1153184165232357</v>
      </c>
      <c r="M372" s="133">
        <f t="shared" ref="M372:M373" si="49">IFERROR(L372/C372-1,"-")</f>
        <v>-0.99910344178736077</v>
      </c>
    </row>
    <row r="373" spans="2:13" x14ac:dyDescent="0.25">
      <c r="B373" s="131" t="s">
        <v>56</v>
      </c>
      <c r="C373" s="132">
        <v>219</v>
      </c>
      <c r="D373" s="133">
        <v>-0.57803468208092479</v>
      </c>
      <c r="E373" s="132">
        <v>0</v>
      </c>
      <c r="F373" s="133">
        <f t="shared" si="47"/>
        <v>-1</v>
      </c>
      <c r="G373" s="132">
        <v>7</v>
      </c>
      <c r="H373" s="133" t="str">
        <f t="shared" si="47"/>
        <v>-</v>
      </c>
      <c r="I373" s="132">
        <v>58</v>
      </c>
      <c r="J373" s="133">
        <f t="shared" si="47"/>
        <v>7.2857142857142865</v>
      </c>
      <c r="K373" s="132">
        <v>330</v>
      </c>
      <c r="L373" s="133">
        <f t="shared" si="48"/>
        <v>4.6896551724137927</v>
      </c>
      <c r="M373" s="133">
        <f t="shared" si="49"/>
        <v>-0.97858604944103289</v>
      </c>
    </row>
    <row r="374" spans="2:13" x14ac:dyDescent="0.25">
      <c r="B374" s="131" t="s">
        <v>58</v>
      </c>
      <c r="C374" s="132">
        <v>28</v>
      </c>
      <c r="D374" s="133">
        <v>-0.50877192982456143</v>
      </c>
      <c r="E374" s="132">
        <v>0</v>
      </c>
      <c r="F374" s="133">
        <f t="shared" si="47"/>
        <v>-1</v>
      </c>
      <c r="G374" s="132">
        <v>5</v>
      </c>
      <c r="H374" s="133" t="str">
        <f t="shared" si="47"/>
        <v>-</v>
      </c>
      <c r="I374" s="132">
        <v>44</v>
      </c>
      <c r="J374" s="133">
        <f t="shared" si="47"/>
        <v>7.8000000000000007</v>
      </c>
      <c r="K374" s="132"/>
      <c r="L374" s="133"/>
      <c r="M374" s="133"/>
    </row>
    <row r="375" spans="2:13" x14ac:dyDescent="0.25">
      <c r="B375" s="131" t="s">
        <v>60</v>
      </c>
      <c r="C375" s="132">
        <v>33</v>
      </c>
      <c r="D375" s="133">
        <v>-0.5</v>
      </c>
      <c r="E375" s="132">
        <v>0</v>
      </c>
      <c r="F375" s="133">
        <f t="shared" si="47"/>
        <v>-1</v>
      </c>
      <c r="G375" s="132">
        <v>10</v>
      </c>
      <c r="H375" s="133" t="str">
        <f t="shared" si="47"/>
        <v>-</v>
      </c>
      <c r="I375" s="132">
        <v>19</v>
      </c>
      <c r="J375" s="133">
        <f t="shared" si="47"/>
        <v>0.89999999999999991</v>
      </c>
      <c r="K375" s="132"/>
      <c r="L375" s="133"/>
      <c r="M375" s="133"/>
    </row>
    <row r="376" spans="2:13" x14ac:dyDescent="0.25">
      <c r="B376" s="131" t="s">
        <v>62</v>
      </c>
      <c r="C376" s="132">
        <v>24</v>
      </c>
      <c r="D376" s="133">
        <v>-0.69620253164556956</v>
      </c>
      <c r="E376" s="132">
        <v>6</v>
      </c>
      <c r="F376" s="133">
        <f t="shared" si="47"/>
        <v>-0.75</v>
      </c>
      <c r="G376" s="132">
        <v>6</v>
      </c>
      <c r="H376" s="133">
        <f t="shared" si="47"/>
        <v>0</v>
      </c>
      <c r="I376" s="132">
        <v>19</v>
      </c>
      <c r="J376" s="133">
        <f t="shared" si="47"/>
        <v>2.1666666666666665</v>
      </c>
      <c r="K376" s="132"/>
      <c r="L376" s="133"/>
      <c r="M376" s="133"/>
    </row>
    <row r="377" spans="2:13" x14ac:dyDescent="0.25">
      <c r="B377" s="131" t="s">
        <v>64</v>
      </c>
      <c r="C377" s="132">
        <v>11</v>
      </c>
      <c r="D377" s="133">
        <v>-0.80701754385964919</v>
      </c>
      <c r="E377" s="132">
        <v>2</v>
      </c>
      <c r="F377" s="133">
        <f t="shared" si="47"/>
        <v>-0.81818181818181812</v>
      </c>
      <c r="G377" s="132">
        <v>8</v>
      </c>
      <c r="H377" s="133">
        <f t="shared" si="47"/>
        <v>3</v>
      </c>
      <c r="I377" s="132">
        <v>13</v>
      </c>
      <c r="J377" s="133">
        <f t="shared" si="47"/>
        <v>0.625</v>
      </c>
      <c r="K377" s="132"/>
      <c r="L377" s="133"/>
      <c r="M377" s="133"/>
    </row>
    <row r="378" spans="2:13" x14ac:dyDescent="0.25">
      <c r="B378" s="131" t="s">
        <v>66</v>
      </c>
      <c r="C378" s="132">
        <v>36</v>
      </c>
      <c r="D378" s="133">
        <v>0.63636363636363646</v>
      </c>
      <c r="E378" s="132">
        <v>5</v>
      </c>
      <c r="F378" s="133">
        <f t="shared" si="47"/>
        <v>-0.86111111111111116</v>
      </c>
      <c r="G378" s="132">
        <v>22</v>
      </c>
      <c r="H378" s="133">
        <f t="shared" si="47"/>
        <v>3.4000000000000004</v>
      </c>
      <c r="I378" s="132">
        <v>26</v>
      </c>
      <c r="J378" s="133">
        <f t="shared" si="47"/>
        <v>0.18181818181818188</v>
      </c>
      <c r="K378" s="132"/>
      <c r="L378" s="133"/>
      <c r="M378" s="133"/>
    </row>
    <row r="379" spans="2:13" x14ac:dyDescent="0.25">
      <c r="B379" s="131" t="s">
        <v>68</v>
      </c>
      <c r="C379" s="132">
        <v>1105</v>
      </c>
      <c r="D379" s="133">
        <v>0.19459459459459461</v>
      </c>
      <c r="E379" s="132">
        <v>9</v>
      </c>
      <c r="F379" s="133">
        <f t="shared" si="47"/>
        <v>-0.99185520361990953</v>
      </c>
      <c r="G379" s="132">
        <v>728</v>
      </c>
      <c r="H379" s="133">
        <f t="shared" si="47"/>
        <v>79.888888888888886</v>
      </c>
      <c r="I379" s="132">
        <v>839</v>
      </c>
      <c r="J379" s="133">
        <f t="shared" si="47"/>
        <v>0.15247252747252737</v>
      </c>
      <c r="K379" s="132"/>
      <c r="L379" s="133"/>
      <c r="M379" s="133"/>
    </row>
    <row r="380" spans="2:13" x14ac:dyDescent="0.25">
      <c r="B380" s="131" t="s">
        <v>70</v>
      </c>
      <c r="C380" s="132">
        <v>1349</v>
      </c>
      <c r="D380" s="133">
        <v>0.109375</v>
      </c>
      <c r="E380" s="132">
        <v>15</v>
      </c>
      <c r="F380" s="133">
        <f t="shared" si="47"/>
        <v>-0.98888065233506306</v>
      </c>
      <c r="G380" s="132">
        <v>1203</v>
      </c>
      <c r="H380" s="133">
        <f t="shared" si="47"/>
        <v>79.2</v>
      </c>
      <c r="I380" s="132">
        <v>1418</v>
      </c>
      <c r="J380" s="133">
        <f t="shared" si="47"/>
        <v>0.17871986699916875</v>
      </c>
      <c r="K380" s="132"/>
      <c r="L380" s="133"/>
      <c r="M380" s="133"/>
    </row>
    <row r="381" spans="2:13" x14ac:dyDescent="0.25">
      <c r="B381" s="131" t="s">
        <v>72</v>
      </c>
      <c r="C381" s="132">
        <v>1337</v>
      </c>
      <c r="D381" s="133">
        <v>-4.088952654232425E-2</v>
      </c>
      <c r="E381" s="132">
        <v>16</v>
      </c>
      <c r="F381" s="133">
        <f t="shared" si="47"/>
        <v>-0.98803290949887812</v>
      </c>
      <c r="G381" s="132">
        <v>1205</v>
      </c>
      <c r="H381" s="133">
        <f t="shared" si="47"/>
        <v>74.3125</v>
      </c>
      <c r="I381" s="132">
        <v>1359</v>
      </c>
      <c r="J381" s="133">
        <f t="shared" si="47"/>
        <v>0.12780082987551866</v>
      </c>
      <c r="K381" s="132"/>
      <c r="L381" s="133"/>
      <c r="M381" s="133"/>
    </row>
    <row r="382" spans="2:13" ht="15.75" x14ac:dyDescent="0.25">
      <c r="B382" s="134" t="s">
        <v>33</v>
      </c>
      <c r="C382" s="135">
        <v>7499</v>
      </c>
      <c r="D382" s="136">
        <v>-0.27038334306285272</v>
      </c>
      <c r="E382" s="135">
        <v>3067</v>
      </c>
      <c r="F382" s="136">
        <f t="shared" si="47"/>
        <v>-0.59101213495132687</v>
      </c>
      <c r="G382" s="135">
        <v>3243</v>
      </c>
      <c r="H382" s="136">
        <f t="shared" si="47"/>
        <v>5.7385066840560883E-2</v>
      </c>
      <c r="I382" s="135">
        <v>6702</v>
      </c>
      <c r="J382" s="136">
        <f t="shared" si="47"/>
        <v>1.0666049953746533</v>
      </c>
      <c r="K382" s="135">
        <v>3975</v>
      </c>
      <c r="L382" s="136">
        <v>0.34064080944350761</v>
      </c>
      <c r="M382" s="136">
        <v>0.11157718120805371</v>
      </c>
    </row>
    <row r="383" spans="2:13" ht="6" customHeight="1" x14ac:dyDescent="0.25"/>
    <row r="384" spans="2:13" x14ac:dyDescent="0.25">
      <c r="B384" s="39" t="s">
        <v>254</v>
      </c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</row>
    <row r="385" spans="2:14" x14ac:dyDescent="0.25">
      <c r="C385" s="139"/>
      <c r="E385" s="139"/>
      <c r="G385" s="139"/>
      <c r="I385" s="139"/>
      <c r="K385" s="139"/>
    </row>
    <row r="391" spans="2:14" ht="48.75" customHeight="1" thickBot="1" x14ac:dyDescent="0.3">
      <c r="B391" s="293" t="s">
        <v>271</v>
      </c>
      <c r="C391" s="293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1" t="s">
        <v>124</v>
      </c>
    </row>
    <row r="392" spans="2:14" ht="10.5" customHeight="1" thickBot="1" x14ac:dyDescent="0.3">
      <c r="B392" s="124"/>
      <c r="C392" s="125"/>
      <c r="D392" s="124"/>
      <c r="E392" s="124"/>
      <c r="F392" s="124"/>
      <c r="G392" s="124"/>
      <c r="H392" s="124"/>
      <c r="I392" s="124"/>
      <c r="J392" s="124"/>
      <c r="K392" s="2"/>
      <c r="L392" s="2"/>
      <c r="N392" s="1" t="s">
        <v>125</v>
      </c>
    </row>
    <row r="393" spans="2:14" ht="22.5" thickTop="1" thickBot="1" x14ac:dyDescent="0.3">
      <c r="B393" s="140" t="str">
        <f>C393</f>
        <v>Noruega</v>
      </c>
      <c r="C393" s="303" t="s">
        <v>134</v>
      </c>
      <c r="D393" s="304"/>
      <c r="E393" s="304"/>
      <c r="F393" s="304"/>
      <c r="G393" s="304"/>
      <c r="H393" s="304"/>
      <c r="I393" s="304"/>
      <c r="J393" s="304"/>
      <c r="K393" s="304"/>
      <c r="L393" s="304"/>
      <c r="M393" s="305"/>
    </row>
    <row r="394" spans="2:14" ht="22.5" thickTop="1" thickBot="1" x14ac:dyDescent="0.3">
      <c r="B394" s="3"/>
      <c r="C394" s="306">
        <f>2019</f>
        <v>2019</v>
      </c>
      <c r="D394" s="307"/>
      <c r="E394" s="308">
        <v>2020</v>
      </c>
      <c r="F394" s="307"/>
      <c r="G394" s="308">
        <v>2021</v>
      </c>
      <c r="H394" s="307"/>
      <c r="I394" s="308">
        <v>2022</v>
      </c>
      <c r="J394" s="307"/>
      <c r="K394" s="308">
        <v>2023</v>
      </c>
      <c r="L394" s="309"/>
      <c r="M394" s="310"/>
    </row>
    <row r="395" spans="2:14" ht="16.5" thickTop="1" thickBot="1" x14ac:dyDescent="0.3">
      <c r="B395" s="6"/>
      <c r="C395" s="127" t="s">
        <v>46</v>
      </c>
      <c r="D395" s="128" t="str">
        <f>CONCATENATE("var ",RIGHT(2019,2),"/",RIGHT(2018,2))</f>
        <v>var 19/18</v>
      </c>
      <c r="E395" s="129" t="s">
        <v>46</v>
      </c>
      <c r="F395" s="128" t="str">
        <f>CONCATENATE("var ",RIGHT(E394,2),"/",RIGHT(E394-1,2))</f>
        <v>var 20/19</v>
      </c>
      <c r="G395" s="129" t="s">
        <v>46</v>
      </c>
      <c r="H395" s="128" t="str">
        <f>CONCATENATE("var ",RIGHT(G394,2),"/",RIGHT(G394-1,2))</f>
        <v>var 21/20</v>
      </c>
      <c r="I395" s="129" t="s">
        <v>46</v>
      </c>
      <c r="J395" s="128" t="str">
        <f>CONCATENATE("var ",RIGHT(I394,2),"/",RIGHT(I394-1,2))</f>
        <v>var 22/21</v>
      </c>
      <c r="K395" s="129" t="s">
        <v>46</v>
      </c>
      <c r="L395" s="128" t="str">
        <f>CONCATENATE("var ",RIGHT(K394,2),"/",RIGHT(K394-1,2))</f>
        <v>var 23/22</v>
      </c>
      <c r="M395" s="128" t="str">
        <f>CONCATENATE("var ",RIGHT(K394,2),"/",RIGHT(2019,2))</f>
        <v>var 23/19</v>
      </c>
    </row>
    <row r="396" spans="2:14" x14ac:dyDescent="0.25">
      <c r="B396" s="131" t="s">
        <v>50</v>
      </c>
      <c r="C396" s="132">
        <v>2037</v>
      </c>
      <c r="D396" s="133">
        <v>3.4010152284263961E-2</v>
      </c>
      <c r="E396" s="132">
        <v>2164</v>
      </c>
      <c r="F396" s="133">
        <f t="shared" ref="F396:J408" si="50">IFERROR(E396/C396-1,"-")</f>
        <v>6.2346588119783997E-2</v>
      </c>
      <c r="G396" s="132">
        <v>9</v>
      </c>
      <c r="H396" s="133">
        <f t="shared" si="50"/>
        <v>-0.99584103512014788</v>
      </c>
      <c r="I396" s="132">
        <v>1009</v>
      </c>
      <c r="J396" s="133">
        <f t="shared" si="50"/>
        <v>111.11111111111111</v>
      </c>
      <c r="K396" s="132">
        <v>1740</v>
      </c>
      <c r="L396" s="133">
        <f t="shared" ref="L396:L399" si="51">IFERROR(K396/I396-1,"-")</f>
        <v>0.72447968285431119</v>
      </c>
      <c r="M396" s="133">
        <f>K396/C396-1</f>
        <v>-0.14580265095729017</v>
      </c>
    </row>
    <row r="397" spans="2:14" x14ac:dyDescent="0.25">
      <c r="B397" s="131" t="s">
        <v>52</v>
      </c>
      <c r="C397" s="132">
        <v>1939</v>
      </c>
      <c r="D397" s="133">
        <v>-0.18597816960537361</v>
      </c>
      <c r="E397" s="132">
        <v>1874</v>
      </c>
      <c r="F397" s="133">
        <f t="shared" si="50"/>
        <v>-3.352243424445589E-2</v>
      </c>
      <c r="G397" s="132">
        <v>4</v>
      </c>
      <c r="H397" s="133">
        <f t="shared" si="50"/>
        <v>-0.99786552828175024</v>
      </c>
      <c r="I397" s="132">
        <v>1197</v>
      </c>
      <c r="J397" s="133">
        <f t="shared" si="50"/>
        <v>298.25</v>
      </c>
      <c r="K397" s="132">
        <v>1434</v>
      </c>
      <c r="L397" s="133">
        <f t="shared" si="51"/>
        <v>0.19799498746867172</v>
      </c>
      <c r="M397" s="133">
        <f>IFERROR(L397/C397-1,"-")</f>
        <v>-0.99989788809310542</v>
      </c>
    </row>
    <row r="398" spans="2:14" x14ac:dyDescent="0.25">
      <c r="B398" s="131" t="s">
        <v>54</v>
      </c>
      <c r="C398" s="132">
        <v>1870</v>
      </c>
      <c r="D398" s="133">
        <v>-0.33499288762446655</v>
      </c>
      <c r="E398" s="132">
        <v>534</v>
      </c>
      <c r="F398" s="133">
        <f t="shared" si="50"/>
        <v>-0.71443850267379672</v>
      </c>
      <c r="G398" s="132">
        <v>9</v>
      </c>
      <c r="H398" s="133">
        <f t="shared" si="50"/>
        <v>-0.9831460674157303</v>
      </c>
      <c r="I398" s="132">
        <v>940</v>
      </c>
      <c r="J398" s="133">
        <f t="shared" si="50"/>
        <v>103.44444444444444</v>
      </c>
      <c r="K398" s="132">
        <v>951</v>
      </c>
      <c r="L398" s="133">
        <f t="shared" si="51"/>
        <v>1.1702127659574568E-2</v>
      </c>
      <c r="M398" s="133">
        <f t="shared" ref="M398:M399" si="52">IFERROR(L398/C398-1,"-")</f>
        <v>-0.99999374217772219</v>
      </c>
    </row>
    <row r="399" spans="2:14" x14ac:dyDescent="0.25">
      <c r="B399" s="131" t="s">
        <v>56</v>
      </c>
      <c r="C399" s="132">
        <v>808</v>
      </c>
      <c r="D399" s="133">
        <v>0.3032258064516129</v>
      </c>
      <c r="E399" s="132">
        <v>0</v>
      </c>
      <c r="F399" s="133">
        <f t="shared" si="50"/>
        <v>-1</v>
      </c>
      <c r="G399" s="132">
        <v>15</v>
      </c>
      <c r="H399" s="133" t="str">
        <f t="shared" si="50"/>
        <v>-</v>
      </c>
      <c r="I399" s="132">
        <v>678</v>
      </c>
      <c r="J399" s="133">
        <f t="shared" si="50"/>
        <v>44.2</v>
      </c>
      <c r="K399" s="132">
        <v>382</v>
      </c>
      <c r="L399" s="133">
        <f t="shared" si="51"/>
        <v>-0.43657817109144548</v>
      </c>
      <c r="M399" s="133">
        <f t="shared" si="52"/>
        <v>-1.0005403195186775</v>
      </c>
    </row>
    <row r="400" spans="2:14" x14ac:dyDescent="0.25">
      <c r="B400" s="131" t="s">
        <v>58</v>
      </c>
      <c r="C400" s="132">
        <v>122</v>
      </c>
      <c r="D400" s="133">
        <v>0.50617283950617287</v>
      </c>
      <c r="E400" s="132">
        <v>0</v>
      </c>
      <c r="F400" s="133">
        <f t="shared" si="50"/>
        <v>-1</v>
      </c>
      <c r="G400" s="132">
        <v>5</v>
      </c>
      <c r="H400" s="133" t="str">
        <f t="shared" si="50"/>
        <v>-</v>
      </c>
      <c r="I400" s="132">
        <v>43</v>
      </c>
      <c r="J400" s="133">
        <f t="shared" si="50"/>
        <v>7.6</v>
      </c>
      <c r="K400" s="132"/>
      <c r="L400" s="133"/>
      <c r="M400" s="133"/>
    </row>
    <row r="401" spans="2:13" x14ac:dyDescent="0.25">
      <c r="B401" s="131" t="s">
        <v>60</v>
      </c>
      <c r="C401" s="132">
        <v>85</v>
      </c>
      <c r="D401" s="133">
        <v>-1.1627906976744207E-2</v>
      </c>
      <c r="E401" s="132">
        <v>0</v>
      </c>
      <c r="F401" s="133">
        <f t="shared" si="50"/>
        <v>-1</v>
      </c>
      <c r="G401" s="132">
        <v>42</v>
      </c>
      <c r="H401" s="133" t="str">
        <f t="shared" si="50"/>
        <v>-</v>
      </c>
      <c r="I401" s="132">
        <v>84</v>
      </c>
      <c r="J401" s="133">
        <f t="shared" si="50"/>
        <v>1</v>
      </c>
      <c r="K401" s="132"/>
      <c r="L401" s="133"/>
      <c r="M401" s="133"/>
    </row>
    <row r="402" spans="2:13" x14ac:dyDescent="0.25">
      <c r="B402" s="131" t="s">
        <v>62</v>
      </c>
      <c r="C402" s="132">
        <v>118</v>
      </c>
      <c r="D402" s="133">
        <v>-0.29761904761904767</v>
      </c>
      <c r="E402" s="132">
        <v>11</v>
      </c>
      <c r="F402" s="133">
        <f t="shared" si="50"/>
        <v>-0.90677966101694918</v>
      </c>
      <c r="G402" s="132">
        <v>42</v>
      </c>
      <c r="H402" s="133">
        <f t="shared" si="50"/>
        <v>2.8181818181818183</v>
      </c>
      <c r="I402" s="132">
        <v>95</v>
      </c>
      <c r="J402" s="133">
        <f t="shared" si="50"/>
        <v>1.2619047619047619</v>
      </c>
      <c r="K402" s="132"/>
      <c r="L402" s="133"/>
      <c r="M402" s="133"/>
    </row>
    <row r="403" spans="2:13" x14ac:dyDescent="0.25">
      <c r="B403" s="131" t="s">
        <v>64</v>
      </c>
      <c r="C403" s="132">
        <v>46</v>
      </c>
      <c r="D403" s="133">
        <v>-0.25806451612903225</v>
      </c>
      <c r="E403" s="132">
        <v>4</v>
      </c>
      <c r="F403" s="133">
        <f t="shared" si="50"/>
        <v>-0.91304347826086962</v>
      </c>
      <c r="G403" s="132">
        <v>40</v>
      </c>
      <c r="H403" s="133">
        <f t="shared" si="50"/>
        <v>9</v>
      </c>
      <c r="I403" s="132">
        <v>37</v>
      </c>
      <c r="J403" s="133">
        <f t="shared" si="50"/>
        <v>-7.4999999999999956E-2</v>
      </c>
      <c r="K403" s="132"/>
      <c r="L403" s="133"/>
      <c r="M403" s="133"/>
    </row>
    <row r="404" spans="2:13" x14ac:dyDescent="0.25">
      <c r="B404" s="131" t="s">
        <v>66</v>
      </c>
      <c r="C404" s="132">
        <v>345</v>
      </c>
      <c r="D404" s="133">
        <v>1.3469387755102042</v>
      </c>
      <c r="E404" s="132">
        <v>7</v>
      </c>
      <c r="F404" s="133">
        <f t="shared" si="50"/>
        <v>-0.97971014492753628</v>
      </c>
      <c r="G404" s="132">
        <v>41</v>
      </c>
      <c r="H404" s="133">
        <f t="shared" si="50"/>
        <v>4.8571428571428568</v>
      </c>
      <c r="I404" s="132">
        <v>131</v>
      </c>
      <c r="J404" s="133">
        <f t="shared" si="50"/>
        <v>2.1951219512195124</v>
      </c>
      <c r="K404" s="132"/>
      <c r="L404" s="133"/>
      <c r="M404" s="133"/>
    </row>
    <row r="405" spans="2:13" x14ac:dyDescent="0.25">
      <c r="B405" s="131" t="s">
        <v>68</v>
      </c>
      <c r="C405" s="132">
        <v>1106</v>
      </c>
      <c r="D405" s="133">
        <v>-9.9348534201954442E-2</v>
      </c>
      <c r="E405" s="132">
        <v>12</v>
      </c>
      <c r="F405" s="133">
        <f t="shared" si="50"/>
        <v>-0.98915009041591317</v>
      </c>
      <c r="G405" s="132">
        <v>439</v>
      </c>
      <c r="H405" s="133">
        <f t="shared" si="50"/>
        <v>35.583333333333336</v>
      </c>
      <c r="I405" s="132">
        <v>1211</v>
      </c>
      <c r="J405" s="133">
        <f t="shared" si="50"/>
        <v>1.7585421412300684</v>
      </c>
      <c r="K405" s="132"/>
      <c r="L405" s="133"/>
      <c r="M405" s="133"/>
    </row>
    <row r="406" spans="2:13" x14ac:dyDescent="0.25">
      <c r="B406" s="131" t="s">
        <v>70</v>
      </c>
      <c r="C406" s="132">
        <v>2595</v>
      </c>
      <c r="D406" s="133">
        <v>-3.4598214285714302E-2</v>
      </c>
      <c r="E406" s="132">
        <v>3</v>
      </c>
      <c r="F406" s="133">
        <f t="shared" si="50"/>
        <v>-0.9988439306358381</v>
      </c>
      <c r="G406" s="132">
        <v>751</v>
      </c>
      <c r="H406" s="133">
        <f t="shared" si="50"/>
        <v>249.33333333333334</v>
      </c>
      <c r="I406" s="132">
        <v>1782</v>
      </c>
      <c r="J406" s="133">
        <f t="shared" si="50"/>
        <v>1.3728362183754994</v>
      </c>
      <c r="K406" s="132"/>
      <c r="L406" s="133"/>
      <c r="M406" s="133"/>
    </row>
    <row r="407" spans="2:13" x14ac:dyDescent="0.25">
      <c r="B407" s="131" t="s">
        <v>72</v>
      </c>
      <c r="C407" s="132">
        <v>1796</v>
      </c>
      <c r="D407" s="133">
        <v>3.6951501154734334E-2</v>
      </c>
      <c r="E407" s="132">
        <v>6</v>
      </c>
      <c r="F407" s="133">
        <f t="shared" si="50"/>
        <v>-0.9966592427616926</v>
      </c>
      <c r="G407" s="132">
        <v>763</v>
      </c>
      <c r="H407" s="133">
        <f t="shared" si="50"/>
        <v>126.16666666666667</v>
      </c>
      <c r="I407" s="132">
        <v>1459</v>
      </c>
      <c r="J407" s="133">
        <f t="shared" si="50"/>
        <v>0.91218872870249013</v>
      </c>
      <c r="K407" s="132"/>
      <c r="L407" s="133"/>
      <c r="M407" s="133"/>
    </row>
    <row r="408" spans="2:13" ht="15.75" x14ac:dyDescent="0.25">
      <c r="B408" s="134" t="s">
        <v>33</v>
      </c>
      <c r="C408" s="135">
        <v>12867</v>
      </c>
      <c r="D408" s="136">
        <v>-7.9350314825414991E-2</v>
      </c>
      <c r="E408" s="135">
        <v>4615</v>
      </c>
      <c r="F408" s="136">
        <f t="shared" si="50"/>
        <v>-0.6413305354783555</v>
      </c>
      <c r="G408" s="135">
        <v>2160</v>
      </c>
      <c r="H408" s="136">
        <f t="shared" si="50"/>
        <v>-0.53196099674972919</v>
      </c>
      <c r="I408" s="135">
        <v>8666</v>
      </c>
      <c r="J408" s="136">
        <f t="shared" si="50"/>
        <v>3.0120370370370368</v>
      </c>
      <c r="K408" s="135">
        <v>4507</v>
      </c>
      <c r="L408" s="136">
        <v>0.17860878661087876</v>
      </c>
      <c r="M408" s="136">
        <v>-0.32266305981364596</v>
      </c>
    </row>
    <row r="409" spans="2:13" ht="6" customHeight="1" x14ac:dyDescent="0.25"/>
    <row r="410" spans="2:13" x14ac:dyDescent="0.25">
      <c r="B410" s="39" t="s">
        <v>254</v>
      </c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</row>
    <row r="411" spans="2:13" x14ac:dyDescent="0.25">
      <c r="C411" s="139"/>
      <c r="E411" s="139"/>
      <c r="G411" s="139"/>
      <c r="I411" s="139"/>
      <c r="K411" s="139"/>
    </row>
    <row r="417" spans="2:14" ht="48.75" customHeight="1" thickBot="1" x14ac:dyDescent="0.3">
      <c r="B417" s="293" t="s">
        <v>272</v>
      </c>
      <c r="C417" s="293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1" t="s">
        <v>124</v>
      </c>
    </row>
    <row r="418" spans="2:14" ht="10.5" customHeight="1" thickBot="1" x14ac:dyDescent="0.3">
      <c r="B418" s="124"/>
      <c r="C418" s="125"/>
      <c r="D418" s="124"/>
      <c r="E418" s="124"/>
      <c r="F418" s="124"/>
      <c r="G418" s="124"/>
      <c r="H418" s="124"/>
      <c r="I418" s="124"/>
      <c r="J418" s="124"/>
      <c r="K418" s="2"/>
      <c r="L418" s="2"/>
      <c r="N418" s="1" t="s">
        <v>125</v>
      </c>
    </row>
    <row r="419" spans="2:14" ht="22.5" thickTop="1" thickBot="1" x14ac:dyDescent="0.3">
      <c r="B419" s="140" t="str">
        <f>C419</f>
        <v>Suecia</v>
      </c>
      <c r="C419" s="303" t="s">
        <v>136</v>
      </c>
      <c r="D419" s="304"/>
      <c r="E419" s="304"/>
      <c r="F419" s="304"/>
      <c r="G419" s="304"/>
      <c r="H419" s="304"/>
      <c r="I419" s="304"/>
      <c r="J419" s="304"/>
      <c r="K419" s="304"/>
      <c r="L419" s="304"/>
      <c r="M419" s="305"/>
    </row>
    <row r="420" spans="2:14" ht="22.5" thickTop="1" thickBot="1" x14ac:dyDescent="0.3">
      <c r="B420" s="3"/>
      <c r="C420" s="306">
        <f>2019</f>
        <v>2019</v>
      </c>
      <c r="D420" s="307"/>
      <c r="E420" s="308">
        <v>2020</v>
      </c>
      <c r="F420" s="307"/>
      <c r="G420" s="308">
        <v>2021</v>
      </c>
      <c r="H420" s="307"/>
      <c r="I420" s="308">
        <v>2022</v>
      </c>
      <c r="J420" s="307"/>
      <c r="K420" s="308">
        <v>2023</v>
      </c>
      <c r="L420" s="309"/>
      <c r="M420" s="310"/>
    </row>
    <row r="421" spans="2:14" ht="16.5" thickTop="1" thickBot="1" x14ac:dyDescent="0.3">
      <c r="B421" s="6"/>
      <c r="C421" s="127" t="s">
        <v>46</v>
      </c>
      <c r="D421" s="128" t="str">
        <f>CONCATENATE("var ",RIGHT(2019,2),"/",RIGHT(2018,2))</f>
        <v>var 19/18</v>
      </c>
      <c r="E421" s="129" t="s">
        <v>46</v>
      </c>
      <c r="F421" s="128" t="str">
        <f>CONCATENATE("var ",RIGHT(E420,2),"/",RIGHT(E420-1,2))</f>
        <v>var 20/19</v>
      </c>
      <c r="G421" s="129" t="s">
        <v>46</v>
      </c>
      <c r="H421" s="128" t="str">
        <f>CONCATENATE("var ",RIGHT(G420,2),"/",RIGHT(G420-1,2))</f>
        <v>var 21/20</v>
      </c>
      <c r="I421" s="129" t="s">
        <v>46</v>
      </c>
      <c r="J421" s="128" t="str">
        <f>CONCATENATE("var ",RIGHT(I420,2),"/",RIGHT(I420-1,2))</f>
        <v>var 22/21</v>
      </c>
      <c r="K421" s="129" t="s">
        <v>46</v>
      </c>
      <c r="L421" s="128" t="str">
        <f>CONCATENATE("var ",RIGHT(K420,2),"/",RIGHT(K420-1,2))</f>
        <v>var 23/22</v>
      </c>
      <c r="M421" s="128" t="str">
        <f>CONCATENATE("var ",RIGHT(K420,2),"/",RIGHT(2019,2))</f>
        <v>var 23/19</v>
      </c>
    </row>
    <row r="422" spans="2:14" x14ac:dyDescent="0.25">
      <c r="B422" s="131" t="s">
        <v>50</v>
      </c>
      <c r="C422" s="132">
        <v>4890</v>
      </c>
      <c r="D422" s="133">
        <v>-0.21934865900383138</v>
      </c>
      <c r="E422" s="132">
        <v>4261</v>
      </c>
      <c r="F422" s="133">
        <f t="shared" ref="F422:J434" si="53">IFERROR(E422/C422-1,"-")</f>
        <v>-0.12862985685071571</v>
      </c>
      <c r="G422" s="132">
        <v>20</v>
      </c>
      <c r="H422" s="133">
        <f t="shared" si="53"/>
        <v>-0.99530626613471018</v>
      </c>
      <c r="I422" s="132">
        <v>1612</v>
      </c>
      <c r="J422" s="133">
        <f t="shared" si="53"/>
        <v>79.599999999999994</v>
      </c>
      <c r="K422" s="132">
        <v>3271</v>
      </c>
      <c r="L422" s="133">
        <f t="shared" ref="L422:L425" si="54">IFERROR(K422/I422-1,"-")</f>
        <v>1.0291563275434243</v>
      </c>
      <c r="M422" s="133">
        <f>K422/C422-1</f>
        <v>-0.33108384458077711</v>
      </c>
    </row>
    <row r="423" spans="2:14" x14ac:dyDescent="0.25">
      <c r="B423" s="131" t="s">
        <v>52</v>
      </c>
      <c r="C423" s="132">
        <v>4504</v>
      </c>
      <c r="D423" s="133">
        <v>-0.162513945704723</v>
      </c>
      <c r="E423" s="132">
        <v>4224</v>
      </c>
      <c r="F423" s="133">
        <f t="shared" si="53"/>
        <v>-6.2166962699822359E-2</v>
      </c>
      <c r="G423" s="132">
        <v>9</v>
      </c>
      <c r="H423" s="133">
        <f t="shared" si="53"/>
        <v>-0.99786931818181823</v>
      </c>
      <c r="I423" s="132">
        <v>2599</v>
      </c>
      <c r="J423" s="133">
        <f t="shared" si="53"/>
        <v>287.77777777777777</v>
      </c>
      <c r="K423" s="132">
        <v>2813</v>
      </c>
      <c r="L423" s="133">
        <f t="shared" si="54"/>
        <v>8.2339361292804947E-2</v>
      </c>
      <c r="M423" s="133">
        <f>IFERROR(L423/C423-1,"-")</f>
        <v>-0.99998171861427776</v>
      </c>
    </row>
    <row r="424" spans="2:14" x14ac:dyDescent="0.25">
      <c r="B424" s="131" t="s">
        <v>54</v>
      </c>
      <c r="C424" s="132">
        <v>5354</v>
      </c>
      <c r="D424" s="133">
        <v>-0.21976100262314191</v>
      </c>
      <c r="E424" s="132">
        <v>1285</v>
      </c>
      <c r="F424" s="133">
        <f t="shared" si="53"/>
        <v>-0.75999252895031755</v>
      </c>
      <c r="G424" s="132">
        <v>20</v>
      </c>
      <c r="H424" s="133">
        <f t="shared" si="53"/>
        <v>-0.98443579766536971</v>
      </c>
      <c r="I424" s="132">
        <v>1995</v>
      </c>
      <c r="J424" s="133">
        <f t="shared" si="53"/>
        <v>98.75</v>
      </c>
      <c r="K424" s="132">
        <v>2600</v>
      </c>
      <c r="L424" s="133">
        <f t="shared" si="54"/>
        <v>0.30325814536340845</v>
      </c>
      <c r="M424" s="133">
        <f t="shared" ref="M424:M425" si="55">IFERROR(L424/C424-1,"-")</f>
        <v>-0.99994335858323435</v>
      </c>
    </row>
    <row r="425" spans="2:14" x14ac:dyDescent="0.25">
      <c r="B425" s="131" t="s">
        <v>56</v>
      </c>
      <c r="C425" s="132">
        <v>2388</v>
      </c>
      <c r="D425" s="133">
        <v>-5.761641673243878E-2</v>
      </c>
      <c r="E425" s="132">
        <v>0</v>
      </c>
      <c r="F425" s="133">
        <f t="shared" si="53"/>
        <v>-1</v>
      </c>
      <c r="G425" s="132">
        <v>41</v>
      </c>
      <c r="H425" s="133" t="str">
        <f t="shared" si="53"/>
        <v>-</v>
      </c>
      <c r="I425" s="132">
        <v>1049</v>
      </c>
      <c r="J425" s="133">
        <f t="shared" si="53"/>
        <v>24.585365853658537</v>
      </c>
      <c r="K425" s="132">
        <v>880</v>
      </c>
      <c r="L425" s="133">
        <f t="shared" si="54"/>
        <v>-0.16110581506196375</v>
      </c>
      <c r="M425" s="133">
        <f t="shared" si="55"/>
        <v>-1.0000674647466758</v>
      </c>
    </row>
    <row r="426" spans="2:14" x14ac:dyDescent="0.25">
      <c r="B426" s="131" t="s">
        <v>58</v>
      </c>
      <c r="C426" s="132">
        <v>74</v>
      </c>
      <c r="D426" s="133">
        <v>-0.75496688741721851</v>
      </c>
      <c r="E426" s="132">
        <v>0</v>
      </c>
      <c r="F426" s="133">
        <f t="shared" si="53"/>
        <v>-1</v>
      </c>
      <c r="G426" s="132">
        <v>19</v>
      </c>
      <c r="H426" s="133" t="str">
        <f t="shared" si="53"/>
        <v>-</v>
      </c>
      <c r="I426" s="132">
        <v>90</v>
      </c>
      <c r="J426" s="133">
        <f t="shared" si="53"/>
        <v>3.7368421052631575</v>
      </c>
      <c r="K426" s="132"/>
      <c r="L426" s="133"/>
      <c r="M426" s="133"/>
    </row>
    <row r="427" spans="2:14" x14ac:dyDescent="0.25">
      <c r="B427" s="131" t="s">
        <v>60</v>
      </c>
      <c r="C427" s="132">
        <v>64</v>
      </c>
      <c r="D427" s="133">
        <v>-5.8823529411764719E-2</v>
      </c>
      <c r="E427" s="132">
        <v>0</v>
      </c>
      <c r="F427" s="133">
        <f t="shared" si="53"/>
        <v>-1</v>
      </c>
      <c r="G427" s="132">
        <v>28</v>
      </c>
      <c r="H427" s="133" t="str">
        <f t="shared" si="53"/>
        <v>-</v>
      </c>
      <c r="I427" s="132">
        <v>138</v>
      </c>
      <c r="J427" s="133">
        <f t="shared" si="53"/>
        <v>3.9285714285714288</v>
      </c>
      <c r="K427" s="132"/>
      <c r="L427" s="133"/>
      <c r="M427" s="133"/>
    </row>
    <row r="428" spans="2:14" x14ac:dyDescent="0.25">
      <c r="B428" s="131" t="s">
        <v>62</v>
      </c>
      <c r="C428" s="132">
        <v>71</v>
      </c>
      <c r="D428" s="133">
        <v>5.9701492537313383E-2</v>
      </c>
      <c r="E428" s="132">
        <v>12</v>
      </c>
      <c r="F428" s="133">
        <f t="shared" si="53"/>
        <v>-0.83098591549295775</v>
      </c>
      <c r="G428" s="132">
        <v>45</v>
      </c>
      <c r="H428" s="133">
        <f t="shared" si="53"/>
        <v>2.75</v>
      </c>
      <c r="I428" s="132">
        <v>84</v>
      </c>
      <c r="J428" s="133">
        <f t="shared" si="53"/>
        <v>0.8666666666666667</v>
      </c>
      <c r="K428" s="132"/>
      <c r="L428" s="133"/>
      <c r="M428" s="133"/>
    </row>
    <row r="429" spans="2:14" x14ac:dyDescent="0.25">
      <c r="B429" s="131" t="s">
        <v>64</v>
      </c>
      <c r="C429" s="132">
        <v>48</v>
      </c>
      <c r="D429" s="133">
        <v>-0.11111111111111116</v>
      </c>
      <c r="E429" s="132">
        <v>10</v>
      </c>
      <c r="F429" s="133">
        <f t="shared" si="53"/>
        <v>-0.79166666666666663</v>
      </c>
      <c r="G429" s="132">
        <v>26</v>
      </c>
      <c r="H429" s="133">
        <f t="shared" si="53"/>
        <v>1.6</v>
      </c>
      <c r="I429" s="132">
        <v>103</v>
      </c>
      <c r="J429" s="133">
        <f t="shared" si="53"/>
        <v>2.9615384615384617</v>
      </c>
      <c r="K429" s="132"/>
      <c r="L429" s="133"/>
      <c r="M429" s="133"/>
    </row>
    <row r="430" spans="2:14" x14ac:dyDescent="0.25">
      <c r="B430" s="131" t="s">
        <v>66</v>
      </c>
      <c r="C430" s="132">
        <v>60</v>
      </c>
      <c r="D430" s="133">
        <v>0.53846153846153855</v>
      </c>
      <c r="E430" s="132">
        <v>6</v>
      </c>
      <c r="F430" s="133">
        <f t="shared" si="53"/>
        <v>-0.9</v>
      </c>
      <c r="G430" s="132">
        <v>35</v>
      </c>
      <c r="H430" s="133">
        <f t="shared" si="53"/>
        <v>4.833333333333333</v>
      </c>
      <c r="I430" s="132">
        <v>94</v>
      </c>
      <c r="J430" s="133">
        <f t="shared" si="53"/>
        <v>1.6857142857142855</v>
      </c>
      <c r="K430" s="132"/>
      <c r="L430" s="133"/>
      <c r="M430" s="133"/>
    </row>
    <row r="431" spans="2:14" x14ac:dyDescent="0.25">
      <c r="B431" s="131" t="s">
        <v>68</v>
      </c>
      <c r="C431" s="132">
        <v>1472</v>
      </c>
      <c r="D431" s="133">
        <v>-0.35523434077967586</v>
      </c>
      <c r="E431" s="132">
        <v>35</v>
      </c>
      <c r="F431" s="133">
        <f t="shared" si="53"/>
        <v>-0.97622282608695654</v>
      </c>
      <c r="G431" s="132">
        <v>754</v>
      </c>
      <c r="H431" s="133">
        <f t="shared" si="53"/>
        <v>20.542857142857144</v>
      </c>
      <c r="I431" s="132">
        <v>1510</v>
      </c>
      <c r="J431" s="133">
        <f t="shared" si="53"/>
        <v>1.0026525198938994</v>
      </c>
      <c r="K431" s="132"/>
      <c r="L431" s="133"/>
      <c r="M431" s="133"/>
    </row>
    <row r="432" spans="2:14" x14ac:dyDescent="0.25">
      <c r="B432" s="131" t="s">
        <v>70</v>
      </c>
      <c r="C432" s="132">
        <v>3518</v>
      </c>
      <c r="D432" s="133">
        <v>-0.46314665038913472</v>
      </c>
      <c r="E432" s="132">
        <v>23</v>
      </c>
      <c r="F432" s="133">
        <f t="shared" si="53"/>
        <v>-0.99346219442865269</v>
      </c>
      <c r="G432" s="132">
        <v>1300</v>
      </c>
      <c r="H432" s="133">
        <f t="shared" si="53"/>
        <v>55.521739130434781</v>
      </c>
      <c r="I432" s="132">
        <v>2933</v>
      </c>
      <c r="J432" s="133">
        <f t="shared" si="53"/>
        <v>1.256153846153846</v>
      </c>
      <c r="K432" s="132"/>
      <c r="L432" s="133"/>
      <c r="M432" s="133"/>
    </row>
    <row r="433" spans="2:14" x14ac:dyDescent="0.25">
      <c r="B433" s="131" t="s">
        <v>72</v>
      </c>
      <c r="C433" s="132">
        <v>4172</v>
      </c>
      <c r="D433" s="133">
        <v>-0.24338048603554585</v>
      </c>
      <c r="E433" s="132">
        <v>42</v>
      </c>
      <c r="F433" s="133">
        <f t="shared" si="53"/>
        <v>-0.98993288590604023</v>
      </c>
      <c r="G433" s="132">
        <v>1495</v>
      </c>
      <c r="H433" s="133">
        <f t="shared" si="53"/>
        <v>34.595238095238095</v>
      </c>
      <c r="I433" s="132">
        <v>3269</v>
      </c>
      <c r="J433" s="133">
        <f t="shared" si="53"/>
        <v>1.1866220735785955</v>
      </c>
      <c r="K433" s="132"/>
      <c r="L433" s="133"/>
      <c r="M433" s="133"/>
    </row>
    <row r="434" spans="2:14" ht="15.75" x14ac:dyDescent="0.25">
      <c r="B434" s="134" t="s">
        <v>33</v>
      </c>
      <c r="C434" s="135">
        <v>26615</v>
      </c>
      <c r="D434" s="136">
        <v>-0.25900662620413162</v>
      </c>
      <c r="E434" s="135">
        <v>9898</v>
      </c>
      <c r="F434" s="136">
        <f t="shared" si="53"/>
        <v>-0.62810445237647938</v>
      </c>
      <c r="G434" s="135">
        <v>3792</v>
      </c>
      <c r="H434" s="136">
        <f t="shared" si="53"/>
        <v>-0.61689230147504548</v>
      </c>
      <c r="I434" s="135">
        <v>15476</v>
      </c>
      <c r="J434" s="136">
        <f t="shared" si="53"/>
        <v>3.0812236286919834</v>
      </c>
      <c r="K434" s="135">
        <v>9564</v>
      </c>
      <c r="L434" s="136">
        <v>0.31826326671261196</v>
      </c>
      <c r="M434" s="136">
        <v>-0.4418767507002801</v>
      </c>
    </row>
    <row r="435" spans="2:14" ht="6" customHeight="1" x14ac:dyDescent="0.25"/>
    <row r="436" spans="2:14" x14ac:dyDescent="0.25">
      <c r="B436" s="39" t="s">
        <v>254</v>
      </c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</row>
    <row r="437" spans="2:14" x14ac:dyDescent="0.25">
      <c r="C437" s="139"/>
      <c r="E437" s="139"/>
      <c r="G437" s="139"/>
      <c r="I437" s="139"/>
      <c r="K437" s="139"/>
    </row>
    <row r="443" spans="2:14" ht="48.75" customHeight="1" thickBot="1" x14ac:dyDescent="0.3">
      <c r="B443" s="293" t="s">
        <v>273</v>
      </c>
      <c r="C443" s="293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1" t="s">
        <v>124</v>
      </c>
    </row>
    <row r="444" spans="2:14" ht="10.5" customHeight="1" thickBot="1" x14ac:dyDescent="0.3">
      <c r="B444" s="124"/>
      <c r="C444" s="125"/>
      <c r="D444" s="124"/>
      <c r="E444" s="124"/>
      <c r="F444" s="124"/>
      <c r="G444" s="124"/>
      <c r="H444" s="124"/>
      <c r="I444" s="124"/>
      <c r="J444" s="124"/>
      <c r="K444" s="2"/>
      <c r="L444" s="2"/>
      <c r="N444" s="1" t="s">
        <v>125</v>
      </c>
    </row>
    <row r="445" spans="2:14" ht="22.5" thickTop="1" thickBot="1" x14ac:dyDescent="0.3">
      <c r="B445" s="140" t="str">
        <f>C445</f>
        <v>Portugal</v>
      </c>
      <c r="C445" s="303" t="s">
        <v>138</v>
      </c>
      <c r="D445" s="304"/>
      <c r="E445" s="304"/>
      <c r="F445" s="304"/>
      <c r="G445" s="304"/>
      <c r="H445" s="304"/>
      <c r="I445" s="304"/>
      <c r="J445" s="304"/>
      <c r="K445" s="304"/>
      <c r="L445" s="304"/>
      <c r="M445" s="305"/>
    </row>
    <row r="446" spans="2:14" ht="22.5" thickTop="1" thickBot="1" x14ac:dyDescent="0.3">
      <c r="B446" s="3"/>
      <c r="C446" s="306">
        <f>2019</f>
        <v>2019</v>
      </c>
      <c r="D446" s="307"/>
      <c r="E446" s="308">
        <v>2020</v>
      </c>
      <c r="F446" s="307"/>
      <c r="G446" s="308">
        <v>2021</v>
      </c>
      <c r="H446" s="307"/>
      <c r="I446" s="308">
        <v>2022</v>
      </c>
      <c r="J446" s="307"/>
      <c r="K446" s="308">
        <v>2023</v>
      </c>
      <c r="L446" s="309"/>
      <c r="M446" s="310"/>
    </row>
    <row r="447" spans="2:14" ht="16.5" thickTop="1" thickBot="1" x14ac:dyDescent="0.3">
      <c r="B447" s="6"/>
      <c r="C447" s="127" t="s">
        <v>46</v>
      </c>
      <c r="D447" s="128" t="str">
        <f>CONCATENATE("var ",RIGHT(2019,2),"/",RIGHT(2018,2))</f>
        <v>var 19/18</v>
      </c>
      <c r="E447" s="129" t="s">
        <v>46</v>
      </c>
      <c r="F447" s="128" t="str">
        <f>CONCATENATE("var ",RIGHT(E446,2),"/",RIGHT(E446-1,2))</f>
        <v>var 20/19</v>
      </c>
      <c r="G447" s="129" t="s">
        <v>46</v>
      </c>
      <c r="H447" s="128" t="str">
        <f>CONCATENATE("var ",RIGHT(G446,2),"/",RIGHT(G446-1,2))</f>
        <v>var 21/20</v>
      </c>
      <c r="I447" s="129" t="s">
        <v>46</v>
      </c>
      <c r="J447" s="128" t="str">
        <f>CONCATENATE("var ",RIGHT(I446,2),"/",RIGHT(I446-1,2))</f>
        <v>var 22/21</v>
      </c>
      <c r="K447" s="129" t="s">
        <v>46</v>
      </c>
      <c r="L447" s="128" t="str">
        <f>CONCATENATE("var ",RIGHT(K446,2),"/",RIGHT(K446-1,2))</f>
        <v>var 23/22</v>
      </c>
      <c r="M447" s="128" t="str">
        <f>CONCATENATE("var ",RIGHT(K446,2),"/",RIGHT(2019,2))</f>
        <v>var 23/19</v>
      </c>
    </row>
    <row r="448" spans="2:14" x14ac:dyDescent="0.25">
      <c r="B448" s="131" t="s">
        <v>50</v>
      </c>
      <c r="C448" s="132">
        <v>182</v>
      </c>
      <c r="D448" s="133">
        <v>-0.16894977168949776</v>
      </c>
      <c r="E448" s="132">
        <v>156</v>
      </c>
      <c r="F448" s="133">
        <f t="shared" ref="F448:J460" si="56">IFERROR(E448/C448-1,"-")</f>
        <v>-0.1428571428571429</v>
      </c>
      <c r="G448" s="132">
        <v>39</v>
      </c>
      <c r="H448" s="133">
        <f t="shared" si="56"/>
        <v>-0.75</v>
      </c>
      <c r="I448" s="132">
        <v>214</v>
      </c>
      <c r="J448" s="133">
        <f t="shared" si="56"/>
        <v>4.4871794871794872</v>
      </c>
      <c r="K448" s="132">
        <v>248</v>
      </c>
      <c r="L448" s="133">
        <f t="shared" ref="L448:L451" si="57">IFERROR(K448/I448-1,"-")</f>
        <v>0.1588785046728971</v>
      </c>
      <c r="M448" s="133">
        <f>K448/C448-1</f>
        <v>0.36263736263736268</v>
      </c>
    </row>
    <row r="449" spans="2:13" x14ac:dyDescent="0.25">
      <c r="B449" s="131" t="s">
        <v>52</v>
      </c>
      <c r="C449" s="132">
        <v>147</v>
      </c>
      <c r="D449" s="133">
        <v>-0.22222222222222221</v>
      </c>
      <c r="E449" s="132">
        <v>243</v>
      </c>
      <c r="F449" s="133">
        <f t="shared" si="56"/>
        <v>0.65306122448979598</v>
      </c>
      <c r="G449" s="132">
        <v>22</v>
      </c>
      <c r="H449" s="133">
        <f t="shared" si="56"/>
        <v>-0.90946502057613166</v>
      </c>
      <c r="I449" s="132">
        <v>389</v>
      </c>
      <c r="J449" s="133">
        <f t="shared" si="56"/>
        <v>16.681818181818183</v>
      </c>
      <c r="K449" s="132">
        <v>264</v>
      </c>
      <c r="L449" s="133">
        <f t="shared" si="57"/>
        <v>-0.32133676092544983</v>
      </c>
      <c r="M449" s="133">
        <f>IFERROR(L449/C449-1,"-")</f>
        <v>-1.002185964360037</v>
      </c>
    </row>
    <row r="450" spans="2:13" x14ac:dyDescent="0.25">
      <c r="B450" s="131" t="s">
        <v>54</v>
      </c>
      <c r="C450" s="132">
        <v>213</v>
      </c>
      <c r="D450" s="133">
        <v>-4.9107142857142905E-2</v>
      </c>
      <c r="E450" s="132">
        <v>44</v>
      </c>
      <c r="F450" s="133">
        <f t="shared" si="56"/>
        <v>-0.79342723004694837</v>
      </c>
      <c r="G450" s="132">
        <v>37</v>
      </c>
      <c r="H450" s="133">
        <f t="shared" si="56"/>
        <v>-0.15909090909090906</v>
      </c>
      <c r="I450" s="132">
        <v>330</v>
      </c>
      <c r="J450" s="133">
        <f t="shared" si="56"/>
        <v>7.9189189189189193</v>
      </c>
      <c r="K450" s="132">
        <v>277</v>
      </c>
      <c r="L450" s="133">
        <f t="shared" si="57"/>
        <v>-0.16060606060606064</v>
      </c>
      <c r="M450" s="133">
        <f t="shared" ref="M450:M451" si="58">IFERROR(L450/C450-1,"-")</f>
        <v>-1.0007540190638782</v>
      </c>
    </row>
    <row r="451" spans="2:13" x14ac:dyDescent="0.25">
      <c r="B451" s="131" t="s">
        <v>56</v>
      </c>
      <c r="C451" s="132">
        <v>398</v>
      </c>
      <c r="D451" s="133">
        <v>0.63786008230452684</v>
      </c>
      <c r="E451" s="132">
        <v>0</v>
      </c>
      <c r="F451" s="133">
        <f t="shared" si="56"/>
        <v>-1</v>
      </c>
      <c r="G451" s="132">
        <v>71</v>
      </c>
      <c r="H451" s="133" t="str">
        <f t="shared" si="56"/>
        <v>-</v>
      </c>
      <c r="I451" s="132">
        <v>447</v>
      </c>
      <c r="J451" s="133">
        <f t="shared" si="56"/>
        <v>5.295774647887324</v>
      </c>
      <c r="K451" s="132">
        <v>571</v>
      </c>
      <c r="L451" s="133">
        <f t="shared" si="57"/>
        <v>0.27740492170022368</v>
      </c>
      <c r="M451" s="133">
        <f t="shared" si="58"/>
        <v>-0.99930300270929595</v>
      </c>
    </row>
    <row r="452" spans="2:13" x14ac:dyDescent="0.25">
      <c r="B452" s="131" t="s">
        <v>58</v>
      </c>
      <c r="C452" s="132">
        <v>382</v>
      </c>
      <c r="D452" s="133">
        <v>0.62553191489361692</v>
      </c>
      <c r="E452" s="132">
        <v>0</v>
      </c>
      <c r="F452" s="133">
        <f t="shared" si="56"/>
        <v>-1</v>
      </c>
      <c r="G452" s="132">
        <v>110</v>
      </c>
      <c r="H452" s="133" t="str">
        <f t="shared" si="56"/>
        <v>-</v>
      </c>
      <c r="I452" s="132">
        <v>371</v>
      </c>
      <c r="J452" s="133">
        <f t="shared" si="56"/>
        <v>2.3727272727272726</v>
      </c>
      <c r="K452" s="132"/>
      <c r="L452" s="133"/>
      <c r="M452" s="133"/>
    </row>
    <row r="453" spans="2:13" x14ac:dyDescent="0.25">
      <c r="B453" s="131" t="s">
        <v>60</v>
      </c>
      <c r="C453" s="132">
        <v>762</v>
      </c>
      <c r="D453" s="133">
        <v>-0.27840909090909094</v>
      </c>
      <c r="E453" s="132">
        <v>0</v>
      </c>
      <c r="F453" s="133">
        <f t="shared" si="56"/>
        <v>-1</v>
      </c>
      <c r="G453" s="132">
        <v>124</v>
      </c>
      <c r="H453" s="133" t="str">
        <f t="shared" si="56"/>
        <v>-</v>
      </c>
      <c r="I453" s="132">
        <v>408</v>
      </c>
      <c r="J453" s="133">
        <f t="shared" si="56"/>
        <v>2.2903225806451615</v>
      </c>
      <c r="K453" s="132"/>
      <c r="L453" s="133"/>
      <c r="M453" s="133"/>
    </row>
    <row r="454" spans="2:13" x14ac:dyDescent="0.25">
      <c r="B454" s="131" t="s">
        <v>62</v>
      </c>
      <c r="C454" s="132">
        <v>697</v>
      </c>
      <c r="D454" s="133">
        <v>-0.43790322580645158</v>
      </c>
      <c r="E454" s="132">
        <v>61</v>
      </c>
      <c r="F454" s="133">
        <f t="shared" si="56"/>
        <v>-0.91248206599713055</v>
      </c>
      <c r="G454" s="132">
        <v>221</v>
      </c>
      <c r="H454" s="133">
        <f t="shared" si="56"/>
        <v>2.622950819672131</v>
      </c>
      <c r="I454" s="132">
        <v>515</v>
      </c>
      <c r="J454" s="133">
        <f t="shared" si="56"/>
        <v>1.3303167420814481</v>
      </c>
      <c r="K454" s="132"/>
      <c r="L454" s="133"/>
      <c r="M454" s="133"/>
    </row>
    <row r="455" spans="2:13" x14ac:dyDescent="0.25">
      <c r="B455" s="131" t="s">
        <v>64</v>
      </c>
      <c r="C455" s="132">
        <v>1127</v>
      </c>
      <c r="D455" s="133">
        <v>-0.33313609467455618</v>
      </c>
      <c r="E455" s="132">
        <v>130</v>
      </c>
      <c r="F455" s="133">
        <f t="shared" si="56"/>
        <v>-0.88464951197870456</v>
      </c>
      <c r="G455" s="132">
        <v>318</v>
      </c>
      <c r="H455" s="133">
        <f t="shared" si="56"/>
        <v>1.4461538461538463</v>
      </c>
      <c r="I455" s="132">
        <v>931</v>
      </c>
      <c r="J455" s="133">
        <f t="shared" si="56"/>
        <v>1.9276729559748427</v>
      </c>
      <c r="K455" s="132"/>
      <c r="L455" s="133"/>
      <c r="M455" s="133"/>
    </row>
    <row r="456" spans="2:13" x14ac:dyDescent="0.25">
      <c r="B456" s="131" t="s">
        <v>66</v>
      </c>
      <c r="C456" s="132">
        <v>513</v>
      </c>
      <c r="D456" s="133">
        <v>5.3388090349075989E-2</v>
      </c>
      <c r="E456" s="132">
        <v>115</v>
      </c>
      <c r="F456" s="133">
        <f t="shared" si="56"/>
        <v>-0.77582846003898642</v>
      </c>
      <c r="G456" s="132">
        <v>265</v>
      </c>
      <c r="H456" s="133">
        <f t="shared" si="56"/>
        <v>1.3043478260869565</v>
      </c>
      <c r="I456" s="132">
        <v>476</v>
      </c>
      <c r="J456" s="133">
        <f t="shared" si="56"/>
        <v>0.79622641509433967</v>
      </c>
      <c r="K456" s="132"/>
      <c r="L456" s="133"/>
      <c r="M456" s="133"/>
    </row>
    <row r="457" spans="2:13" x14ac:dyDescent="0.25">
      <c r="B457" s="131" t="s">
        <v>68</v>
      </c>
      <c r="C457" s="132">
        <v>220</v>
      </c>
      <c r="D457" s="133">
        <v>0.33333333333333326</v>
      </c>
      <c r="E457" s="132">
        <v>150</v>
      </c>
      <c r="F457" s="133">
        <f t="shared" si="56"/>
        <v>-0.31818181818181823</v>
      </c>
      <c r="G457" s="132">
        <v>254</v>
      </c>
      <c r="H457" s="133">
        <f t="shared" si="56"/>
        <v>0.69333333333333336</v>
      </c>
      <c r="I457" s="132">
        <v>358</v>
      </c>
      <c r="J457" s="133">
        <f t="shared" si="56"/>
        <v>0.40944881889763773</v>
      </c>
      <c r="K457" s="132"/>
      <c r="L457" s="133"/>
      <c r="M457" s="133"/>
    </row>
    <row r="458" spans="2:13" x14ac:dyDescent="0.25">
      <c r="B458" s="131" t="s">
        <v>70</v>
      </c>
      <c r="C458" s="132">
        <v>227</v>
      </c>
      <c r="D458" s="133">
        <v>0.35928143712574845</v>
      </c>
      <c r="E458" s="132">
        <v>53</v>
      </c>
      <c r="F458" s="133">
        <f t="shared" si="56"/>
        <v>-0.76651982378854622</v>
      </c>
      <c r="G458" s="132">
        <v>316</v>
      </c>
      <c r="H458" s="133">
        <f t="shared" si="56"/>
        <v>4.9622641509433958</v>
      </c>
      <c r="I458" s="132">
        <v>351</v>
      </c>
      <c r="J458" s="133">
        <f t="shared" si="56"/>
        <v>0.110759493670886</v>
      </c>
      <c r="K458" s="132"/>
      <c r="L458" s="133"/>
      <c r="M458" s="133"/>
    </row>
    <row r="459" spans="2:13" x14ac:dyDescent="0.25">
      <c r="B459" s="131" t="s">
        <v>72</v>
      </c>
      <c r="C459" s="132">
        <v>228</v>
      </c>
      <c r="D459" s="133">
        <v>0.33333333333333326</v>
      </c>
      <c r="E459" s="132">
        <v>54</v>
      </c>
      <c r="F459" s="133">
        <f t="shared" si="56"/>
        <v>-0.76315789473684215</v>
      </c>
      <c r="G459" s="132">
        <v>262</v>
      </c>
      <c r="H459" s="133">
        <f t="shared" si="56"/>
        <v>3.8518518518518521</v>
      </c>
      <c r="I459" s="132">
        <v>334</v>
      </c>
      <c r="J459" s="133">
        <f t="shared" si="56"/>
        <v>0.27480916030534353</v>
      </c>
      <c r="K459" s="132"/>
      <c r="L459" s="133"/>
      <c r="M459" s="133"/>
    </row>
    <row r="460" spans="2:13" ht="15.75" x14ac:dyDescent="0.25">
      <c r="B460" s="134" t="s">
        <v>33</v>
      </c>
      <c r="C460" s="135">
        <v>5096</v>
      </c>
      <c r="D460" s="136">
        <v>-0.16266841932303644</v>
      </c>
      <c r="E460" s="135">
        <v>1006</v>
      </c>
      <c r="F460" s="136">
        <f t="shared" si="56"/>
        <v>-0.80259026687598123</v>
      </c>
      <c r="G460" s="135">
        <v>2039</v>
      </c>
      <c r="H460" s="136">
        <f t="shared" si="56"/>
        <v>1.0268389662027833</v>
      </c>
      <c r="I460" s="135">
        <v>5124</v>
      </c>
      <c r="J460" s="136">
        <f t="shared" si="56"/>
        <v>1.5129965669445808</v>
      </c>
      <c r="K460" s="135">
        <v>1360</v>
      </c>
      <c r="L460" s="136">
        <v>-1.4492753623188359E-2</v>
      </c>
      <c r="M460" s="136">
        <v>0.44680851063829796</v>
      </c>
    </row>
    <row r="461" spans="2:13" ht="6" customHeight="1" x14ac:dyDescent="0.25"/>
    <row r="462" spans="2:13" x14ac:dyDescent="0.25">
      <c r="B462" s="39" t="s">
        <v>254</v>
      </c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</row>
    <row r="463" spans="2:13" x14ac:dyDescent="0.25">
      <c r="C463" s="139"/>
      <c r="E463" s="139"/>
      <c r="G463" s="139"/>
      <c r="I463" s="139"/>
      <c r="K463" s="139"/>
    </row>
    <row r="466" spans="2:14" ht="48.75" customHeight="1" thickBot="1" x14ac:dyDescent="0.3">
      <c r="B466" s="293" t="s">
        <v>274</v>
      </c>
      <c r="C466" s="293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1" t="s">
        <v>124</v>
      </c>
    </row>
    <row r="467" spans="2:14" ht="10.5" customHeight="1" thickBot="1" x14ac:dyDescent="0.3">
      <c r="B467" s="124"/>
      <c r="C467" s="125"/>
      <c r="D467" s="124"/>
      <c r="E467" s="124"/>
      <c r="F467" s="124"/>
      <c r="G467" s="124"/>
      <c r="H467" s="124"/>
      <c r="I467" s="124"/>
      <c r="J467" s="124"/>
      <c r="K467" s="2"/>
      <c r="L467" s="2"/>
      <c r="N467" s="1" t="s">
        <v>125</v>
      </c>
    </row>
    <row r="468" spans="2:14" ht="22.5" thickTop="1" thickBot="1" x14ac:dyDescent="0.3">
      <c r="B468" s="140" t="str">
        <f>C468</f>
        <v>Polonia</v>
      </c>
      <c r="C468" s="303" t="s">
        <v>140</v>
      </c>
      <c r="D468" s="304"/>
      <c r="E468" s="304"/>
      <c r="F468" s="304"/>
      <c r="G468" s="304"/>
      <c r="H468" s="304"/>
      <c r="I468" s="304"/>
      <c r="J468" s="304"/>
      <c r="K468" s="304"/>
      <c r="L468" s="304"/>
      <c r="M468" s="305"/>
    </row>
    <row r="469" spans="2:14" ht="22.5" thickTop="1" thickBot="1" x14ac:dyDescent="0.3">
      <c r="B469" s="3"/>
      <c r="C469" s="306">
        <f>2019</f>
        <v>2019</v>
      </c>
      <c r="D469" s="307"/>
      <c r="E469" s="308">
        <v>2020</v>
      </c>
      <c r="F469" s="307"/>
      <c r="G469" s="308">
        <v>2021</v>
      </c>
      <c r="H469" s="307"/>
      <c r="I469" s="308">
        <v>2022</v>
      </c>
      <c r="J469" s="307"/>
      <c r="K469" s="308">
        <v>2023</v>
      </c>
      <c r="L469" s="309"/>
      <c r="M469" s="310"/>
    </row>
    <row r="470" spans="2:14" ht="16.5" thickTop="1" thickBot="1" x14ac:dyDescent="0.3">
      <c r="B470" s="6"/>
      <c r="C470" s="127" t="s">
        <v>46</v>
      </c>
      <c r="D470" s="128" t="str">
        <f>CONCATENATE("var ",RIGHT(2019,2),"/",RIGHT(2018,2))</f>
        <v>var 19/18</v>
      </c>
      <c r="E470" s="129" t="s">
        <v>46</v>
      </c>
      <c r="F470" s="128" t="str">
        <f>CONCATENATE("var ",RIGHT(E469,2),"/",RIGHT(E469-1,2))</f>
        <v>var 20/19</v>
      </c>
      <c r="G470" s="129" t="s">
        <v>46</v>
      </c>
      <c r="H470" s="128" t="str">
        <f>CONCATENATE("var ",RIGHT(G469,2),"/",RIGHT(G469-1,2))</f>
        <v>var 21/20</v>
      </c>
      <c r="I470" s="129" t="s">
        <v>46</v>
      </c>
      <c r="J470" s="128" t="str">
        <f>CONCATENATE("var ",RIGHT(I469,2),"/",RIGHT(I469-1,2))</f>
        <v>var 22/21</v>
      </c>
      <c r="K470" s="129" t="s">
        <v>46</v>
      </c>
      <c r="L470" s="128" t="str">
        <f>CONCATENATE("var ",RIGHT(K469,2),"/",RIGHT(K469-1,2))</f>
        <v>var 23/22</v>
      </c>
      <c r="M470" s="128" t="str">
        <f>CONCATENATE("var ",RIGHT(K469,2),"/",RIGHT(2019,2))</f>
        <v>var 23/19</v>
      </c>
    </row>
    <row r="471" spans="2:14" x14ac:dyDescent="0.25">
      <c r="B471" s="131" t="s">
        <v>50</v>
      </c>
      <c r="C471" s="132">
        <v>3490</v>
      </c>
      <c r="D471" s="133">
        <v>-0.10673150755055028</v>
      </c>
      <c r="E471" s="132">
        <v>2773</v>
      </c>
      <c r="F471" s="133">
        <f t="shared" ref="F471:J483" si="59">IFERROR(E471/C471-1,"-")</f>
        <v>-0.20544412607449858</v>
      </c>
      <c r="G471" s="132">
        <v>472</v>
      </c>
      <c r="H471" s="133">
        <f t="shared" si="59"/>
        <v>-0.82978723404255317</v>
      </c>
      <c r="I471" s="132">
        <v>2596</v>
      </c>
      <c r="J471" s="133">
        <f t="shared" si="59"/>
        <v>4.5</v>
      </c>
      <c r="K471" s="132">
        <v>2628</v>
      </c>
      <c r="L471" s="133">
        <f t="shared" ref="L471:L474" si="60">IFERROR(K471/I471-1,"-")</f>
        <v>1.2326656394453073E-2</v>
      </c>
      <c r="M471" s="133">
        <f>K471/C471-1</f>
        <v>-0.24699140401146136</v>
      </c>
    </row>
    <row r="472" spans="2:14" x14ac:dyDescent="0.25">
      <c r="B472" s="131" t="s">
        <v>52</v>
      </c>
      <c r="C472" s="132">
        <v>3192</v>
      </c>
      <c r="D472" s="133">
        <v>-9.8814229249011842E-2</v>
      </c>
      <c r="E472" s="132">
        <v>2785</v>
      </c>
      <c r="F472" s="133">
        <f t="shared" si="59"/>
        <v>-0.12750626566416046</v>
      </c>
      <c r="G472" s="132">
        <v>51</v>
      </c>
      <c r="H472" s="133">
        <f t="shared" si="59"/>
        <v>-0.98168761220825851</v>
      </c>
      <c r="I472" s="132">
        <v>2707</v>
      </c>
      <c r="J472" s="133">
        <f t="shared" si="59"/>
        <v>52.078431372549019</v>
      </c>
      <c r="K472" s="132">
        <v>3110</v>
      </c>
      <c r="L472" s="133">
        <f t="shared" si="60"/>
        <v>0.14887329146656825</v>
      </c>
      <c r="M472" s="133">
        <f>IFERROR(L472/C472-1,"-")</f>
        <v>-0.99995336049766081</v>
      </c>
    </row>
    <row r="473" spans="2:14" x14ac:dyDescent="0.25">
      <c r="B473" s="131" t="s">
        <v>54</v>
      </c>
      <c r="C473" s="132">
        <v>2942</v>
      </c>
      <c r="D473" s="133">
        <v>-0.22251585623678649</v>
      </c>
      <c r="E473" s="132">
        <v>634</v>
      </c>
      <c r="F473" s="133">
        <f t="shared" si="59"/>
        <v>-0.7845003399048267</v>
      </c>
      <c r="G473" s="132">
        <v>83</v>
      </c>
      <c r="H473" s="133">
        <f t="shared" si="59"/>
        <v>-0.86908517350157732</v>
      </c>
      <c r="I473" s="132">
        <v>2162</v>
      </c>
      <c r="J473" s="133">
        <f t="shared" si="59"/>
        <v>25.048192771084338</v>
      </c>
      <c r="K473" s="132">
        <v>2360</v>
      </c>
      <c r="L473" s="133">
        <f t="shared" si="60"/>
        <v>9.1581868640147945E-2</v>
      </c>
      <c r="M473" s="133">
        <f t="shared" ref="M473:M474" si="61">IFERROR(L473/C473-1,"-")</f>
        <v>-0.99996887088081576</v>
      </c>
    </row>
    <row r="474" spans="2:14" x14ac:dyDescent="0.25">
      <c r="B474" s="131" t="s">
        <v>56</v>
      </c>
      <c r="C474" s="132">
        <v>2807</v>
      </c>
      <c r="D474" s="133">
        <v>-0.15857314148681056</v>
      </c>
      <c r="E474" s="132">
        <v>0</v>
      </c>
      <c r="F474" s="133">
        <f t="shared" si="59"/>
        <v>-1</v>
      </c>
      <c r="G474" s="132">
        <v>59</v>
      </c>
      <c r="H474" s="133" t="str">
        <f t="shared" si="59"/>
        <v>-</v>
      </c>
      <c r="I474" s="132">
        <v>2438</v>
      </c>
      <c r="J474" s="133">
        <f t="shared" si="59"/>
        <v>40.322033898305087</v>
      </c>
      <c r="K474" s="132">
        <v>2880</v>
      </c>
      <c r="L474" s="133">
        <f t="shared" si="60"/>
        <v>0.18129614438063979</v>
      </c>
      <c r="M474" s="133">
        <f t="shared" si="61"/>
        <v>-0.99993541284489473</v>
      </c>
    </row>
    <row r="475" spans="2:14" x14ac:dyDescent="0.25">
      <c r="B475" s="131" t="s">
        <v>58</v>
      </c>
      <c r="C475" s="132">
        <v>3448</v>
      </c>
      <c r="D475" s="133">
        <v>-1.4293882218410547E-2</v>
      </c>
      <c r="E475" s="132">
        <v>0</v>
      </c>
      <c r="F475" s="133">
        <f t="shared" si="59"/>
        <v>-1</v>
      </c>
      <c r="G475" s="132">
        <v>123</v>
      </c>
      <c r="H475" s="133" t="str">
        <f t="shared" si="59"/>
        <v>-</v>
      </c>
      <c r="I475" s="132">
        <v>2156</v>
      </c>
      <c r="J475" s="133">
        <f t="shared" si="59"/>
        <v>16.528455284552845</v>
      </c>
      <c r="K475" s="132"/>
      <c r="L475" s="133"/>
      <c r="M475" s="133"/>
    </row>
    <row r="476" spans="2:14" x14ac:dyDescent="0.25">
      <c r="B476" s="131" t="s">
        <v>60</v>
      </c>
      <c r="C476" s="132">
        <v>3427</v>
      </c>
      <c r="D476" s="133">
        <v>-0.2694521424003411</v>
      </c>
      <c r="E476" s="132">
        <v>0</v>
      </c>
      <c r="F476" s="133">
        <f t="shared" si="59"/>
        <v>-1</v>
      </c>
      <c r="G476" s="132">
        <v>478</v>
      </c>
      <c r="H476" s="133" t="str">
        <f t="shared" si="59"/>
        <v>-</v>
      </c>
      <c r="I476" s="132">
        <v>2462</v>
      </c>
      <c r="J476" s="133">
        <f t="shared" si="59"/>
        <v>4.1506276150627617</v>
      </c>
      <c r="K476" s="132"/>
      <c r="L476" s="133"/>
      <c r="M476" s="133"/>
    </row>
    <row r="477" spans="2:14" x14ac:dyDescent="0.25">
      <c r="B477" s="131" t="s">
        <v>62</v>
      </c>
      <c r="C477" s="132">
        <v>2920</v>
      </c>
      <c r="D477" s="133">
        <v>-0.34145241317095176</v>
      </c>
      <c r="E477" s="132">
        <v>703</v>
      </c>
      <c r="F477" s="133">
        <f t="shared" si="59"/>
        <v>-0.75924657534246576</v>
      </c>
      <c r="G477" s="132">
        <v>1432</v>
      </c>
      <c r="H477" s="133">
        <f t="shared" si="59"/>
        <v>1.0369843527738265</v>
      </c>
      <c r="I477" s="132">
        <v>2969</v>
      </c>
      <c r="J477" s="133">
        <f t="shared" si="59"/>
        <v>1.0733240223463687</v>
      </c>
      <c r="K477" s="132"/>
      <c r="L477" s="133"/>
      <c r="M477" s="133"/>
    </row>
    <row r="478" spans="2:14" x14ac:dyDescent="0.25">
      <c r="B478" s="131" t="s">
        <v>64</v>
      </c>
      <c r="C478" s="132">
        <v>3216</v>
      </c>
      <c r="D478" s="133">
        <v>-0.29704918032786887</v>
      </c>
      <c r="E478" s="132">
        <v>1534</v>
      </c>
      <c r="F478" s="133">
        <f t="shared" si="59"/>
        <v>-0.52300995024875618</v>
      </c>
      <c r="G478" s="132">
        <v>1433</v>
      </c>
      <c r="H478" s="133">
        <f t="shared" si="59"/>
        <v>-6.5840938722294684E-2</v>
      </c>
      <c r="I478" s="132">
        <v>2570</v>
      </c>
      <c r="J478" s="133">
        <f t="shared" si="59"/>
        <v>0.79344033496161903</v>
      </c>
      <c r="K478" s="132"/>
      <c r="L478" s="133"/>
      <c r="M478" s="133"/>
    </row>
    <row r="479" spans="2:14" x14ac:dyDescent="0.25">
      <c r="B479" s="131" t="s">
        <v>66</v>
      </c>
      <c r="C479" s="132">
        <v>2303</v>
      </c>
      <c r="D479" s="133">
        <v>-0.34592445328031807</v>
      </c>
      <c r="E479" s="132">
        <v>152</v>
      </c>
      <c r="F479" s="133">
        <f t="shared" si="59"/>
        <v>-0.93399913156752068</v>
      </c>
      <c r="G479" s="132">
        <v>1223</v>
      </c>
      <c r="H479" s="133">
        <f t="shared" si="59"/>
        <v>7.0460526315789469</v>
      </c>
      <c r="I479" s="132">
        <v>2132</v>
      </c>
      <c r="J479" s="133">
        <f t="shared" si="59"/>
        <v>0.74325429272281274</v>
      </c>
      <c r="K479" s="132"/>
      <c r="L479" s="133"/>
      <c r="M479" s="133"/>
    </row>
    <row r="480" spans="2:14" x14ac:dyDescent="0.25">
      <c r="B480" s="131" t="s">
        <v>68</v>
      </c>
      <c r="C480" s="132">
        <v>2389</v>
      </c>
      <c r="D480" s="133">
        <v>-0.12522885389967042</v>
      </c>
      <c r="E480" s="132">
        <v>310</v>
      </c>
      <c r="F480" s="133">
        <f t="shared" si="59"/>
        <v>-0.87023859355378819</v>
      </c>
      <c r="G480" s="132">
        <v>1827</v>
      </c>
      <c r="H480" s="133">
        <f t="shared" si="59"/>
        <v>4.8935483870967742</v>
      </c>
      <c r="I480" s="132">
        <v>2351</v>
      </c>
      <c r="J480" s="133">
        <f t="shared" si="59"/>
        <v>0.28680897646414882</v>
      </c>
      <c r="K480" s="132"/>
      <c r="L480" s="133"/>
      <c r="M480" s="133"/>
    </row>
    <row r="481" spans="2:14" x14ac:dyDescent="0.25">
      <c r="B481" s="131" t="s">
        <v>70</v>
      </c>
      <c r="C481" s="132">
        <v>2575</v>
      </c>
      <c r="D481" s="133">
        <v>0.11568457538994803</v>
      </c>
      <c r="E481" s="132">
        <v>122</v>
      </c>
      <c r="F481" s="133">
        <f t="shared" si="59"/>
        <v>-0.95262135922330093</v>
      </c>
      <c r="G481" s="132">
        <v>1926</v>
      </c>
      <c r="H481" s="133">
        <f t="shared" si="59"/>
        <v>14.78688524590164</v>
      </c>
      <c r="I481" s="132">
        <v>2025</v>
      </c>
      <c r="J481" s="133">
        <f t="shared" si="59"/>
        <v>5.1401869158878455E-2</v>
      </c>
      <c r="K481" s="132"/>
      <c r="L481" s="133"/>
      <c r="M481" s="133"/>
    </row>
    <row r="482" spans="2:14" x14ac:dyDescent="0.25">
      <c r="B482" s="131" t="s">
        <v>72</v>
      </c>
      <c r="C482" s="132">
        <v>2740</v>
      </c>
      <c r="D482" s="133">
        <v>-0.10193379219927889</v>
      </c>
      <c r="E482" s="132">
        <v>265</v>
      </c>
      <c r="F482" s="133">
        <f t="shared" si="59"/>
        <v>-0.90328467153284675</v>
      </c>
      <c r="G482" s="132">
        <v>2127</v>
      </c>
      <c r="H482" s="133">
        <f t="shared" si="59"/>
        <v>7.0264150943396224</v>
      </c>
      <c r="I482" s="132">
        <v>3042</v>
      </c>
      <c r="J482" s="133">
        <f t="shared" si="59"/>
        <v>0.43018335684062059</v>
      </c>
      <c r="K482" s="132"/>
      <c r="L482" s="133"/>
      <c r="M482" s="133"/>
    </row>
    <row r="483" spans="2:14" ht="15.75" x14ac:dyDescent="0.25">
      <c r="B483" s="134" t="s">
        <v>33</v>
      </c>
      <c r="C483" s="135">
        <v>35449</v>
      </c>
      <c r="D483" s="136">
        <v>-0.18278851030476273</v>
      </c>
      <c r="E483" s="135">
        <v>9278</v>
      </c>
      <c r="F483" s="136">
        <f t="shared" si="59"/>
        <v>-0.73827188355101692</v>
      </c>
      <c r="G483" s="135">
        <v>11234</v>
      </c>
      <c r="H483" s="136">
        <f t="shared" si="59"/>
        <v>0.21082129769346847</v>
      </c>
      <c r="I483" s="135">
        <v>29610</v>
      </c>
      <c r="J483" s="136">
        <f t="shared" si="59"/>
        <v>1.6357486202599252</v>
      </c>
      <c r="K483" s="135">
        <v>10978</v>
      </c>
      <c r="L483" s="136">
        <v>0.1085529637483591</v>
      </c>
      <c r="M483" s="136">
        <v>-0.11688520633899124</v>
      </c>
    </row>
    <row r="484" spans="2:14" ht="6" customHeight="1" x14ac:dyDescent="0.25"/>
    <row r="485" spans="2:14" x14ac:dyDescent="0.25">
      <c r="B485" s="39" t="s">
        <v>254</v>
      </c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</row>
    <row r="486" spans="2:14" x14ac:dyDescent="0.25">
      <c r="C486" s="139"/>
      <c r="E486" s="139"/>
      <c r="G486" s="139"/>
      <c r="I486" s="139"/>
      <c r="K486" s="139"/>
    </row>
    <row r="493" spans="2:14" ht="48.75" customHeight="1" thickBot="1" x14ac:dyDescent="0.3">
      <c r="B493" s="293" t="s">
        <v>275</v>
      </c>
      <c r="C493" s="293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1" t="s">
        <v>124</v>
      </c>
    </row>
    <row r="494" spans="2:14" ht="10.5" customHeight="1" thickBot="1" x14ac:dyDescent="0.3">
      <c r="B494" s="124"/>
      <c r="C494" s="125"/>
      <c r="D494" s="124"/>
      <c r="E494" s="124"/>
      <c r="F494" s="124"/>
      <c r="G494" s="124"/>
      <c r="H494" s="124"/>
      <c r="I494" s="124"/>
      <c r="J494" s="124"/>
      <c r="K494" s="2"/>
      <c r="L494" s="2"/>
      <c r="N494" s="1" t="s">
        <v>125</v>
      </c>
    </row>
    <row r="495" spans="2:14" ht="22.5" thickTop="1" thickBot="1" x14ac:dyDescent="0.3">
      <c r="B495" s="140" t="str">
        <f>C495</f>
        <v>Islandia</v>
      </c>
      <c r="C495" s="303" t="s">
        <v>142</v>
      </c>
      <c r="D495" s="304"/>
      <c r="E495" s="304"/>
      <c r="F495" s="304"/>
      <c r="G495" s="304"/>
      <c r="H495" s="304"/>
      <c r="I495" s="304"/>
      <c r="J495" s="304"/>
      <c r="K495" s="304"/>
      <c r="L495" s="304"/>
      <c r="M495" s="305"/>
    </row>
    <row r="496" spans="2:14" ht="22.5" thickTop="1" thickBot="1" x14ac:dyDescent="0.3">
      <c r="B496" s="3"/>
      <c r="C496" s="306">
        <f>2019</f>
        <v>2019</v>
      </c>
      <c r="D496" s="307"/>
      <c r="E496" s="308">
        <v>2020</v>
      </c>
      <c r="F496" s="307"/>
      <c r="G496" s="308">
        <v>2021</v>
      </c>
      <c r="H496" s="307"/>
      <c r="I496" s="308">
        <v>2022</v>
      </c>
      <c r="J496" s="307"/>
      <c r="K496" s="308">
        <v>2023</v>
      </c>
      <c r="L496" s="309"/>
      <c r="M496" s="310"/>
    </row>
    <row r="497" spans="2:13" ht="16.5" thickTop="1" thickBot="1" x14ac:dyDescent="0.3">
      <c r="B497" s="6"/>
      <c r="C497" s="127" t="s">
        <v>46</v>
      </c>
      <c r="D497" s="128" t="str">
        <f>CONCATENATE("var ",RIGHT(2019,2),"/",RIGHT(2018,2))</f>
        <v>var 19/18</v>
      </c>
      <c r="E497" s="129" t="s">
        <v>46</v>
      </c>
      <c r="F497" s="128" t="str">
        <f>CONCATENATE("var ",RIGHT(E496,2),"/",RIGHT(E496-1,2))</f>
        <v>var 20/19</v>
      </c>
      <c r="G497" s="129" t="s">
        <v>46</v>
      </c>
      <c r="H497" s="128" t="str">
        <f>CONCATENATE("var ",RIGHT(G496,2),"/",RIGHT(G496-1,2))</f>
        <v>var 21/20</v>
      </c>
      <c r="I497" s="129" t="s">
        <v>46</v>
      </c>
      <c r="J497" s="128" t="str">
        <f>CONCATENATE("var ",RIGHT(I496,2),"/",RIGHT(I496-1,2))</f>
        <v>var 22/21</v>
      </c>
      <c r="K497" s="129" t="s">
        <v>46</v>
      </c>
      <c r="L497" s="128" t="str">
        <f>CONCATENATE("var ",RIGHT(K496,2),"/",RIGHT(K496-1,2))</f>
        <v>var 23/22</v>
      </c>
      <c r="M497" s="128" t="str">
        <f>CONCATENATE("var ",RIGHT(K496,2),"/",RIGHT(2019,2))</f>
        <v>var 23/19</v>
      </c>
    </row>
    <row r="498" spans="2:13" x14ac:dyDescent="0.25">
      <c r="B498" s="131" t="s">
        <v>50</v>
      </c>
      <c r="C498" s="132">
        <v>17</v>
      </c>
      <c r="D498" s="133">
        <v>3.25</v>
      </c>
      <c r="E498" s="132">
        <v>7</v>
      </c>
      <c r="F498" s="133">
        <f t="shared" ref="F498:J510" si="62">IFERROR(E498/C498-1,"-")</f>
        <v>-0.58823529411764708</v>
      </c>
      <c r="G498" s="132">
        <v>0</v>
      </c>
      <c r="H498" s="133">
        <f t="shared" si="62"/>
        <v>-1</v>
      </c>
      <c r="I498" s="132">
        <v>15</v>
      </c>
      <c r="J498" s="133" t="str">
        <f t="shared" si="62"/>
        <v>-</v>
      </c>
      <c r="K498" s="132">
        <v>10</v>
      </c>
      <c r="L498" s="133">
        <f t="shared" ref="L498:L501" si="63">IFERROR(K498/I498-1,"-")</f>
        <v>-0.33333333333333337</v>
      </c>
      <c r="M498" s="133">
        <f>K498/C498-1</f>
        <v>-0.41176470588235292</v>
      </c>
    </row>
    <row r="499" spans="2:13" x14ac:dyDescent="0.25">
      <c r="B499" s="131" t="s">
        <v>52</v>
      </c>
      <c r="C499" s="132">
        <v>9</v>
      </c>
      <c r="D499" s="133">
        <v>-0.55000000000000004</v>
      </c>
      <c r="E499" s="132">
        <v>14</v>
      </c>
      <c r="F499" s="133">
        <f t="shared" si="62"/>
        <v>0.55555555555555558</v>
      </c>
      <c r="G499" s="132">
        <v>0</v>
      </c>
      <c r="H499" s="133">
        <f t="shared" si="62"/>
        <v>-1</v>
      </c>
      <c r="I499" s="132">
        <v>27</v>
      </c>
      <c r="J499" s="133" t="str">
        <f t="shared" si="62"/>
        <v>-</v>
      </c>
      <c r="K499" s="132">
        <v>26</v>
      </c>
      <c r="L499" s="133">
        <f t="shared" si="63"/>
        <v>-3.703703703703709E-2</v>
      </c>
      <c r="M499" s="133">
        <f>IFERROR(L499/C499-1,"-")</f>
        <v>-1.0041152263374487</v>
      </c>
    </row>
    <row r="500" spans="2:13" x14ac:dyDescent="0.25">
      <c r="B500" s="131" t="s">
        <v>54</v>
      </c>
      <c r="C500" s="132">
        <v>17</v>
      </c>
      <c r="D500" s="133">
        <v>0</v>
      </c>
      <c r="E500" s="132">
        <v>6</v>
      </c>
      <c r="F500" s="133">
        <f t="shared" si="62"/>
        <v>-0.64705882352941169</v>
      </c>
      <c r="G500" s="132">
        <v>0</v>
      </c>
      <c r="H500" s="133">
        <f t="shared" si="62"/>
        <v>-1</v>
      </c>
      <c r="I500" s="132">
        <v>14</v>
      </c>
      <c r="J500" s="133" t="str">
        <f t="shared" si="62"/>
        <v>-</v>
      </c>
      <c r="K500" s="132">
        <v>15</v>
      </c>
      <c r="L500" s="133">
        <f t="shared" si="63"/>
        <v>7.1428571428571397E-2</v>
      </c>
      <c r="M500" s="133">
        <f t="shared" ref="M500:M501" si="64">IFERROR(L500/C500-1,"-")</f>
        <v>-0.99579831932773111</v>
      </c>
    </row>
    <row r="501" spans="2:13" x14ac:dyDescent="0.25">
      <c r="B501" s="131" t="s">
        <v>56</v>
      </c>
      <c r="C501" s="132">
        <v>20</v>
      </c>
      <c r="D501" s="133">
        <v>0.33333333333333326</v>
      </c>
      <c r="E501" s="132">
        <v>0</v>
      </c>
      <c r="F501" s="133">
        <f t="shared" si="62"/>
        <v>-1</v>
      </c>
      <c r="G501" s="132">
        <v>0</v>
      </c>
      <c r="H501" s="133" t="str">
        <f t="shared" si="62"/>
        <v>-</v>
      </c>
      <c r="I501" s="132">
        <v>10</v>
      </c>
      <c r="J501" s="133" t="str">
        <f t="shared" si="62"/>
        <v>-</v>
      </c>
      <c r="K501" s="132">
        <v>7</v>
      </c>
      <c r="L501" s="133">
        <f t="shared" si="63"/>
        <v>-0.30000000000000004</v>
      </c>
      <c r="M501" s="133">
        <f t="shared" si="64"/>
        <v>-1.0149999999999999</v>
      </c>
    </row>
    <row r="502" spans="2:13" x14ac:dyDescent="0.25">
      <c r="B502" s="131" t="s">
        <v>58</v>
      </c>
      <c r="C502" s="132">
        <v>8</v>
      </c>
      <c r="D502" s="133">
        <v>-0.38461538461538458</v>
      </c>
      <c r="E502" s="132">
        <v>0</v>
      </c>
      <c r="F502" s="133">
        <f t="shared" si="62"/>
        <v>-1</v>
      </c>
      <c r="G502" s="132">
        <v>3</v>
      </c>
      <c r="H502" s="133" t="str">
        <f t="shared" si="62"/>
        <v>-</v>
      </c>
      <c r="I502" s="132">
        <v>2</v>
      </c>
      <c r="J502" s="133">
        <f t="shared" si="62"/>
        <v>-0.33333333333333337</v>
      </c>
      <c r="K502" s="132"/>
      <c r="L502" s="133"/>
      <c r="M502" s="133"/>
    </row>
    <row r="503" spans="2:13" x14ac:dyDescent="0.25">
      <c r="B503" s="131" t="s">
        <v>60</v>
      </c>
      <c r="C503" s="132">
        <v>30</v>
      </c>
      <c r="D503" s="133">
        <v>2.3333333333333335</v>
      </c>
      <c r="E503" s="132">
        <v>0</v>
      </c>
      <c r="F503" s="133">
        <f t="shared" si="62"/>
        <v>-1</v>
      </c>
      <c r="G503" s="132">
        <v>4</v>
      </c>
      <c r="H503" s="133" t="str">
        <f t="shared" si="62"/>
        <v>-</v>
      </c>
      <c r="I503" s="132">
        <v>26</v>
      </c>
      <c r="J503" s="133">
        <f t="shared" si="62"/>
        <v>5.5</v>
      </c>
      <c r="K503" s="132"/>
      <c r="L503" s="133"/>
      <c r="M503" s="133"/>
    </row>
    <row r="504" spans="2:13" x14ac:dyDescent="0.25">
      <c r="B504" s="131" t="s">
        <v>62</v>
      </c>
      <c r="C504" s="132">
        <v>9</v>
      </c>
      <c r="D504" s="133">
        <v>3.5</v>
      </c>
      <c r="E504" s="132">
        <v>0</v>
      </c>
      <c r="F504" s="133">
        <f t="shared" si="62"/>
        <v>-1</v>
      </c>
      <c r="G504" s="132">
        <v>10</v>
      </c>
      <c r="H504" s="133" t="str">
        <f t="shared" si="62"/>
        <v>-</v>
      </c>
      <c r="I504" s="132">
        <v>10</v>
      </c>
      <c r="J504" s="133">
        <f t="shared" si="62"/>
        <v>0</v>
      </c>
      <c r="K504" s="132"/>
      <c r="L504" s="133"/>
      <c r="M504" s="133"/>
    </row>
    <row r="505" spans="2:13" x14ac:dyDescent="0.25">
      <c r="B505" s="131" t="s">
        <v>64</v>
      </c>
      <c r="C505" s="132">
        <v>4</v>
      </c>
      <c r="D505" s="133">
        <v>-0.6</v>
      </c>
      <c r="E505" s="132">
        <v>2</v>
      </c>
      <c r="F505" s="133">
        <f t="shared" si="62"/>
        <v>-0.5</v>
      </c>
      <c r="G505" s="132">
        <v>0</v>
      </c>
      <c r="H505" s="133">
        <f t="shared" si="62"/>
        <v>-1</v>
      </c>
      <c r="I505" s="132">
        <v>5</v>
      </c>
      <c r="J505" s="133" t="str">
        <f t="shared" si="62"/>
        <v>-</v>
      </c>
      <c r="K505" s="132"/>
      <c r="L505" s="133"/>
      <c r="M505" s="133"/>
    </row>
    <row r="506" spans="2:13" x14ac:dyDescent="0.25">
      <c r="B506" s="131" t="s">
        <v>66</v>
      </c>
      <c r="C506" s="132">
        <v>2</v>
      </c>
      <c r="D506" s="133">
        <v>-0.5</v>
      </c>
      <c r="E506" s="132">
        <v>0</v>
      </c>
      <c r="F506" s="133">
        <f t="shared" si="62"/>
        <v>-1</v>
      </c>
      <c r="G506" s="132">
        <v>4</v>
      </c>
      <c r="H506" s="133" t="str">
        <f t="shared" si="62"/>
        <v>-</v>
      </c>
      <c r="I506" s="132">
        <v>5</v>
      </c>
      <c r="J506" s="133">
        <f t="shared" si="62"/>
        <v>0.25</v>
      </c>
      <c r="K506" s="132"/>
      <c r="L506" s="133"/>
      <c r="M506" s="133"/>
    </row>
    <row r="507" spans="2:13" x14ac:dyDescent="0.25">
      <c r="B507" s="131" t="s">
        <v>68</v>
      </c>
      <c r="C507" s="132">
        <v>5</v>
      </c>
      <c r="D507" s="133">
        <v>0.25</v>
      </c>
      <c r="E507" s="132">
        <v>1</v>
      </c>
      <c r="F507" s="133">
        <f t="shared" si="62"/>
        <v>-0.8</v>
      </c>
      <c r="G507" s="132">
        <v>12</v>
      </c>
      <c r="H507" s="133">
        <f t="shared" si="62"/>
        <v>11</v>
      </c>
      <c r="I507" s="132">
        <v>14</v>
      </c>
      <c r="J507" s="133">
        <f t="shared" si="62"/>
        <v>0.16666666666666674</v>
      </c>
      <c r="K507" s="132"/>
      <c r="L507" s="133"/>
      <c r="M507" s="133"/>
    </row>
    <row r="508" spans="2:13" x14ac:dyDescent="0.25">
      <c r="B508" s="131" t="s">
        <v>70</v>
      </c>
      <c r="C508" s="132">
        <v>7</v>
      </c>
      <c r="D508" s="133">
        <v>-0.22222222222222221</v>
      </c>
      <c r="E508" s="132">
        <v>2</v>
      </c>
      <c r="F508" s="133">
        <f t="shared" si="62"/>
        <v>-0.7142857142857143</v>
      </c>
      <c r="G508" s="132">
        <v>5</v>
      </c>
      <c r="H508" s="133">
        <f t="shared" si="62"/>
        <v>1.5</v>
      </c>
      <c r="I508" s="132">
        <v>19</v>
      </c>
      <c r="J508" s="133">
        <f t="shared" si="62"/>
        <v>2.8</v>
      </c>
      <c r="K508" s="132"/>
      <c r="L508" s="133"/>
      <c r="M508" s="133"/>
    </row>
    <row r="509" spans="2:13" x14ac:dyDescent="0.25">
      <c r="B509" s="131" t="s">
        <v>72</v>
      </c>
      <c r="C509" s="132">
        <v>17</v>
      </c>
      <c r="D509" s="133">
        <v>0.54545454545454541</v>
      </c>
      <c r="E509" s="132">
        <v>1</v>
      </c>
      <c r="F509" s="133">
        <f t="shared" si="62"/>
        <v>-0.94117647058823528</v>
      </c>
      <c r="G509" s="132">
        <v>15</v>
      </c>
      <c r="H509" s="133">
        <f t="shared" si="62"/>
        <v>14</v>
      </c>
      <c r="I509" s="132">
        <v>42</v>
      </c>
      <c r="J509" s="133">
        <f t="shared" si="62"/>
        <v>1.7999999999999998</v>
      </c>
      <c r="K509" s="132"/>
      <c r="L509" s="133"/>
      <c r="M509" s="133"/>
    </row>
    <row r="510" spans="2:13" ht="15.75" x14ac:dyDescent="0.25">
      <c r="B510" s="134" t="s">
        <v>33</v>
      </c>
      <c r="C510" s="135">
        <v>145</v>
      </c>
      <c r="D510" s="136">
        <v>0.22881355932203395</v>
      </c>
      <c r="E510" s="135">
        <v>33</v>
      </c>
      <c r="F510" s="136">
        <f t="shared" si="62"/>
        <v>-0.77241379310344827</v>
      </c>
      <c r="G510" s="135">
        <v>53</v>
      </c>
      <c r="H510" s="136">
        <f t="shared" si="62"/>
        <v>0.60606060606060597</v>
      </c>
      <c r="I510" s="135">
        <v>189</v>
      </c>
      <c r="J510" s="136">
        <f t="shared" si="62"/>
        <v>2.5660377358490565</v>
      </c>
      <c r="K510" s="135">
        <v>58</v>
      </c>
      <c r="L510" s="136">
        <v>-0.12121212121212122</v>
      </c>
      <c r="M510" s="136">
        <v>-7.9365079365079416E-2</v>
      </c>
    </row>
    <row r="511" spans="2:13" ht="6" customHeight="1" x14ac:dyDescent="0.25"/>
    <row r="512" spans="2:13" x14ac:dyDescent="0.25">
      <c r="B512" s="39" t="s">
        <v>254</v>
      </c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</row>
    <row r="513" spans="2:14" x14ac:dyDescent="0.25">
      <c r="C513" s="139"/>
      <c r="E513" s="139"/>
      <c r="G513" s="139"/>
      <c r="I513" s="130"/>
    </row>
    <row r="516" spans="2:14" ht="48.75" customHeight="1" thickBot="1" x14ac:dyDescent="0.3">
      <c r="B516" s="293" t="s">
        <v>276</v>
      </c>
      <c r="C516" s="293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1" t="s">
        <v>124</v>
      </c>
    </row>
    <row r="517" spans="2:14" ht="10.5" customHeight="1" thickBot="1" x14ac:dyDescent="0.3">
      <c r="B517" s="124"/>
      <c r="C517" s="125"/>
      <c r="D517" s="124"/>
      <c r="E517" s="124"/>
      <c r="F517" s="124"/>
      <c r="G517" s="124"/>
      <c r="H517" s="124"/>
      <c r="I517" s="124"/>
      <c r="J517" s="124"/>
      <c r="K517" s="2"/>
      <c r="L517" s="2"/>
      <c r="N517" s="1" t="s">
        <v>125</v>
      </c>
    </row>
    <row r="518" spans="2:14" ht="22.5" thickTop="1" thickBot="1" x14ac:dyDescent="0.3">
      <c r="B518" s="140" t="str">
        <f>C518</f>
        <v>Luxemburgo</v>
      </c>
      <c r="C518" s="303" t="s">
        <v>144</v>
      </c>
      <c r="D518" s="304"/>
      <c r="E518" s="304"/>
      <c r="F518" s="304"/>
      <c r="G518" s="304"/>
      <c r="H518" s="304"/>
      <c r="I518" s="304"/>
      <c r="J518" s="304"/>
      <c r="K518" s="304"/>
      <c r="L518" s="304"/>
      <c r="M518" s="305"/>
    </row>
    <row r="519" spans="2:14" ht="22.5" thickTop="1" thickBot="1" x14ac:dyDescent="0.3">
      <c r="B519" s="3"/>
      <c r="C519" s="306">
        <f>2019</f>
        <v>2019</v>
      </c>
      <c r="D519" s="307"/>
      <c r="E519" s="308">
        <v>2020</v>
      </c>
      <c r="F519" s="307"/>
      <c r="G519" s="308">
        <v>2021</v>
      </c>
      <c r="H519" s="307"/>
      <c r="I519" s="308">
        <v>2022</v>
      </c>
      <c r="J519" s="307"/>
      <c r="K519" s="308">
        <v>2023</v>
      </c>
      <c r="L519" s="309"/>
      <c r="M519" s="310"/>
    </row>
    <row r="520" spans="2:14" ht="16.5" thickTop="1" thickBot="1" x14ac:dyDescent="0.3">
      <c r="B520" s="6"/>
      <c r="C520" s="127" t="s">
        <v>46</v>
      </c>
      <c r="D520" s="128" t="str">
        <f>CONCATENATE("var ",RIGHT(2019,2),"/",RIGHT(2018,2))</f>
        <v>var 19/18</v>
      </c>
      <c r="E520" s="129" t="s">
        <v>46</v>
      </c>
      <c r="F520" s="128" t="str">
        <f>CONCATENATE("var ",RIGHT(E519,2),"/",RIGHT(E519-1,2))</f>
        <v>var 20/19</v>
      </c>
      <c r="G520" s="129" t="s">
        <v>46</v>
      </c>
      <c r="H520" s="128" t="str">
        <f>CONCATENATE("var ",RIGHT(G519,2),"/",RIGHT(G519-1,2))</f>
        <v>var 21/20</v>
      </c>
      <c r="I520" s="129" t="s">
        <v>46</v>
      </c>
      <c r="J520" s="128" t="str">
        <f>CONCATENATE("var ",RIGHT(I519,2),"/",RIGHT(I519-1,2))</f>
        <v>var 22/21</v>
      </c>
      <c r="K520" s="129" t="s">
        <v>46</v>
      </c>
      <c r="L520" s="128" t="str">
        <f>CONCATENATE("var ",RIGHT(K519,2),"/",RIGHT(K519-1,2))</f>
        <v>var 23/22</v>
      </c>
      <c r="M520" s="128" t="str">
        <f>CONCATENATE("var ",RIGHT(K519,2),"/",RIGHT(2019,2))</f>
        <v>var 23/19</v>
      </c>
    </row>
    <row r="521" spans="2:14" x14ac:dyDescent="0.25">
      <c r="B521" s="131" t="s">
        <v>50</v>
      </c>
      <c r="C521" s="132">
        <v>115</v>
      </c>
      <c r="D521" s="133">
        <v>0.41975308641975317</v>
      </c>
      <c r="E521" s="132">
        <v>125</v>
      </c>
      <c r="F521" s="133">
        <f t="shared" ref="F521:J533" si="65">IFERROR(E521/C521-1,"-")</f>
        <v>8.6956521739130377E-2</v>
      </c>
      <c r="G521" s="132">
        <v>120</v>
      </c>
      <c r="H521" s="133">
        <f t="shared" si="65"/>
        <v>-4.0000000000000036E-2</v>
      </c>
      <c r="I521" s="132">
        <v>137</v>
      </c>
      <c r="J521" s="133">
        <f t="shared" si="65"/>
        <v>0.14166666666666661</v>
      </c>
      <c r="K521" s="132">
        <v>286</v>
      </c>
      <c r="L521" s="133">
        <f t="shared" ref="L521:L524" si="66">IFERROR(K521/I521-1,"-")</f>
        <v>1.0875912408759123</v>
      </c>
      <c r="M521" s="133">
        <f>K521/C521-1</f>
        <v>1.4869565217391303</v>
      </c>
    </row>
    <row r="522" spans="2:14" x14ac:dyDescent="0.25">
      <c r="B522" s="131" t="s">
        <v>52</v>
      </c>
      <c r="C522" s="132">
        <v>228</v>
      </c>
      <c r="D522" s="133">
        <v>0.2324324324324325</v>
      </c>
      <c r="E522" s="132">
        <v>281</v>
      </c>
      <c r="F522" s="133">
        <f t="shared" si="65"/>
        <v>0.23245614035087714</v>
      </c>
      <c r="G522" s="132">
        <v>121</v>
      </c>
      <c r="H522" s="133">
        <f t="shared" si="65"/>
        <v>-0.56939501779359425</v>
      </c>
      <c r="I522" s="132">
        <v>405</v>
      </c>
      <c r="J522" s="133">
        <f t="shared" si="65"/>
        <v>2.3471074380165291</v>
      </c>
      <c r="K522" s="132">
        <v>324</v>
      </c>
      <c r="L522" s="133">
        <f t="shared" si="66"/>
        <v>-0.19999999999999996</v>
      </c>
      <c r="M522" s="133">
        <f>IFERROR(L522/C522-1,"-")</f>
        <v>-1.000877192982456</v>
      </c>
    </row>
    <row r="523" spans="2:14" x14ac:dyDescent="0.25">
      <c r="B523" s="131" t="s">
        <v>54</v>
      </c>
      <c r="C523" s="132">
        <v>186</v>
      </c>
      <c r="D523" s="133">
        <v>0.14814814814814814</v>
      </c>
      <c r="E523" s="132">
        <v>43</v>
      </c>
      <c r="F523" s="133">
        <f t="shared" si="65"/>
        <v>-0.76881720430107525</v>
      </c>
      <c r="G523" s="132">
        <v>134</v>
      </c>
      <c r="H523" s="133">
        <f t="shared" si="65"/>
        <v>2.1162790697674421</v>
      </c>
      <c r="I523" s="132">
        <v>264</v>
      </c>
      <c r="J523" s="133">
        <f t="shared" si="65"/>
        <v>0.9701492537313432</v>
      </c>
      <c r="K523" s="132">
        <v>258</v>
      </c>
      <c r="L523" s="133">
        <f t="shared" si="66"/>
        <v>-2.2727272727272707E-2</v>
      </c>
      <c r="M523" s="133">
        <f t="shared" ref="M523:M524" si="67">IFERROR(L523/C523-1,"-")</f>
        <v>-1.0001221896383186</v>
      </c>
    </row>
    <row r="524" spans="2:14" x14ac:dyDescent="0.25">
      <c r="B524" s="131" t="s">
        <v>56</v>
      </c>
      <c r="C524" s="132">
        <v>211</v>
      </c>
      <c r="D524" s="133">
        <v>-0.11344537815126055</v>
      </c>
      <c r="E524" s="132">
        <v>0</v>
      </c>
      <c r="F524" s="133">
        <f t="shared" si="65"/>
        <v>-1</v>
      </c>
      <c r="G524" s="132">
        <v>479</v>
      </c>
      <c r="H524" s="133" t="str">
        <f t="shared" si="65"/>
        <v>-</v>
      </c>
      <c r="I524" s="132">
        <v>395</v>
      </c>
      <c r="J524" s="133">
        <f t="shared" si="65"/>
        <v>-0.17536534446764096</v>
      </c>
      <c r="K524" s="132">
        <v>517</v>
      </c>
      <c r="L524" s="133">
        <f t="shared" si="66"/>
        <v>0.30886075949367098</v>
      </c>
      <c r="M524" s="133">
        <f t="shared" si="67"/>
        <v>-0.99853620493130957</v>
      </c>
    </row>
    <row r="525" spans="2:14" x14ac:dyDescent="0.25">
      <c r="B525" s="131" t="s">
        <v>58</v>
      </c>
      <c r="C525" s="132">
        <v>156</v>
      </c>
      <c r="D525" s="133">
        <v>0.39285714285714279</v>
      </c>
      <c r="E525" s="132">
        <v>0</v>
      </c>
      <c r="F525" s="133">
        <f t="shared" si="65"/>
        <v>-1</v>
      </c>
      <c r="G525" s="132">
        <v>329</v>
      </c>
      <c r="H525" s="133" t="str">
        <f t="shared" si="65"/>
        <v>-</v>
      </c>
      <c r="I525" s="132">
        <v>245</v>
      </c>
      <c r="J525" s="133">
        <f t="shared" si="65"/>
        <v>-0.25531914893617025</v>
      </c>
      <c r="K525" s="132"/>
      <c r="L525" s="133"/>
      <c r="M525" s="133"/>
    </row>
    <row r="526" spans="2:14" x14ac:dyDescent="0.25">
      <c r="B526" s="131" t="s">
        <v>60</v>
      </c>
      <c r="C526" s="132">
        <v>104</v>
      </c>
      <c r="D526" s="133">
        <v>-5.4545454545454564E-2</v>
      </c>
      <c r="E526" s="132">
        <v>0</v>
      </c>
      <c r="F526" s="133">
        <f t="shared" si="65"/>
        <v>-1</v>
      </c>
      <c r="G526" s="132">
        <v>183</v>
      </c>
      <c r="H526" s="133" t="str">
        <f t="shared" si="65"/>
        <v>-</v>
      </c>
      <c r="I526" s="132">
        <v>113</v>
      </c>
      <c r="J526" s="133">
        <f t="shared" si="65"/>
        <v>-0.38251366120218577</v>
      </c>
      <c r="K526" s="132"/>
      <c r="L526" s="133"/>
      <c r="M526" s="133"/>
    </row>
    <row r="527" spans="2:14" x14ac:dyDescent="0.25">
      <c r="B527" s="131" t="s">
        <v>62</v>
      </c>
      <c r="C527" s="132">
        <v>240</v>
      </c>
      <c r="D527" s="133">
        <v>0.84615384615384626</v>
      </c>
      <c r="E527" s="132">
        <v>76</v>
      </c>
      <c r="F527" s="133">
        <f t="shared" si="65"/>
        <v>-0.68333333333333335</v>
      </c>
      <c r="G527" s="132">
        <v>230</v>
      </c>
      <c r="H527" s="133">
        <f t="shared" si="65"/>
        <v>2.0263157894736841</v>
      </c>
      <c r="I527" s="132">
        <v>241</v>
      </c>
      <c r="J527" s="133">
        <f t="shared" si="65"/>
        <v>4.7826086956521685E-2</v>
      </c>
      <c r="K527" s="132"/>
      <c r="L527" s="133"/>
      <c r="M527" s="133"/>
    </row>
    <row r="528" spans="2:14" x14ac:dyDescent="0.25">
      <c r="B528" s="131" t="s">
        <v>64</v>
      </c>
      <c r="C528" s="132">
        <v>261</v>
      </c>
      <c r="D528" s="133">
        <v>-0.21385542168674698</v>
      </c>
      <c r="E528" s="132">
        <v>179</v>
      </c>
      <c r="F528" s="133">
        <f t="shared" si="65"/>
        <v>-0.31417624521072796</v>
      </c>
      <c r="G528" s="132">
        <v>320</v>
      </c>
      <c r="H528" s="133">
        <f t="shared" si="65"/>
        <v>0.7877094972067038</v>
      </c>
      <c r="I528" s="132">
        <v>373</v>
      </c>
      <c r="J528" s="133">
        <f t="shared" si="65"/>
        <v>0.16562499999999991</v>
      </c>
      <c r="K528" s="132"/>
      <c r="L528" s="133"/>
      <c r="M528" s="133"/>
    </row>
    <row r="529" spans="2:14" x14ac:dyDescent="0.25">
      <c r="B529" s="131" t="s">
        <v>66</v>
      </c>
      <c r="C529" s="132">
        <v>214</v>
      </c>
      <c r="D529" s="133">
        <v>0.37179487179487181</v>
      </c>
      <c r="E529" s="132">
        <v>118</v>
      </c>
      <c r="F529" s="133">
        <f t="shared" si="65"/>
        <v>-0.44859813084112155</v>
      </c>
      <c r="G529" s="132">
        <v>208</v>
      </c>
      <c r="H529" s="133">
        <f t="shared" si="65"/>
        <v>0.76271186440677963</v>
      </c>
      <c r="I529" s="132">
        <v>309</v>
      </c>
      <c r="J529" s="133">
        <f t="shared" si="65"/>
        <v>0.48557692307692313</v>
      </c>
      <c r="K529" s="132"/>
      <c r="L529" s="133"/>
      <c r="M529" s="133"/>
    </row>
    <row r="530" spans="2:14" x14ac:dyDescent="0.25">
      <c r="B530" s="131" t="s">
        <v>68</v>
      </c>
      <c r="C530" s="132">
        <v>207</v>
      </c>
      <c r="D530" s="133">
        <v>0.11891891891891881</v>
      </c>
      <c r="E530" s="132">
        <v>143</v>
      </c>
      <c r="F530" s="133">
        <f t="shared" si="65"/>
        <v>-0.3091787439613527</v>
      </c>
      <c r="G530" s="132">
        <v>299</v>
      </c>
      <c r="H530" s="133">
        <f t="shared" si="65"/>
        <v>1.0909090909090908</v>
      </c>
      <c r="I530" s="132">
        <v>280</v>
      </c>
      <c r="J530" s="133">
        <f t="shared" si="65"/>
        <v>-6.3545150501672198E-2</v>
      </c>
      <c r="K530" s="132"/>
      <c r="L530" s="133"/>
      <c r="M530" s="133"/>
    </row>
    <row r="531" spans="2:14" x14ac:dyDescent="0.25">
      <c r="B531" s="131" t="s">
        <v>70</v>
      </c>
      <c r="C531" s="132">
        <v>142</v>
      </c>
      <c r="D531" s="133">
        <v>0.56043956043956045</v>
      </c>
      <c r="E531" s="132">
        <v>143</v>
      </c>
      <c r="F531" s="133">
        <f t="shared" si="65"/>
        <v>7.0422535211267512E-3</v>
      </c>
      <c r="G531" s="132">
        <v>240</v>
      </c>
      <c r="H531" s="133">
        <f t="shared" si="65"/>
        <v>0.67832167832167833</v>
      </c>
      <c r="I531" s="132">
        <v>239</v>
      </c>
      <c r="J531" s="133">
        <f t="shared" si="65"/>
        <v>-4.1666666666666519E-3</v>
      </c>
      <c r="K531" s="132"/>
      <c r="L531" s="133"/>
      <c r="M531" s="133"/>
    </row>
    <row r="532" spans="2:14" x14ac:dyDescent="0.25">
      <c r="B532" s="131" t="s">
        <v>72</v>
      </c>
      <c r="C532" s="132">
        <v>226</v>
      </c>
      <c r="D532" s="133">
        <v>0.765625</v>
      </c>
      <c r="E532" s="132">
        <v>163</v>
      </c>
      <c r="F532" s="133">
        <f t="shared" si="65"/>
        <v>-0.27876106194690264</v>
      </c>
      <c r="G532" s="132">
        <v>354</v>
      </c>
      <c r="H532" s="133">
        <f t="shared" si="65"/>
        <v>1.1717791411042944</v>
      </c>
      <c r="I532" s="132">
        <v>317</v>
      </c>
      <c r="J532" s="133">
        <f t="shared" si="65"/>
        <v>-0.10451977401129942</v>
      </c>
      <c r="K532" s="132"/>
      <c r="L532" s="133"/>
      <c r="M532" s="133"/>
    </row>
    <row r="533" spans="2:14" ht="15.75" x14ac:dyDescent="0.25">
      <c r="B533" s="134" t="s">
        <v>33</v>
      </c>
      <c r="C533" s="135">
        <v>2290</v>
      </c>
      <c r="D533" s="136">
        <v>0.19895287958115193</v>
      </c>
      <c r="E533" s="135">
        <v>1271</v>
      </c>
      <c r="F533" s="136">
        <f t="shared" si="65"/>
        <v>-0.44497816593886463</v>
      </c>
      <c r="G533" s="135">
        <v>3017</v>
      </c>
      <c r="H533" s="136">
        <f t="shared" si="65"/>
        <v>1.3737214791502752</v>
      </c>
      <c r="I533" s="135">
        <v>3318</v>
      </c>
      <c r="J533" s="136">
        <f t="shared" si="65"/>
        <v>9.9767981438515063E-2</v>
      </c>
      <c r="K533" s="135">
        <v>1385</v>
      </c>
      <c r="L533" s="136">
        <v>0.15320566194837637</v>
      </c>
      <c r="M533" s="136">
        <v>0.87162162162162171</v>
      </c>
    </row>
    <row r="534" spans="2:14" ht="6" customHeight="1" x14ac:dyDescent="0.25"/>
    <row r="535" spans="2:14" x14ac:dyDescent="0.25">
      <c r="B535" s="39" t="s">
        <v>254</v>
      </c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</row>
    <row r="536" spans="2:14" x14ac:dyDescent="0.25">
      <c r="C536" s="139"/>
      <c r="E536" s="139"/>
      <c r="G536" s="139"/>
      <c r="I536" s="139"/>
      <c r="K536" s="139"/>
    </row>
    <row r="539" spans="2:14" ht="48.75" customHeight="1" thickBot="1" x14ac:dyDescent="0.3">
      <c r="B539" s="293" t="s">
        <v>277</v>
      </c>
      <c r="C539" s="293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1" t="s">
        <v>124</v>
      </c>
    </row>
    <row r="540" spans="2:14" ht="10.5" customHeight="1" thickBot="1" x14ac:dyDescent="0.3">
      <c r="B540" s="124"/>
      <c r="C540" s="125"/>
      <c r="D540" s="124"/>
      <c r="E540" s="124"/>
      <c r="F540" s="124"/>
      <c r="G540" s="124"/>
      <c r="H540" s="124"/>
      <c r="I540" s="124"/>
      <c r="J540" s="124"/>
      <c r="K540" s="2"/>
      <c r="L540" s="2"/>
      <c r="N540" s="1" t="s">
        <v>125</v>
      </c>
    </row>
    <row r="541" spans="2:14" ht="22.5" thickTop="1" thickBot="1" x14ac:dyDescent="0.3">
      <c r="B541" s="140" t="str">
        <f>C541</f>
        <v>Lituania</v>
      </c>
      <c r="C541" s="303" t="s">
        <v>146</v>
      </c>
      <c r="D541" s="304"/>
      <c r="E541" s="304"/>
      <c r="F541" s="304"/>
      <c r="G541" s="304"/>
      <c r="H541" s="304"/>
      <c r="I541" s="304"/>
      <c r="J541" s="304"/>
      <c r="K541" s="304"/>
      <c r="L541" s="304"/>
      <c r="M541" s="305"/>
    </row>
    <row r="542" spans="2:14" ht="22.5" thickTop="1" thickBot="1" x14ac:dyDescent="0.3">
      <c r="B542" s="3"/>
      <c r="C542" s="306">
        <f>2019</f>
        <v>2019</v>
      </c>
      <c r="D542" s="307"/>
      <c r="E542" s="308">
        <v>2020</v>
      </c>
      <c r="F542" s="307"/>
      <c r="G542" s="308">
        <v>2021</v>
      </c>
      <c r="H542" s="307"/>
      <c r="I542" s="308">
        <v>2022</v>
      </c>
      <c r="J542" s="307"/>
      <c r="K542" s="308">
        <v>2023</v>
      </c>
      <c r="L542" s="309"/>
      <c r="M542" s="310"/>
    </row>
    <row r="543" spans="2:14" ht="16.5" thickTop="1" thickBot="1" x14ac:dyDescent="0.3">
      <c r="B543" s="6"/>
      <c r="C543" s="127" t="s">
        <v>46</v>
      </c>
      <c r="D543" s="128" t="str">
        <f>CONCATENATE("var ",RIGHT(2019,2),"/",RIGHT(2018,2))</f>
        <v>var 19/18</v>
      </c>
      <c r="E543" s="129" t="s">
        <v>46</v>
      </c>
      <c r="F543" s="128" t="str">
        <f>CONCATENATE("var ",RIGHT(E542,2),"/",RIGHT(E542-1,2))</f>
        <v>var 20/19</v>
      </c>
      <c r="G543" s="129" t="s">
        <v>46</v>
      </c>
      <c r="H543" s="128" t="str">
        <f>CONCATENATE("var ",RIGHT(G542,2),"/",RIGHT(G542-1,2))</f>
        <v>var 21/20</v>
      </c>
      <c r="I543" s="129" t="s">
        <v>46</v>
      </c>
      <c r="J543" s="128" t="str">
        <f>CONCATENATE("var ",RIGHT(I542,2),"/",RIGHT(I542-1,2))</f>
        <v>var 22/21</v>
      </c>
      <c r="K543" s="129" t="s">
        <v>46</v>
      </c>
      <c r="L543" s="128" t="str">
        <f>CONCATENATE("var ",RIGHT(K542,2),"/",RIGHT(K542-1,2))</f>
        <v>var 23/22</v>
      </c>
      <c r="M543" s="128" t="str">
        <f>CONCATENATE("var ",RIGHT(K542,2),"/",RIGHT(2019,2))</f>
        <v>var 23/19</v>
      </c>
    </row>
    <row r="544" spans="2:14" x14ac:dyDescent="0.25">
      <c r="B544" s="131" t="s">
        <v>50</v>
      </c>
      <c r="C544" s="132">
        <v>170</v>
      </c>
      <c r="D544" s="133">
        <v>-0.10052910052910058</v>
      </c>
      <c r="E544" s="132">
        <v>129</v>
      </c>
      <c r="F544" s="133">
        <f t="shared" ref="F544:J556" si="68">IFERROR(E544/C544-1,"-")</f>
        <v>-0.24117647058823533</v>
      </c>
      <c r="G544" s="132">
        <v>43</v>
      </c>
      <c r="H544" s="133">
        <f t="shared" si="68"/>
        <v>-0.66666666666666674</v>
      </c>
      <c r="I544" s="132">
        <v>183</v>
      </c>
      <c r="J544" s="133">
        <f t="shared" si="68"/>
        <v>3.2558139534883717</v>
      </c>
      <c r="K544" s="132">
        <v>289</v>
      </c>
      <c r="L544" s="133">
        <f t="shared" ref="L544:L547" si="69">IFERROR(K544/I544-1,"-")</f>
        <v>0.57923497267759561</v>
      </c>
      <c r="M544" s="133">
        <f>K544/C544-1</f>
        <v>0.7</v>
      </c>
    </row>
    <row r="545" spans="2:13" x14ac:dyDescent="0.25">
      <c r="B545" s="131" t="s">
        <v>52</v>
      </c>
      <c r="C545" s="132">
        <v>266</v>
      </c>
      <c r="D545" s="133">
        <v>0.46153846153846145</v>
      </c>
      <c r="E545" s="132">
        <v>176</v>
      </c>
      <c r="F545" s="133">
        <f t="shared" si="68"/>
        <v>-0.33834586466165417</v>
      </c>
      <c r="G545" s="132">
        <v>5</v>
      </c>
      <c r="H545" s="133">
        <f t="shared" si="68"/>
        <v>-0.97159090909090906</v>
      </c>
      <c r="I545" s="132">
        <v>277</v>
      </c>
      <c r="J545" s="133">
        <f t="shared" si="68"/>
        <v>54.4</v>
      </c>
      <c r="K545" s="132">
        <v>332</v>
      </c>
      <c r="L545" s="133">
        <f t="shared" si="69"/>
        <v>0.1985559566787003</v>
      </c>
      <c r="M545" s="133">
        <f>IFERROR(L545/C545-1,"-")</f>
        <v>-0.99925354903504249</v>
      </c>
    </row>
    <row r="546" spans="2:13" x14ac:dyDescent="0.25">
      <c r="B546" s="131" t="s">
        <v>54</v>
      </c>
      <c r="C546" s="132">
        <v>316</v>
      </c>
      <c r="D546" s="133">
        <v>0.56435643564356441</v>
      </c>
      <c r="E546" s="132">
        <v>111</v>
      </c>
      <c r="F546" s="133">
        <f t="shared" si="68"/>
        <v>-0.64873417721518989</v>
      </c>
      <c r="G546" s="132">
        <v>13</v>
      </c>
      <c r="H546" s="133">
        <f t="shared" si="68"/>
        <v>-0.88288288288288286</v>
      </c>
      <c r="I546" s="132">
        <v>241</v>
      </c>
      <c r="J546" s="133">
        <f t="shared" si="68"/>
        <v>17.53846153846154</v>
      </c>
      <c r="K546" s="132">
        <v>359</v>
      </c>
      <c r="L546" s="133">
        <f t="shared" si="69"/>
        <v>0.48962655601659755</v>
      </c>
      <c r="M546" s="133">
        <f t="shared" ref="M546:M547" si="70">IFERROR(L546/C546-1,"-")</f>
        <v>-0.99845054887336515</v>
      </c>
    </row>
    <row r="547" spans="2:13" x14ac:dyDescent="0.25">
      <c r="B547" s="131" t="s">
        <v>56</v>
      </c>
      <c r="C547" s="132">
        <v>290</v>
      </c>
      <c r="D547" s="133">
        <v>0.61111111111111116</v>
      </c>
      <c r="E547" s="132">
        <v>0</v>
      </c>
      <c r="F547" s="133">
        <f t="shared" si="68"/>
        <v>-1</v>
      </c>
      <c r="G547" s="132">
        <v>16</v>
      </c>
      <c r="H547" s="133" t="str">
        <f t="shared" si="68"/>
        <v>-</v>
      </c>
      <c r="I547" s="132">
        <v>279</v>
      </c>
      <c r="J547" s="133">
        <f t="shared" si="68"/>
        <v>16.4375</v>
      </c>
      <c r="K547" s="132">
        <v>354</v>
      </c>
      <c r="L547" s="133">
        <f t="shared" si="69"/>
        <v>0.26881720430107525</v>
      </c>
      <c r="M547" s="133">
        <f t="shared" si="70"/>
        <v>-0.99907304412309972</v>
      </c>
    </row>
    <row r="548" spans="2:13" x14ac:dyDescent="0.25">
      <c r="B548" s="131" t="s">
        <v>58</v>
      </c>
      <c r="C548" s="132">
        <v>311</v>
      </c>
      <c r="D548" s="133">
        <v>0.31223628691983119</v>
      </c>
      <c r="E548" s="132">
        <v>0</v>
      </c>
      <c r="F548" s="133">
        <f t="shared" si="68"/>
        <v>-1</v>
      </c>
      <c r="G548" s="132">
        <v>17</v>
      </c>
      <c r="H548" s="133" t="str">
        <f t="shared" si="68"/>
        <v>-</v>
      </c>
      <c r="I548" s="132">
        <v>209</v>
      </c>
      <c r="J548" s="133">
        <f t="shared" si="68"/>
        <v>11.294117647058824</v>
      </c>
      <c r="K548" s="132"/>
      <c r="L548" s="133"/>
      <c r="M548" s="133"/>
    </row>
    <row r="549" spans="2:13" x14ac:dyDescent="0.25">
      <c r="B549" s="131" t="s">
        <v>60</v>
      </c>
      <c r="C549" s="132">
        <v>193</v>
      </c>
      <c r="D549" s="133">
        <v>0.10919540229885061</v>
      </c>
      <c r="E549" s="132">
        <v>0</v>
      </c>
      <c r="F549" s="133">
        <f t="shared" si="68"/>
        <v>-1</v>
      </c>
      <c r="G549" s="132">
        <v>28</v>
      </c>
      <c r="H549" s="133" t="str">
        <f t="shared" si="68"/>
        <v>-</v>
      </c>
      <c r="I549" s="132">
        <v>156</v>
      </c>
      <c r="J549" s="133">
        <f t="shared" si="68"/>
        <v>4.5714285714285712</v>
      </c>
      <c r="K549" s="132"/>
      <c r="L549" s="133"/>
      <c r="M549" s="133"/>
    </row>
    <row r="550" spans="2:13" x14ac:dyDescent="0.25">
      <c r="B550" s="131" t="s">
        <v>62</v>
      </c>
      <c r="C550" s="132">
        <v>113</v>
      </c>
      <c r="D550" s="133">
        <v>0.24175824175824179</v>
      </c>
      <c r="E550" s="132">
        <v>40</v>
      </c>
      <c r="F550" s="133">
        <f t="shared" si="68"/>
        <v>-0.64601769911504425</v>
      </c>
      <c r="G550" s="132">
        <v>66</v>
      </c>
      <c r="H550" s="133">
        <f t="shared" si="68"/>
        <v>0.64999999999999991</v>
      </c>
      <c r="I550" s="132">
        <v>134</v>
      </c>
      <c r="J550" s="133">
        <f t="shared" si="68"/>
        <v>1.0303030303030303</v>
      </c>
      <c r="K550" s="132"/>
      <c r="L550" s="133"/>
      <c r="M550" s="133"/>
    </row>
    <row r="551" spans="2:13" x14ac:dyDescent="0.25">
      <c r="B551" s="131" t="s">
        <v>64</v>
      </c>
      <c r="C551" s="132">
        <v>120</v>
      </c>
      <c r="D551" s="133">
        <v>0.84615384615384626</v>
      </c>
      <c r="E551" s="132">
        <v>27</v>
      </c>
      <c r="F551" s="133">
        <f t="shared" si="68"/>
        <v>-0.77500000000000002</v>
      </c>
      <c r="G551" s="132">
        <v>80</v>
      </c>
      <c r="H551" s="133">
        <f t="shared" si="68"/>
        <v>1.9629629629629628</v>
      </c>
      <c r="I551" s="132">
        <v>117</v>
      </c>
      <c r="J551" s="133">
        <f t="shared" si="68"/>
        <v>0.46249999999999991</v>
      </c>
      <c r="K551" s="132"/>
      <c r="L551" s="133"/>
      <c r="M551" s="133"/>
    </row>
    <row r="552" spans="2:13" x14ac:dyDescent="0.25">
      <c r="B552" s="131" t="s">
        <v>66</v>
      </c>
      <c r="C552" s="132">
        <v>137</v>
      </c>
      <c r="D552" s="133">
        <v>-7.2463768115942351E-3</v>
      </c>
      <c r="E552" s="132">
        <v>26</v>
      </c>
      <c r="F552" s="133">
        <f t="shared" si="68"/>
        <v>-0.81021897810218979</v>
      </c>
      <c r="G552" s="132">
        <v>52</v>
      </c>
      <c r="H552" s="133">
        <f t="shared" si="68"/>
        <v>1</v>
      </c>
      <c r="I552" s="132">
        <v>179</v>
      </c>
      <c r="J552" s="133">
        <f t="shared" si="68"/>
        <v>2.4423076923076925</v>
      </c>
      <c r="K552" s="132"/>
      <c r="L552" s="133"/>
      <c r="M552" s="133"/>
    </row>
    <row r="553" spans="2:13" x14ac:dyDescent="0.25">
      <c r="B553" s="131" t="s">
        <v>68</v>
      </c>
      <c r="C553" s="132">
        <v>158</v>
      </c>
      <c r="D553" s="133">
        <v>0.12857142857142856</v>
      </c>
      <c r="E553" s="132">
        <v>58</v>
      </c>
      <c r="F553" s="133">
        <f t="shared" si="68"/>
        <v>-0.63291139240506333</v>
      </c>
      <c r="G553" s="132">
        <v>132</v>
      </c>
      <c r="H553" s="133">
        <f t="shared" si="68"/>
        <v>1.2758620689655173</v>
      </c>
      <c r="I553" s="132">
        <v>188</v>
      </c>
      <c r="J553" s="133">
        <f t="shared" si="68"/>
        <v>0.42424242424242431</v>
      </c>
      <c r="K553" s="132"/>
      <c r="L553" s="133"/>
      <c r="M553" s="133"/>
    </row>
    <row r="554" spans="2:13" x14ac:dyDescent="0.25">
      <c r="B554" s="131" t="s">
        <v>70</v>
      </c>
      <c r="C554" s="132">
        <v>184</v>
      </c>
      <c r="D554" s="133">
        <v>-0.15207373271889402</v>
      </c>
      <c r="E554" s="132">
        <v>27</v>
      </c>
      <c r="F554" s="133">
        <f t="shared" si="68"/>
        <v>-0.85326086956521741</v>
      </c>
      <c r="G554" s="132">
        <v>154</v>
      </c>
      <c r="H554" s="133">
        <f t="shared" si="68"/>
        <v>4.7037037037037033</v>
      </c>
      <c r="I554" s="132">
        <v>200</v>
      </c>
      <c r="J554" s="133">
        <f t="shared" si="68"/>
        <v>0.29870129870129869</v>
      </c>
      <c r="K554" s="132"/>
      <c r="L554" s="133"/>
      <c r="M554" s="133"/>
    </row>
    <row r="555" spans="2:13" x14ac:dyDescent="0.25">
      <c r="B555" s="131" t="s">
        <v>72</v>
      </c>
      <c r="C555" s="132">
        <v>269</v>
      </c>
      <c r="D555" s="133">
        <v>5.4901960784313752E-2</v>
      </c>
      <c r="E555" s="132">
        <v>78</v>
      </c>
      <c r="F555" s="133">
        <f t="shared" si="68"/>
        <v>-0.71003717472118955</v>
      </c>
      <c r="G555" s="132">
        <v>200</v>
      </c>
      <c r="H555" s="133">
        <f t="shared" si="68"/>
        <v>1.5641025641025643</v>
      </c>
      <c r="I555" s="132">
        <v>418</v>
      </c>
      <c r="J555" s="133">
        <f t="shared" si="68"/>
        <v>1.0899999999999999</v>
      </c>
      <c r="K555" s="132"/>
      <c r="L555" s="133"/>
      <c r="M555" s="133"/>
    </row>
    <row r="556" spans="2:13" ht="15.75" x14ac:dyDescent="0.25">
      <c r="B556" s="134" t="s">
        <v>33</v>
      </c>
      <c r="C556" s="135">
        <v>2527</v>
      </c>
      <c r="D556" s="136">
        <v>0.22077294685990334</v>
      </c>
      <c r="E556" s="135">
        <v>672</v>
      </c>
      <c r="F556" s="136">
        <f t="shared" si="68"/>
        <v>-0.73407202216066481</v>
      </c>
      <c r="G556" s="135">
        <v>806</v>
      </c>
      <c r="H556" s="136">
        <f t="shared" si="68"/>
        <v>0.19940476190476186</v>
      </c>
      <c r="I556" s="135">
        <v>2581</v>
      </c>
      <c r="J556" s="136">
        <f t="shared" si="68"/>
        <v>2.2022332506203472</v>
      </c>
      <c r="K556" s="135">
        <v>1334</v>
      </c>
      <c r="L556" s="136">
        <v>0.36122448979591826</v>
      </c>
      <c r="M556" s="136">
        <v>0.28023032629558542</v>
      </c>
    </row>
    <row r="557" spans="2:13" ht="6" customHeight="1" x14ac:dyDescent="0.25"/>
    <row r="558" spans="2:13" x14ac:dyDescent="0.25">
      <c r="B558" s="39" t="s">
        <v>254</v>
      </c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</row>
    <row r="559" spans="2:13" x14ac:dyDescent="0.25">
      <c r="C559" s="139"/>
      <c r="E559" s="139"/>
      <c r="G559" s="139"/>
      <c r="I559" s="139"/>
      <c r="K559" s="139"/>
    </row>
    <row r="562" spans="2:14" ht="48.75" customHeight="1" thickBot="1" x14ac:dyDescent="0.3">
      <c r="B562" s="293" t="s">
        <v>278</v>
      </c>
      <c r="C562" s="293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1" t="s">
        <v>124</v>
      </c>
    </row>
    <row r="563" spans="2:14" ht="10.5" customHeight="1" thickBot="1" x14ac:dyDescent="0.3">
      <c r="B563" s="124"/>
      <c r="C563" s="125"/>
      <c r="D563" s="124"/>
      <c r="E563" s="124"/>
      <c r="F563" s="124"/>
      <c r="G563" s="124"/>
      <c r="H563" s="124"/>
      <c r="I563" s="124"/>
      <c r="J563" s="124"/>
      <c r="K563" s="2"/>
      <c r="L563" s="2"/>
      <c r="N563" s="1" t="s">
        <v>125</v>
      </c>
    </row>
    <row r="564" spans="2:14" ht="22.5" thickTop="1" thickBot="1" x14ac:dyDescent="0.3">
      <c r="B564" s="140" t="str">
        <f>C564</f>
        <v>Hungría</v>
      </c>
      <c r="C564" s="303" t="s">
        <v>148</v>
      </c>
      <c r="D564" s="304"/>
      <c r="E564" s="304"/>
      <c r="F564" s="304"/>
      <c r="G564" s="304"/>
      <c r="H564" s="304"/>
      <c r="I564" s="304"/>
      <c r="J564" s="304"/>
      <c r="K564" s="304"/>
      <c r="L564" s="304"/>
      <c r="M564" s="305"/>
    </row>
    <row r="565" spans="2:14" ht="22.5" thickTop="1" thickBot="1" x14ac:dyDescent="0.3">
      <c r="B565" s="3"/>
      <c r="C565" s="306">
        <f>2019</f>
        <v>2019</v>
      </c>
      <c r="D565" s="307"/>
      <c r="E565" s="308">
        <v>2020</v>
      </c>
      <c r="F565" s="307"/>
      <c r="G565" s="308">
        <v>2021</v>
      </c>
      <c r="H565" s="307"/>
      <c r="I565" s="308">
        <v>2022</v>
      </c>
      <c r="J565" s="307"/>
      <c r="K565" s="308">
        <v>2023</v>
      </c>
      <c r="L565" s="309"/>
      <c r="M565" s="310"/>
    </row>
    <row r="566" spans="2:14" ht="16.5" thickTop="1" thickBot="1" x14ac:dyDescent="0.3">
      <c r="B566" s="6"/>
      <c r="C566" s="127" t="s">
        <v>46</v>
      </c>
      <c r="D566" s="128" t="str">
        <f>CONCATENATE("var ",RIGHT(2019,2),"/",RIGHT(2018,2))</f>
        <v>var 19/18</v>
      </c>
      <c r="E566" s="129" t="s">
        <v>46</v>
      </c>
      <c r="F566" s="128" t="str">
        <f>CONCATENATE("var ",RIGHT(E565,2),"/",RIGHT(E565-1,2))</f>
        <v>var 20/19</v>
      </c>
      <c r="G566" s="129" t="s">
        <v>46</v>
      </c>
      <c r="H566" s="128" t="str">
        <f>CONCATENATE("var ",RIGHT(G565,2),"/",RIGHT(G565-1,2))</f>
        <v>var 21/20</v>
      </c>
      <c r="I566" s="129" t="s">
        <v>46</v>
      </c>
      <c r="J566" s="128" t="str">
        <f>CONCATENATE("var ",RIGHT(I565,2),"/",RIGHT(I565-1,2))</f>
        <v>var 22/21</v>
      </c>
      <c r="K566" s="129" t="s">
        <v>46</v>
      </c>
      <c r="L566" s="128" t="str">
        <f>CONCATENATE("var ",RIGHT(K565,2),"/",RIGHT(K565-1,2))</f>
        <v>var 23/22</v>
      </c>
      <c r="M566" s="128" t="str">
        <f>CONCATENATE("var ",RIGHT(K565,2),"/",RIGHT(2019,2))</f>
        <v>var 23/19</v>
      </c>
    </row>
    <row r="567" spans="2:14" x14ac:dyDescent="0.25">
      <c r="B567" s="131" t="s">
        <v>50</v>
      </c>
      <c r="C567" s="132">
        <v>223</v>
      </c>
      <c r="D567" s="133">
        <v>-0.46522781774580335</v>
      </c>
      <c r="E567" s="132">
        <v>209</v>
      </c>
      <c r="F567" s="133">
        <f t="shared" ref="F567:J579" si="71">IFERROR(E567/C567-1,"-")</f>
        <v>-6.2780269058295923E-2</v>
      </c>
      <c r="G567" s="132">
        <v>8</v>
      </c>
      <c r="H567" s="133">
        <f t="shared" si="71"/>
        <v>-0.96172248803827753</v>
      </c>
      <c r="I567" s="132">
        <v>83</v>
      </c>
      <c r="J567" s="133">
        <f t="shared" si="71"/>
        <v>9.375</v>
      </c>
      <c r="K567" s="132">
        <v>501</v>
      </c>
      <c r="L567" s="133">
        <f t="shared" ref="L567:L570" si="72">IFERROR(K567/I567-1,"-")</f>
        <v>5.0361445783132526</v>
      </c>
      <c r="M567" s="133">
        <f>K567/C567-1</f>
        <v>1.2466367713004485</v>
      </c>
    </row>
    <row r="568" spans="2:14" x14ac:dyDescent="0.25">
      <c r="B568" s="131" t="s">
        <v>52</v>
      </c>
      <c r="C568" s="132">
        <v>93</v>
      </c>
      <c r="D568" s="133">
        <v>-0.63671875</v>
      </c>
      <c r="E568" s="132">
        <v>58</v>
      </c>
      <c r="F568" s="133">
        <f t="shared" si="71"/>
        <v>-0.37634408602150538</v>
      </c>
      <c r="G568" s="132">
        <v>6</v>
      </c>
      <c r="H568" s="133">
        <f t="shared" si="71"/>
        <v>-0.89655172413793105</v>
      </c>
      <c r="I568" s="132">
        <v>107</v>
      </c>
      <c r="J568" s="133">
        <f t="shared" si="71"/>
        <v>16.833333333333332</v>
      </c>
      <c r="K568" s="132">
        <v>383</v>
      </c>
      <c r="L568" s="133">
        <f t="shared" si="72"/>
        <v>2.5794392523364484</v>
      </c>
      <c r="M568" s="133">
        <f>IFERROR(L568/C568-1,"-")</f>
        <v>-0.97226409406089842</v>
      </c>
    </row>
    <row r="569" spans="2:14" x14ac:dyDescent="0.25">
      <c r="B569" s="131" t="s">
        <v>54</v>
      </c>
      <c r="C569" s="132">
        <v>109</v>
      </c>
      <c r="D569" s="133">
        <v>-0.48341232227488151</v>
      </c>
      <c r="E569" s="132">
        <v>34</v>
      </c>
      <c r="F569" s="133">
        <f t="shared" si="71"/>
        <v>-0.68807339449541283</v>
      </c>
      <c r="G569" s="132">
        <v>15</v>
      </c>
      <c r="H569" s="133">
        <f t="shared" si="71"/>
        <v>-0.55882352941176472</v>
      </c>
      <c r="I569" s="132">
        <v>149</v>
      </c>
      <c r="J569" s="133">
        <f t="shared" si="71"/>
        <v>8.9333333333333336</v>
      </c>
      <c r="K569" s="132">
        <v>287</v>
      </c>
      <c r="L569" s="133">
        <f t="shared" si="72"/>
        <v>0.9261744966442953</v>
      </c>
      <c r="M569" s="133">
        <f t="shared" ref="M569:M570" si="73">IFERROR(L569/C569-1,"-")</f>
        <v>-0.99150298626931843</v>
      </c>
    </row>
    <row r="570" spans="2:14" x14ac:dyDescent="0.25">
      <c r="B570" s="131" t="s">
        <v>56</v>
      </c>
      <c r="C570" s="132">
        <v>153</v>
      </c>
      <c r="D570" s="133">
        <v>1.467741935483871</v>
      </c>
      <c r="E570" s="132">
        <v>0</v>
      </c>
      <c r="F570" s="133">
        <f t="shared" si="71"/>
        <v>-1</v>
      </c>
      <c r="G570" s="132">
        <v>13</v>
      </c>
      <c r="H570" s="133" t="str">
        <f t="shared" si="71"/>
        <v>-</v>
      </c>
      <c r="I570" s="132">
        <v>93</v>
      </c>
      <c r="J570" s="133">
        <f t="shared" si="71"/>
        <v>6.1538461538461542</v>
      </c>
      <c r="K570" s="132">
        <v>115</v>
      </c>
      <c r="L570" s="133">
        <f t="shared" si="72"/>
        <v>0.23655913978494625</v>
      </c>
      <c r="M570" s="133">
        <f t="shared" si="73"/>
        <v>-0.99845386183147089</v>
      </c>
    </row>
    <row r="571" spans="2:14" x14ac:dyDescent="0.25">
      <c r="B571" s="131" t="s">
        <v>58</v>
      </c>
      <c r="C571" s="132">
        <v>146</v>
      </c>
      <c r="D571" s="133">
        <v>0.80246913580246915</v>
      </c>
      <c r="E571" s="132">
        <v>0</v>
      </c>
      <c r="F571" s="133">
        <f t="shared" si="71"/>
        <v>-1</v>
      </c>
      <c r="G571" s="132">
        <v>24</v>
      </c>
      <c r="H571" s="133" t="str">
        <f t="shared" si="71"/>
        <v>-</v>
      </c>
      <c r="I571" s="132">
        <v>139</v>
      </c>
      <c r="J571" s="133">
        <f t="shared" si="71"/>
        <v>4.791666666666667</v>
      </c>
      <c r="K571" s="132"/>
      <c r="L571" s="133"/>
      <c r="M571" s="133"/>
    </row>
    <row r="572" spans="2:14" x14ac:dyDescent="0.25">
      <c r="B572" s="131" t="s">
        <v>60</v>
      </c>
      <c r="C572" s="132">
        <v>136</v>
      </c>
      <c r="D572" s="133">
        <v>0.49450549450549453</v>
      </c>
      <c r="E572" s="132">
        <v>0</v>
      </c>
      <c r="F572" s="133">
        <f t="shared" si="71"/>
        <v>-1</v>
      </c>
      <c r="G572" s="132">
        <v>15</v>
      </c>
      <c r="H572" s="133" t="str">
        <f t="shared" si="71"/>
        <v>-</v>
      </c>
      <c r="I572" s="132">
        <v>115</v>
      </c>
      <c r="J572" s="133">
        <f t="shared" si="71"/>
        <v>6.666666666666667</v>
      </c>
      <c r="K572" s="132"/>
      <c r="L572" s="133"/>
      <c r="M572" s="133"/>
    </row>
    <row r="573" spans="2:14" x14ac:dyDescent="0.25">
      <c r="B573" s="131" t="s">
        <v>62</v>
      </c>
      <c r="C573" s="132">
        <v>85</v>
      </c>
      <c r="D573" s="133">
        <v>-9.5744680851063801E-2</v>
      </c>
      <c r="E573" s="132">
        <v>16</v>
      </c>
      <c r="F573" s="133">
        <f t="shared" si="71"/>
        <v>-0.81176470588235294</v>
      </c>
      <c r="G573" s="132">
        <v>37</v>
      </c>
      <c r="H573" s="133">
        <f t="shared" si="71"/>
        <v>1.3125</v>
      </c>
      <c r="I573" s="132">
        <v>108</v>
      </c>
      <c r="J573" s="133">
        <f t="shared" si="71"/>
        <v>1.9189189189189189</v>
      </c>
      <c r="K573" s="132"/>
      <c r="L573" s="133"/>
      <c r="M573" s="133"/>
    </row>
    <row r="574" spans="2:14" x14ac:dyDescent="0.25">
      <c r="B574" s="131" t="s">
        <v>64</v>
      </c>
      <c r="C574" s="132">
        <v>77</v>
      </c>
      <c r="D574" s="133">
        <v>0.32758620689655182</v>
      </c>
      <c r="E574" s="132">
        <v>15</v>
      </c>
      <c r="F574" s="133">
        <f t="shared" si="71"/>
        <v>-0.80519480519480524</v>
      </c>
      <c r="G574" s="132">
        <v>20</v>
      </c>
      <c r="H574" s="133">
        <f t="shared" si="71"/>
        <v>0.33333333333333326</v>
      </c>
      <c r="I574" s="132">
        <v>146</v>
      </c>
      <c r="J574" s="133">
        <f t="shared" si="71"/>
        <v>6.3</v>
      </c>
      <c r="K574" s="132"/>
      <c r="L574" s="133"/>
      <c r="M574" s="133"/>
    </row>
    <row r="575" spans="2:14" x14ac:dyDescent="0.25">
      <c r="B575" s="131" t="s">
        <v>66</v>
      </c>
      <c r="C575" s="132">
        <v>90</v>
      </c>
      <c r="D575" s="133">
        <v>0.91489361702127669</v>
      </c>
      <c r="E575" s="132">
        <v>19</v>
      </c>
      <c r="F575" s="133">
        <f t="shared" si="71"/>
        <v>-0.78888888888888886</v>
      </c>
      <c r="G575" s="132">
        <v>60</v>
      </c>
      <c r="H575" s="133">
        <f t="shared" si="71"/>
        <v>2.1578947368421053</v>
      </c>
      <c r="I575" s="132">
        <v>97</v>
      </c>
      <c r="J575" s="133">
        <f t="shared" si="71"/>
        <v>0.6166666666666667</v>
      </c>
      <c r="K575" s="132"/>
      <c r="L575" s="133"/>
      <c r="M575" s="133"/>
    </row>
    <row r="576" spans="2:14" x14ac:dyDescent="0.25">
      <c r="B576" s="131" t="s">
        <v>68</v>
      </c>
      <c r="C576" s="132">
        <v>80</v>
      </c>
      <c r="D576" s="133">
        <v>0.14285714285714279</v>
      </c>
      <c r="E576" s="132">
        <v>26</v>
      </c>
      <c r="F576" s="133">
        <f t="shared" si="71"/>
        <v>-0.67500000000000004</v>
      </c>
      <c r="G576" s="132">
        <v>38</v>
      </c>
      <c r="H576" s="133">
        <f t="shared" si="71"/>
        <v>0.46153846153846145</v>
      </c>
      <c r="I576" s="132">
        <v>234</v>
      </c>
      <c r="J576" s="133">
        <f t="shared" si="71"/>
        <v>5.1578947368421053</v>
      </c>
      <c r="K576" s="132"/>
      <c r="L576" s="133"/>
      <c r="M576" s="133"/>
    </row>
    <row r="577" spans="2:14" x14ac:dyDescent="0.25">
      <c r="B577" s="131" t="s">
        <v>70</v>
      </c>
      <c r="C577" s="132">
        <v>107</v>
      </c>
      <c r="D577" s="133">
        <v>-0.18320610687022898</v>
      </c>
      <c r="E577" s="132">
        <v>11</v>
      </c>
      <c r="F577" s="133">
        <f t="shared" si="71"/>
        <v>-0.89719626168224298</v>
      </c>
      <c r="G577" s="132">
        <v>104</v>
      </c>
      <c r="H577" s="133">
        <f t="shared" si="71"/>
        <v>8.454545454545455</v>
      </c>
      <c r="I577" s="132">
        <v>338</v>
      </c>
      <c r="J577" s="133">
        <f t="shared" si="71"/>
        <v>2.25</v>
      </c>
      <c r="K577" s="132"/>
      <c r="L577" s="133"/>
      <c r="M577" s="133"/>
    </row>
    <row r="578" spans="2:14" x14ac:dyDescent="0.25">
      <c r="B578" s="131" t="s">
        <v>72</v>
      </c>
      <c r="C578" s="132">
        <v>140</v>
      </c>
      <c r="D578" s="133">
        <v>-9.0909090909090939E-2</v>
      </c>
      <c r="E578" s="132">
        <v>28</v>
      </c>
      <c r="F578" s="133">
        <f t="shared" si="71"/>
        <v>-0.8</v>
      </c>
      <c r="G578" s="132">
        <v>75</v>
      </c>
      <c r="H578" s="133">
        <f t="shared" si="71"/>
        <v>1.6785714285714284</v>
      </c>
      <c r="I578" s="132">
        <v>428</v>
      </c>
      <c r="J578" s="133">
        <f t="shared" si="71"/>
        <v>4.706666666666667</v>
      </c>
      <c r="K578" s="132"/>
      <c r="L578" s="133"/>
      <c r="M578" s="133"/>
    </row>
    <row r="579" spans="2:14" ht="15.75" x14ac:dyDescent="0.25">
      <c r="B579" s="134" t="s">
        <v>33</v>
      </c>
      <c r="C579" s="135">
        <v>1439</v>
      </c>
      <c r="D579" s="136">
        <v>-0.1393540669856459</v>
      </c>
      <c r="E579" s="135">
        <v>416</v>
      </c>
      <c r="F579" s="136">
        <f t="shared" si="71"/>
        <v>-0.7109103544127866</v>
      </c>
      <c r="G579" s="135">
        <v>415</v>
      </c>
      <c r="H579" s="136">
        <f t="shared" si="71"/>
        <v>-2.4038461538461453E-3</v>
      </c>
      <c r="I579" s="135">
        <v>2037</v>
      </c>
      <c r="J579" s="136">
        <f t="shared" si="71"/>
        <v>3.9084337349397593</v>
      </c>
      <c r="K579" s="135">
        <v>1286</v>
      </c>
      <c r="L579" s="136">
        <v>1.9768518518518516</v>
      </c>
      <c r="M579" s="136">
        <v>1.2249134948096887</v>
      </c>
    </row>
    <row r="580" spans="2:14" ht="6" customHeight="1" x14ac:dyDescent="0.25"/>
    <row r="581" spans="2:14" x14ac:dyDescent="0.25">
      <c r="B581" s="39" t="s">
        <v>254</v>
      </c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</row>
    <row r="582" spans="2:14" x14ac:dyDescent="0.25">
      <c r="C582" s="139"/>
      <c r="E582" s="139"/>
      <c r="G582" s="139"/>
      <c r="I582" s="139"/>
      <c r="K582" s="139"/>
    </row>
    <row r="585" spans="2:14" ht="48.75" customHeight="1" thickBot="1" x14ac:dyDescent="0.3">
      <c r="B585" s="293" t="s">
        <v>279</v>
      </c>
      <c r="C585" s="293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1" t="s">
        <v>124</v>
      </c>
    </row>
    <row r="586" spans="2:14" ht="10.5" customHeight="1" thickBot="1" x14ac:dyDescent="0.3">
      <c r="B586" s="124"/>
      <c r="C586" s="125"/>
      <c r="D586" s="124"/>
      <c r="E586" s="124"/>
      <c r="F586" s="124"/>
      <c r="G586" s="124"/>
      <c r="H586" s="124"/>
      <c r="I586" s="124"/>
      <c r="J586" s="124"/>
      <c r="K586" s="2"/>
      <c r="L586" s="2"/>
      <c r="N586" s="1" t="s">
        <v>125</v>
      </c>
    </row>
    <row r="587" spans="2:14" ht="22.5" thickTop="1" thickBot="1" x14ac:dyDescent="0.3">
      <c r="B587" s="140" t="str">
        <f>C587</f>
        <v>Rusia</v>
      </c>
      <c r="C587" s="303" t="s">
        <v>150</v>
      </c>
      <c r="D587" s="304"/>
      <c r="E587" s="304"/>
      <c r="F587" s="304"/>
      <c r="G587" s="304"/>
      <c r="H587" s="304"/>
      <c r="I587" s="304"/>
      <c r="J587" s="304"/>
      <c r="K587" s="304"/>
      <c r="L587" s="304"/>
      <c r="M587" s="305"/>
    </row>
    <row r="588" spans="2:14" ht="22.5" thickTop="1" thickBot="1" x14ac:dyDescent="0.3">
      <c r="B588" s="3"/>
      <c r="C588" s="306">
        <f>2019</f>
        <v>2019</v>
      </c>
      <c r="D588" s="307"/>
      <c r="E588" s="308">
        <v>2020</v>
      </c>
      <c r="F588" s="307"/>
      <c r="G588" s="308">
        <v>2021</v>
      </c>
      <c r="H588" s="307"/>
      <c r="I588" s="308">
        <v>2022</v>
      </c>
      <c r="J588" s="307"/>
      <c r="K588" s="308">
        <v>2023</v>
      </c>
      <c r="L588" s="309"/>
      <c r="M588" s="310"/>
    </row>
    <row r="589" spans="2:14" ht="16.5" thickTop="1" thickBot="1" x14ac:dyDescent="0.3">
      <c r="B589" s="6"/>
      <c r="C589" s="127" t="s">
        <v>46</v>
      </c>
      <c r="D589" s="128" t="str">
        <f>CONCATENATE("var ",RIGHT(2019,2),"/",RIGHT(2018,2))</f>
        <v>var 19/18</v>
      </c>
      <c r="E589" s="129" t="s">
        <v>46</v>
      </c>
      <c r="F589" s="128" t="str">
        <f>CONCATENATE("var ",RIGHT(E588,2),"/",RIGHT(E588-1,2))</f>
        <v>var 20/19</v>
      </c>
      <c r="G589" s="129" t="s">
        <v>46</v>
      </c>
      <c r="H589" s="128" t="str">
        <f>CONCATENATE("var ",RIGHT(G588,2),"/",RIGHT(G588-1,2))</f>
        <v>var 21/20</v>
      </c>
      <c r="I589" s="129" t="s">
        <v>46</v>
      </c>
      <c r="J589" s="128" t="str">
        <f>CONCATENATE("var ",RIGHT(I588,2),"/",RIGHT(I588-1,2))</f>
        <v>var 22/21</v>
      </c>
      <c r="K589" s="129" t="s">
        <v>46</v>
      </c>
      <c r="L589" s="128" t="str">
        <f>CONCATENATE("var ",RIGHT(K588,2),"/",RIGHT(K588-1,2))</f>
        <v>var 23/22</v>
      </c>
      <c r="M589" s="128" t="str">
        <f>CONCATENATE("var ",RIGHT(K588,2),"/",RIGHT(2019,2))</f>
        <v>var 23/19</v>
      </c>
    </row>
    <row r="590" spans="2:14" x14ac:dyDescent="0.25">
      <c r="B590" s="131" t="s">
        <v>50</v>
      </c>
      <c r="C590" s="132">
        <v>176</v>
      </c>
      <c r="D590" s="133">
        <v>-0.18894009216589858</v>
      </c>
      <c r="E590" s="132">
        <v>246</v>
      </c>
      <c r="F590" s="133">
        <f t="shared" ref="F590:J602" si="74">IFERROR(E590/C590-1,"-")</f>
        <v>0.39772727272727271</v>
      </c>
      <c r="G590" s="132">
        <v>53</v>
      </c>
      <c r="H590" s="133">
        <f t="shared" si="74"/>
        <v>-0.78455284552845528</v>
      </c>
      <c r="I590" s="132">
        <v>131</v>
      </c>
      <c r="J590" s="133">
        <f t="shared" si="74"/>
        <v>1.4716981132075473</v>
      </c>
      <c r="K590" s="132">
        <v>122</v>
      </c>
      <c r="L590" s="133">
        <f t="shared" ref="L590:L593" si="75">IFERROR(K590/I590-1,"-")</f>
        <v>-6.8702290076335881E-2</v>
      </c>
      <c r="M590" s="133">
        <f>K590/C590-1</f>
        <v>-0.30681818181818177</v>
      </c>
    </row>
    <row r="591" spans="2:14" x14ac:dyDescent="0.25">
      <c r="B591" s="131" t="s">
        <v>52</v>
      </c>
      <c r="C591" s="132">
        <v>107</v>
      </c>
      <c r="D591" s="133">
        <v>0.6212121212121211</v>
      </c>
      <c r="E591" s="132">
        <v>93</v>
      </c>
      <c r="F591" s="133">
        <f t="shared" si="74"/>
        <v>-0.13084112149532712</v>
      </c>
      <c r="G591" s="132">
        <v>18</v>
      </c>
      <c r="H591" s="133">
        <f t="shared" si="74"/>
        <v>-0.80645161290322576</v>
      </c>
      <c r="I591" s="132">
        <v>105</v>
      </c>
      <c r="J591" s="133">
        <f t="shared" si="74"/>
        <v>4.833333333333333</v>
      </c>
      <c r="K591" s="132">
        <v>85</v>
      </c>
      <c r="L591" s="133">
        <f t="shared" si="75"/>
        <v>-0.19047619047619047</v>
      </c>
      <c r="M591" s="133">
        <f>IFERROR(L591/C591-1,"-")</f>
        <v>-1.0017801513128617</v>
      </c>
    </row>
    <row r="592" spans="2:14" x14ac:dyDescent="0.25">
      <c r="B592" s="131" t="s">
        <v>54</v>
      </c>
      <c r="C592" s="132">
        <v>130</v>
      </c>
      <c r="D592" s="133">
        <v>6.5573770491803351E-2</v>
      </c>
      <c r="E592" s="132">
        <v>30</v>
      </c>
      <c r="F592" s="133">
        <f t="shared" si="74"/>
        <v>-0.76923076923076916</v>
      </c>
      <c r="G592" s="132">
        <v>15</v>
      </c>
      <c r="H592" s="133">
        <f t="shared" si="74"/>
        <v>-0.5</v>
      </c>
      <c r="I592" s="132">
        <v>135</v>
      </c>
      <c r="J592" s="133">
        <f t="shared" si="74"/>
        <v>8</v>
      </c>
      <c r="K592" s="132">
        <v>104</v>
      </c>
      <c r="L592" s="133">
        <f t="shared" si="75"/>
        <v>-0.22962962962962963</v>
      </c>
      <c r="M592" s="133">
        <f t="shared" ref="M592:M593" si="76">IFERROR(L592/C592-1,"-")</f>
        <v>-1.0017663817663818</v>
      </c>
    </row>
    <row r="593" spans="2:14" x14ac:dyDescent="0.25">
      <c r="B593" s="131" t="s">
        <v>56</v>
      </c>
      <c r="C593" s="132">
        <v>96</v>
      </c>
      <c r="D593" s="133">
        <v>0.14285714285714279</v>
      </c>
      <c r="E593" s="132">
        <v>0</v>
      </c>
      <c r="F593" s="133">
        <f t="shared" si="74"/>
        <v>-1</v>
      </c>
      <c r="G593" s="132">
        <v>8</v>
      </c>
      <c r="H593" s="133" t="str">
        <f t="shared" si="74"/>
        <v>-</v>
      </c>
      <c r="I593" s="132">
        <v>94</v>
      </c>
      <c r="J593" s="133">
        <f t="shared" si="74"/>
        <v>10.75</v>
      </c>
      <c r="K593" s="132">
        <v>93</v>
      </c>
      <c r="L593" s="133">
        <f t="shared" si="75"/>
        <v>-1.0638297872340385E-2</v>
      </c>
      <c r="M593" s="133">
        <f t="shared" si="76"/>
        <v>-1.0001108156028369</v>
      </c>
    </row>
    <row r="594" spans="2:14" x14ac:dyDescent="0.25">
      <c r="B594" s="131" t="s">
        <v>58</v>
      </c>
      <c r="C594" s="132">
        <v>106</v>
      </c>
      <c r="D594" s="133">
        <v>0</v>
      </c>
      <c r="E594" s="132">
        <v>0</v>
      </c>
      <c r="F594" s="133">
        <f t="shared" si="74"/>
        <v>-1</v>
      </c>
      <c r="G594" s="132">
        <v>22</v>
      </c>
      <c r="H594" s="133" t="str">
        <f t="shared" si="74"/>
        <v>-</v>
      </c>
      <c r="I594" s="132">
        <v>87</v>
      </c>
      <c r="J594" s="133">
        <f t="shared" si="74"/>
        <v>2.9545454545454546</v>
      </c>
      <c r="K594" s="132"/>
      <c r="L594" s="133"/>
      <c r="M594" s="133"/>
    </row>
    <row r="595" spans="2:14" x14ac:dyDescent="0.25">
      <c r="B595" s="131" t="s">
        <v>60</v>
      </c>
      <c r="C595" s="132">
        <v>79</v>
      </c>
      <c r="D595" s="133">
        <v>-9.1954022988505746E-2</v>
      </c>
      <c r="E595" s="132">
        <v>1</v>
      </c>
      <c r="F595" s="133">
        <f t="shared" si="74"/>
        <v>-0.98734177215189878</v>
      </c>
      <c r="G595" s="132">
        <v>21</v>
      </c>
      <c r="H595" s="133">
        <f t="shared" si="74"/>
        <v>20</v>
      </c>
      <c r="I595" s="132">
        <v>77</v>
      </c>
      <c r="J595" s="133">
        <f t="shared" si="74"/>
        <v>2.6666666666666665</v>
      </c>
      <c r="K595" s="132"/>
      <c r="L595" s="133"/>
      <c r="M595" s="133"/>
    </row>
    <row r="596" spans="2:14" x14ac:dyDescent="0.25">
      <c r="B596" s="131" t="s">
        <v>62</v>
      </c>
      <c r="C596" s="132">
        <v>81</v>
      </c>
      <c r="D596" s="133">
        <v>-0.45999999999999996</v>
      </c>
      <c r="E596" s="132">
        <v>32</v>
      </c>
      <c r="F596" s="133">
        <f t="shared" si="74"/>
        <v>-0.60493827160493829</v>
      </c>
      <c r="G596" s="132">
        <v>45</v>
      </c>
      <c r="H596" s="133">
        <f t="shared" si="74"/>
        <v>0.40625</v>
      </c>
      <c r="I596" s="132">
        <v>100</v>
      </c>
      <c r="J596" s="133">
        <f t="shared" si="74"/>
        <v>1.2222222222222223</v>
      </c>
      <c r="K596" s="132"/>
      <c r="L596" s="133"/>
      <c r="M596" s="133"/>
    </row>
    <row r="597" spans="2:14" x14ac:dyDescent="0.25">
      <c r="B597" s="131" t="s">
        <v>64</v>
      </c>
      <c r="C597" s="132">
        <v>80</v>
      </c>
      <c r="D597" s="133">
        <v>-0.33333333333333337</v>
      </c>
      <c r="E597" s="132">
        <v>45</v>
      </c>
      <c r="F597" s="133">
        <f t="shared" si="74"/>
        <v>-0.4375</v>
      </c>
      <c r="G597" s="132">
        <v>40</v>
      </c>
      <c r="H597" s="133">
        <f t="shared" si="74"/>
        <v>-0.11111111111111116</v>
      </c>
      <c r="I597" s="132">
        <v>74</v>
      </c>
      <c r="J597" s="133">
        <f t="shared" si="74"/>
        <v>0.85000000000000009</v>
      </c>
      <c r="K597" s="132"/>
      <c r="L597" s="133"/>
      <c r="M597" s="133"/>
    </row>
    <row r="598" spans="2:14" x14ac:dyDescent="0.25">
      <c r="B598" s="131" t="s">
        <v>66</v>
      </c>
      <c r="C598" s="132">
        <v>113</v>
      </c>
      <c r="D598" s="133">
        <v>0.34523809523809534</v>
      </c>
      <c r="E598" s="132">
        <v>26</v>
      </c>
      <c r="F598" s="133">
        <f t="shared" si="74"/>
        <v>-0.76991150442477874</v>
      </c>
      <c r="G598" s="132">
        <v>29</v>
      </c>
      <c r="H598" s="133">
        <f t="shared" si="74"/>
        <v>0.11538461538461542</v>
      </c>
      <c r="I598" s="132">
        <v>56</v>
      </c>
      <c r="J598" s="133">
        <f t="shared" si="74"/>
        <v>0.93103448275862077</v>
      </c>
      <c r="K598" s="132"/>
      <c r="L598" s="133"/>
      <c r="M598" s="133"/>
    </row>
    <row r="599" spans="2:14" x14ac:dyDescent="0.25">
      <c r="B599" s="131" t="s">
        <v>68</v>
      </c>
      <c r="C599" s="132">
        <v>144</v>
      </c>
      <c r="D599" s="133">
        <v>0.73493975903614461</v>
      </c>
      <c r="E599" s="132">
        <v>52</v>
      </c>
      <c r="F599" s="133">
        <f t="shared" si="74"/>
        <v>-0.63888888888888884</v>
      </c>
      <c r="G599" s="132">
        <v>65</v>
      </c>
      <c r="H599" s="133">
        <f t="shared" si="74"/>
        <v>0.25</v>
      </c>
      <c r="I599" s="132">
        <v>89</v>
      </c>
      <c r="J599" s="133">
        <f t="shared" si="74"/>
        <v>0.36923076923076925</v>
      </c>
      <c r="K599" s="132"/>
      <c r="L599" s="133"/>
      <c r="M599" s="133"/>
    </row>
    <row r="600" spans="2:14" x14ac:dyDescent="0.25">
      <c r="B600" s="131" t="s">
        <v>70</v>
      </c>
      <c r="C600" s="132">
        <v>132</v>
      </c>
      <c r="D600" s="133">
        <v>0.15789473684210531</v>
      </c>
      <c r="E600" s="132">
        <v>10</v>
      </c>
      <c r="F600" s="133">
        <f t="shared" si="74"/>
        <v>-0.9242424242424242</v>
      </c>
      <c r="G600" s="132">
        <v>63</v>
      </c>
      <c r="H600" s="133">
        <f t="shared" si="74"/>
        <v>5.3</v>
      </c>
      <c r="I600" s="132">
        <v>76</v>
      </c>
      <c r="J600" s="133">
        <f t="shared" si="74"/>
        <v>0.20634920634920628</v>
      </c>
      <c r="K600" s="132"/>
      <c r="L600" s="133"/>
      <c r="M600" s="133"/>
    </row>
    <row r="601" spans="2:14" x14ac:dyDescent="0.25">
      <c r="B601" s="131" t="s">
        <v>72</v>
      </c>
      <c r="C601" s="132">
        <v>227</v>
      </c>
      <c r="D601" s="133">
        <v>9.1346153846153744E-2</v>
      </c>
      <c r="E601" s="132">
        <v>58</v>
      </c>
      <c r="F601" s="133">
        <f t="shared" si="74"/>
        <v>-0.74449339207048459</v>
      </c>
      <c r="G601" s="132">
        <v>142</v>
      </c>
      <c r="H601" s="133">
        <f t="shared" si="74"/>
        <v>1.4482758620689653</v>
      </c>
      <c r="I601" s="132">
        <v>142</v>
      </c>
      <c r="J601" s="133">
        <f t="shared" si="74"/>
        <v>0</v>
      </c>
      <c r="K601" s="132"/>
      <c r="L601" s="133"/>
      <c r="M601" s="133"/>
    </row>
    <row r="602" spans="2:14" ht="15.75" x14ac:dyDescent="0.25">
      <c r="B602" s="134" t="s">
        <v>33</v>
      </c>
      <c r="C602" s="135">
        <v>1471</v>
      </c>
      <c r="D602" s="136">
        <v>2.0818875780707735E-2</v>
      </c>
      <c r="E602" s="135">
        <v>593</v>
      </c>
      <c r="F602" s="136">
        <f t="shared" si="74"/>
        <v>-0.59687287559483337</v>
      </c>
      <c r="G602" s="135">
        <v>521</v>
      </c>
      <c r="H602" s="136">
        <f t="shared" si="74"/>
        <v>-0.12141652613827991</v>
      </c>
      <c r="I602" s="135">
        <v>1166</v>
      </c>
      <c r="J602" s="136">
        <f t="shared" si="74"/>
        <v>1.238003838771593</v>
      </c>
      <c r="K602" s="135">
        <v>404</v>
      </c>
      <c r="L602" s="136">
        <v>-0.13118279569892477</v>
      </c>
      <c r="M602" s="136">
        <v>-0.20628683693516703</v>
      </c>
    </row>
    <row r="603" spans="2:14" ht="6" customHeight="1" x14ac:dyDescent="0.25"/>
    <row r="604" spans="2:14" x14ac:dyDescent="0.25">
      <c r="B604" s="39" t="s">
        <v>254</v>
      </c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</row>
    <row r="605" spans="2:14" x14ac:dyDescent="0.25">
      <c r="C605" s="139"/>
      <c r="E605" s="139"/>
      <c r="G605" s="139"/>
      <c r="I605" s="139"/>
      <c r="K605" s="139"/>
    </row>
    <row r="608" spans="2:14" ht="48.75" customHeight="1" thickBot="1" x14ac:dyDescent="0.3">
      <c r="B608" s="293" t="s">
        <v>280</v>
      </c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1" t="s">
        <v>124</v>
      </c>
    </row>
    <row r="609" spans="2:14" ht="10.5" customHeight="1" thickBot="1" x14ac:dyDescent="0.3">
      <c r="B609" s="124"/>
      <c r="C609" s="125"/>
      <c r="D609" s="124"/>
      <c r="E609" s="124"/>
      <c r="F609" s="124"/>
      <c r="G609" s="124"/>
      <c r="H609" s="124"/>
      <c r="I609" s="124"/>
      <c r="J609" s="124"/>
      <c r="K609" s="2"/>
      <c r="L609" s="2"/>
      <c r="N609" s="1" t="s">
        <v>125</v>
      </c>
    </row>
    <row r="610" spans="2:14" ht="22.5" thickTop="1" thickBot="1" x14ac:dyDescent="0.3">
      <c r="B610" s="140" t="str">
        <f>C610</f>
        <v>República Checa</v>
      </c>
      <c r="C610" s="303" t="s">
        <v>152</v>
      </c>
      <c r="D610" s="304"/>
      <c r="E610" s="304"/>
      <c r="F610" s="304"/>
      <c r="G610" s="304"/>
      <c r="H610" s="304"/>
      <c r="I610" s="304"/>
      <c r="J610" s="304"/>
      <c r="K610" s="304"/>
      <c r="L610" s="304"/>
      <c r="M610" s="305"/>
    </row>
    <row r="611" spans="2:14" ht="22.5" thickTop="1" thickBot="1" x14ac:dyDescent="0.3">
      <c r="B611" s="3"/>
      <c r="C611" s="306">
        <f>2019</f>
        <v>2019</v>
      </c>
      <c r="D611" s="307"/>
      <c r="E611" s="308">
        <v>2020</v>
      </c>
      <c r="F611" s="307"/>
      <c r="G611" s="308">
        <v>2021</v>
      </c>
      <c r="H611" s="307"/>
      <c r="I611" s="308">
        <v>2022</v>
      </c>
      <c r="J611" s="307"/>
      <c r="K611" s="308">
        <v>2023</v>
      </c>
      <c r="L611" s="309"/>
      <c r="M611" s="310"/>
    </row>
    <row r="612" spans="2:14" ht="16.5" thickTop="1" thickBot="1" x14ac:dyDescent="0.3">
      <c r="B612" s="6"/>
      <c r="C612" s="127" t="s">
        <v>46</v>
      </c>
      <c r="D612" s="128" t="str">
        <f>CONCATENATE("var ",RIGHT(2019,2),"/",RIGHT(2018,2))</f>
        <v>var 19/18</v>
      </c>
      <c r="E612" s="129" t="s">
        <v>46</v>
      </c>
      <c r="F612" s="128" t="str">
        <f>CONCATENATE("var ",RIGHT(E611,2),"/",RIGHT(E611-1,2))</f>
        <v>var 20/19</v>
      </c>
      <c r="G612" s="129" t="s">
        <v>46</v>
      </c>
      <c r="H612" s="128" t="str">
        <f>CONCATENATE("var ",RIGHT(G611,2),"/",RIGHT(G611-1,2))</f>
        <v>var 21/20</v>
      </c>
      <c r="I612" s="129" t="s">
        <v>46</v>
      </c>
      <c r="J612" s="128" t="str">
        <f>CONCATENATE("var ",RIGHT(I611,2),"/",RIGHT(I611-1,2))</f>
        <v>var 22/21</v>
      </c>
      <c r="K612" s="129" t="s">
        <v>46</v>
      </c>
      <c r="L612" s="128" t="str">
        <f>CONCATENATE("var ",RIGHT(K611,2),"/",RIGHT(K611-1,2))</f>
        <v>var 23/22</v>
      </c>
      <c r="M612" s="128" t="str">
        <f>CONCATENATE("var ",RIGHT(K611,2),"/",RIGHT(2019,2))</f>
        <v>var 23/19</v>
      </c>
    </row>
    <row r="613" spans="2:14" x14ac:dyDescent="0.25">
      <c r="B613" s="131" t="s">
        <v>50</v>
      </c>
      <c r="C613" s="132">
        <v>258</v>
      </c>
      <c r="D613" s="133">
        <v>0.41758241758241765</v>
      </c>
      <c r="E613" s="132">
        <v>188</v>
      </c>
      <c r="F613" s="133">
        <f t="shared" ref="F613:J625" si="77">IFERROR(E613/C613-1,"-")</f>
        <v>-0.27131782945736438</v>
      </c>
      <c r="G613" s="132">
        <v>53</v>
      </c>
      <c r="H613" s="133">
        <f t="shared" si="77"/>
        <v>-0.71808510638297873</v>
      </c>
      <c r="I613" s="132">
        <v>299</v>
      </c>
      <c r="J613" s="133">
        <f t="shared" si="77"/>
        <v>4.6415094339622645</v>
      </c>
      <c r="K613" s="132">
        <v>271</v>
      </c>
      <c r="L613" s="133">
        <f t="shared" ref="L613:L616" si="78">IFERROR(K613/I613-1,"-")</f>
        <v>-9.3645484949832825E-2</v>
      </c>
      <c r="M613" s="133">
        <f>K613/C613-1</f>
        <v>5.0387596899224896E-2</v>
      </c>
    </row>
    <row r="614" spans="2:14" x14ac:dyDescent="0.25">
      <c r="B614" s="131" t="s">
        <v>52</v>
      </c>
      <c r="C614" s="132">
        <v>340</v>
      </c>
      <c r="D614" s="133">
        <v>0.94285714285714284</v>
      </c>
      <c r="E614" s="132">
        <v>215</v>
      </c>
      <c r="F614" s="133">
        <f t="shared" si="77"/>
        <v>-0.36764705882352944</v>
      </c>
      <c r="G614" s="132">
        <v>27</v>
      </c>
      <c r="H614" s="133">
        <f t="shared" si="77"/>
        <v>-0.87441860465116283</v>
      </c>
      <c r="I614" s="132">
        <v>395</v>
      </c>
      <c r="J614" s="133">
        <f t="shared" si="77"/>
        <v>13.62962962962963</v>
      </c>
      <c r="K614" s="132">
        <v>459</v>
      </c>
      <c r="L614" s="133">
        <f t="shared" si="78"/>
        <v>0.16202531645569618</v>
      </c>
      <c r="M614" s="133">
        <f>IFERROR(L614/C614-1,"-")</f>
        <v>-0.99952345495160089</v>
      </c>
    </row>
    <row r="615" spans="2:14" x14ac:dyDescent="0.25">
      <c r="B615" s="131" t="s">
        <v>54</v>
      </c>
      <c r="C615" s="132">
        <v>341</v>
      </c>
      <c r="D615" s="133">
        <v>0.60849056603773577</v>
      </c>
      <c r="E615" s="132">
        <v>99</v>
      </c>
      <c r="F615" s="133">
        <f t="shared" si="77"/>
        <v>-0.70967741935483875</v>
      </c>
      <c r="G615" s="132">
        <v>37</v>
      </c>
      <c r="H615" s="133">
        <f t="shared" si="77"/>
        <v>-0.6262626262626263</v>
      </c>
      <c r="I615" s="132">
        <v>588</v>
      </c>
      <c r="J615" s="133">
        <f t="shared" si="77"/>
        <v>14.891891891891891</v>
      </c>
      <c r="K615" s="132">
        <v>588</v>
      </c>
      <c r="L615" s="133">
        <f t="shared" si="78"/>
        <v>0</v>
      </c>
      <c r="M615" s="133">
        <f t="shared" ref="M615:M616" si="79">IFERROR(L615/C615-1,"-")</f>
        <v>-1</v>
      </c>
    </row>
    <row r="616" spans="2:14" x14ac:dyDescent="0.25">
      <c r="B616" s="131" t="s">
        <v>56</v>
      </c>
      <c r="C616" s="132">
        <v>326</v>
      </c>
      <c r="D616" s="133">
        <v>-0.27555555555555555</v>
      </c>
      <c r="E616" s="132">
        <v>0</v>
      </c>
      <c r="F616" s="133">
        <f t="shared" si="77"/>
        <v>-1</v>
      </c>
      <c r="G616" s="132">
        <v>46</v>
      </c>
      <c r="H616" s="133" t="str">
        <f t="shared" si="77"/>
        <v>-</v>
      </c>
      <c r="I616" s="132">
        <v>350</v>
      </c>
      <c r="J616" s="133">
        <f t="shared" si="77"/>
        <v>6.6086956521739131</v>
      </c>
      <c r="K616" s="132">
        <v>422</v>
      </c>
      <c r="L616" s="133">
        <f t="shared" si="78"/>
        <v>0.20571428571428574</v>
      </c>
      <c r="M616" s="133">
        <f t="shared" si="79"/>
        <v>-0.99936897458369855</v>
      </c>
    </row>
    <row r="617" spans="2:14" x14ac:dyDescent="0.25">
      <c r="B617" s="131" t="s">
        <v>58</v>
      </c>
      <c r="C617" s="132">
        <v>278</v>
      </c>
      <c r="D617" s="133">
        <v>-0.15757575757575759</v>
      </c>
      <c r="E617" s="132">
        <v>0</v>
      </c>
      <c r="F617" s="133">
        <f t="shared" si="77"/>
        <v>-1</v>
      </c>
      <c r="G617" s="132">
        <v>136</v>
      </c>
      <c r="H617" s="133" t="str">
        <f t="shared" si="77"/>
        <v>-</v>
      </c>
      <c r="I617" s="132">
        <v>536</v>
      </c>
      <c r="J617" s="133">
        <f t="shared" si="77"/>
        <v>2.9411764705882355</v>
      </c>
      <c r="K617" s="132"/>
      <c r="L617" s="133"/>
      <c r="M617" s="133"/>
    </row>
    <row r="618" spans="2:14" x14ac:dyDescent="0.25">
      <c r="B618" s="131" t="s">
        <v>60</v>
      </c>
      <c r="C618" s="132">
        <v>304</v>
      </c>
      <c r="D618" s="133">
        <v>-0.40392156862745099</v>
      </c>
      <c r="E618" s="132">
        <v>0</v>
      </c>
      <c r="F618" s="133">
        <f t="shared" si="77"/>
        <v>-1</v>
      </c>
      <c r="G618" s="132">
        <v>309</v>
      </c>
      <c r="H618" s="133" t="str">
        <f t="shared" si="77"/>
        <v>-</v>
      </c>
      <c r="I618" s="132">
        <v>600</v>
      </c>
      <c r="J618" s="133">
        <f t="shared" si="77"/>
        <v>0.94174757281553401</v>
      </c>
      <c r="K618" s="132"/>
      <c r="L618" s="133"/>
      <c r="M618" s="133"/>
    </row>
    <row r="619" spans="2:14" x14ac:dyDescent="0.25">
      <c r="B619" s="131" t="s">
        <v>62</v>
      </c>
      <c r="C619" s="132">
        <v>553</v>
      </c>
      <c r="D619" s="133">
        <v>0.12398373983739841</v>
      </c>
      <c r="E619" s="132">
        <v>25</v>
      </c>
      <c r="F619" s="133">
        <f t="shared" si="77"/>
        <v>-0.9547920433996383</v>
      </c>
      <c r="G619" s="132">
        <v>404</v>
      </c>
      <c r="H619" s="133">
        <f t="shared" si="77"/>
        <v>15.16</v>
      </c>
      <c r="I619" s="132">
        <v>714</v>
      </c>
      <c r="J619" s="133">
        <f t="shared" si="77"/>
        <v>0.76732673267326734</v>
      </c>
      <c r="K619" s="132"/>
      <c r="L619" s="133"/>
      <c r="M619" s="133"/>
    </row>
    <row r="620" spans="2:14" x14ac:dyDescent="0.25">
      <c r="B620" s="131" t="s">
        <v>64</v>
      </c>
      <c r="C620" s="132">
        <v>390</v>
      </c>
      <c r="D620" s="133">
        <v>0.13372093023255816</v>
      </c>
      <c r="E620" s="132">
        <v>68</v>
      </c>
      <c r="F620" s="133">
        <f t="shared" si="77"/>
        <v>-0.82564102564102559</v>
      </c>
      <c r="G620" s="132">
        <v>531</v>
      </c>
      <c r="H620" s="133">
        <f t="shared" si="77"/>
        <v>6.8088235294117645</v>
      </c>
      <c r="I620" s="132">
        <v>525</v>
      </c>
      <c r="J620" s="133">
        <f t="shared" si="77"/>
        <v>-1.1299435028248594E-2</v>
      </c>
      <c r="K620" s="132"/>
      <c r="L620" s="133"/>
      <c r="M620" s="133"/>
    </row>
    <row r="621" spans="2:14" x14ac:dyDescent="0.25">
      <c r="B621" s="131" t="s">
        <v>66</v>
      </c>
      <c r="C621" s="132">
        <v>331</v>
      </c>
      <c r="D621" s="133">
        <v>5.4140127388535131E-2</v>
      </c>
      <c r="E621" s="132">
        <v>58</v>
      </c>
      <c r="F621" s="133">
        <f t="shared" si="77"/>
        <v>-0.82477341389728098</v>
      </c>
      <c r="G621" s="132">
        <v>334</v>
      </c>
      <c r="H621" s="133">
        <f t="shared" si="77"/>
        <v>4.7586206896551726</v>
      </c>
      <c r="I621" s="132">
        <v>506</v>
      </c>
      <c r="J621" s="133">
        <f t="shared" si="77"/>
        <v>0.51497005988023958</v>
      </c>
      <c r="K621" s="132"/>
      <c r="L621" s="133"/>
      <c r="M621" s="133"/>
    </row>
    <row r="622" spans="2:14" x14ac:dyDescent="0.25">
      <c r="B622" s="131" t="s">
        <v>68</v>
      </c>
      <c r="C622" s="132">
        <v>454</v>
      </c>
      <c r="D622" s="133">
        <v>9.1346153846153744E-2</v>
      </c>
      <c r="E622" s="132">
        <v>70</v>
      </c>
      <c r="F622" s="133">
        <f t="shared" si="77"/>
        <v>-0.8458149779735683</v>
      </c>
      <c r="G622" s="132">
        <v>431</v>
      </c>
      <c r="H622" s="133">
        <f t="shared" si="77"/>
        <v>5.1571428571428575</v>
      </c>
      <c r="I622" s="132">
        <v>698</v>
      </c>
      <c r="J622" s="133">
        <f t="shared" si="77"/>
        <v>0.61948955916473314</v>
      </c>
      <c r="K622" s="132"/>
      <c r="L622" s="133"/>
      <c r="M622" s="133"/>
    </row>
    <row r="623" spans="2:14" x14ac:dyDescent="0.25">
      <c r="B623" s="131" t="s">
        <v>70</v>
      </c>
      <c r="C623" s="132">
        <v>276</v>
      </c>
      <c r="D623" s="133">
        <v>-0.27937336814621405</v>
      </c>
      <c r="E623" s="132">
        <v>24</v>
      </c>
      <c r="F623" s="133">
        <f t="shared" si="77"/>
        <v>-0.91304347826086962</v>
      </c>
      <c r="G623" s="132">
        <v>372</v>
      </c>
      <c r="H623" s="133">
        <f t="shared" si="77"/>
        <v>14.5</v>
      </c>
      <c r="I623" s="132">
        <v>457</v>
      </c>
      <c r="J623" s="133">
        <f t="shared" si="77"/>
        <v>0.228494623655914</v>
      </c>
      <c r="K623" s="132"/>
      <c r="L623" s="133"/>
      <c r="M623" s="133"/>
    </row>
    <row r="624" spans="2:14" x14ac:dyDescent="0.25">
      <c r="B624" s="131" t="s">
        <v>72</v>
      </c>
      <c r="C624" s="132">
        <v>392</v>
      </c>
      <c r="D624" s="133">
        <v>-0.21756487025948101</v>
      </c>
      <c r="E624" s="132">
        <v>59</v>
      </c>
      <c r="F624" s="133">
        <f t="shared" si="77"/>
        <v>-0.84948979591836737</v>
      </c>
      <c r="G624" s="132">
        <v>409</v>
      </c>
      <c r="H624" s="133">
        <f t="shared" si="77"/>
        <v>5.9322033898305087</v>
      </c>
      <c r="I624" s="132">
        <v>621</v>
      </c>
      <c r="J624" s="133">
        <f t="shared" si="77"/>
        <v>0.51833740831295838</v>
      </c>
      <c r="K624" s="132"/>
      <c r="L624" s="133"/>
      <c r="M624" s="133"/>
    </row>
    <row r="625" spans="2:14" ht="15.75" x14ac:dyDescent="0.25">
      <c r="B625" s="134" t="s">
        <v>33</v>
      </c>
      <c r="C625" s="135">
        <v>4243</v>
      </c>
      <c r="D625" s="136">
        <v>-1.5316778834996492E-2</v>
      </c>
      <c r="E625" s="135">
        <v>806</v>
      </c>
      <c r="F625" s="136">
        <f t="shared" si="77"/>
        <v>-0.81004006599104406</v>
      </c>
      <c r="G625" s="135">
        <v>3089</v>
      </c>
      <c r="H625" s="136">
        <f t="shared" si="77"/>
        <v>2.8325062034739452</v>
      </c>
      <c r="I625" s="135">
        <v>6289</v>
      </c>
      <c r="J625" s="136">
        <f t="shared" si="77"/>
        <v>1.0359339592101002</v>
      </c>
      <c r="K625" s="135">
        <v>1740</v>
      </c>
      <c r="L625" s="136">
        <v>6.6176470588235281E-2</v>
      </c>
      <c r="M625" s="136">
        <v>0.37549407114624511</v>
      </c>
    </row>
    <row r="626" spans="2:14" ht="6" customHeight="1" x14ac:dyDescent="0.25"/>
    <row r="627" spans="2:14" x14ac:dyDescent="0.25">
      <c r="B627" s="39" t="s">
        <v>254</v>
      </c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</row>
    <row r="628" spans="2:14" x14ac:dyDescent="0.25">
      <c r="C628" s="139"/>
      <c r="E628" s="139"/>
      <c r="G628" s="139"/>
      <c r="I628" s="139"/>
      <c r="K628" s="139"/>
    </row>
    <row r="630" spans="2:14" ht="48.75" customHeight="1" thickBot="1" x14ac:dyDescent="0.3">
      <c r="B630" s="293" t="s">
        <v>281</v>
      </c>
      <c r="C630" s="293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1" t="s">
        <v>124</v>
      </c>
    </row>
    <row r="631" spans="2:14" ht="10.5" customHeight="1" thickBot="1" x14ac:dyDescent="0.3">
      <c r="B631" s="124"/>
      <c r="C631" s="125"/>
      <c r="D631" s="124"/>
      <c r="E631" s="124"/>
      <c r="F631" s="124"/>
      <c r="G631" s="124"/>
      <c r="H631" s="124"/>
      <c r="I631" s="124"/>
      <c r="J631" s="124"/>
      <c r="K631" s="2"/>
      <c r="L631" s="2"/>
      <c r="N631" s="1" t="s">
        <v>125</v>
      </c>
    </row>
    <row r="632" spans="2:14" ht="22.5" thickTop="1" thickBot="1" x14ac:dyDescent="0.3">
      <c r="B632" s="140" t="s">
        <v>154</v>
      </c>
      <c r="C632" s="303" t="s">
        <v>155</v>
      </c>
      <c r="D632" s="304"/>
      <c r="E632" s="304"/>
      <c r="F632" s="304"/>
      <c r="G632" s="304"/>
      <c r="H632" s="304"/>
      <c r="I632" s="304"/>
      <c r="J632" s="304"/>
      <c r="K632" s="304"/>
      <c r="L632" s="304"/>
      <c r="M632" s="305"/>
    </row>
    <row r="633" spans="2:14" ht="22.5" thickTop="1" thickBot="1" x14ac:dyDescent="0.3">
      <c r="B633" s="3"/>
      <c r="C633" s="306">
        <f>2019</f>
        <v>2019</v>
      </c>
      <c r="D633" s="307"/>
      <c r="E633" s="308">
        <v>2020</v>
      </c>
      <c r="F633" s="307"/>
      <c r="G633" s="308">
        <v>2021</v>
      </c>
      <c r="H633" s="307"/>
      <c r="I633" s="308">
        <v>2022</v>
      </c>
      <c r="J633" s="307"/>
      <c r="K633" s="308">
        <v>2023</v>
      </c>
      <c r="L633" s="309"/>
      <c r="M633" s="310"/>
    </row>
    <row r="634" spans="2:14" ht="16.5" thickTop="1" thickBot="1" x14ac:dyDescent="0.3">
      <c r="B634" s="6"/>
      <c r="C634" s="127" t="s">
        <v>46</v>
      </c>
      <c r="D634" s="128" t="str">
        <f>CONCATENATE("var ",RIGHT(2019,2),"/",RIGHT(2018,2))</f>
        <v>var 19/18</v>
      </c>
      <c r="E634" s="129" t="s">
        <v>46</v>
      </c>
      <c r="F634" s="128" t="str">
        <f>CONCATENATE("var ",RIGHT(E633,2),"/",RIGHT(E633-1,2))</f>
        <v>var 20/19</v>
      </c>
      <c r="G634" s="129" t="s">
        <v>46</v>
      </c>
      <c r="H634" s="128" t="str">
        <f>CONCATENATE("var ",RIGHT(G633,2),"/",RIGHT(G633-1,2))</f>
        <v>var 21/20</v>
      </c>
      <c r="I634" s="129" t="s">
        <v>46</v>
      </c>
      <c r="J634" s="128" t="str">
        <f>CONCATENATE("var ",RIGHT(I633,2),"/",RIGHT(I633-1,2))</f>
        <v>var 22/21</v>
      </c>
      <c r="K634" s="129" t="s">
        <v>46</v>
      </c>
      <c r="L634" s="128" t="str">
        <f>CONCATENATE("var ",RIGHT(K633,2),"/",RIGHT(K633-1,2))</f>
        <v>var 23/22</v>
      </c>
      <c r="M634" s="128" t="str">
        <f>CONCATENATE("var ",RIGHT(K633,2),"/",RIGHT(2019,2))</f>
        <v>var 23/19</v>
      </c>
    </row>
    <row r="635" spans="2:14" x14ac:dyDescent="0.25">
      <c r="B635" s="131" t="s">
        <v>50</v>
      </c>
      <c r="C635" s="132">
        <v>229</v>
      </c>
      <c r="D635" s="133">
        <v>-4.5833333333333282E-2</v>
      </c>
      <c r="E635" s="132">
        <v>185</v>
      </c>
      <c r="F635" s="133">
        <f t="shared" ref="F635:J647" si="80">IFERROR(E635/C635-1,"-")</f>
        <v>-0.19213973799126638</v>
      </c>
      <c r="G635" s="132">
        <v>20</v>
      </c>
      <c r="H635" s="133">
        <f t="shared" si="80"/>
        <v>-0.89189189189189189</v>
      </c>
      <c r="I635" s="132">
        <v>193</v>
      </c>
      <c r="J635" s="133">
        <f t="shared" si="80"/>
        <v>8.65</v>
      </c>
      <c r="K635" s="132">
        <v>303</v>
      </c>
      <c r="L635" s="133">
        <f t="shared" ref="L635:L638" si="81">IFERROR(K635/I635-1,"-")</f>
        <v>0.56994818652849744</v>
      </c>
      <c r="M635" s="133">
        <f>K635/C635-1</f>
        <v>0.32314410480349354</v>
      </c>
    </row>
    <row r="636" spans="2:14" x14ac:dyDescent="0.25">
      <c r="B636" s="131" t="s">
        <v>52</v>
      </c>
      <c r="C636" s="132">
        <v>172</v>
      </c>
      <c r="D636" s="133">
        <v>0.32307692307692304</v>
      </c>
      <c r="E636" s="132">
        <v>132</v>
      </c>
      <c r="F636" s="133">
        <f t="shared" si="80"/>
        <v>-0.23255813953488369</v>
      </c>
      <c r="G636" s="132">
        <v>9</v>
      </c>
      <c r="H636" s="133">
        <f t="shared" si="80"/>
        <v>-0.93181818181818188</v>
      </c>
      <c r="I636" s="132">
        <v>229</v>
      </c>
      <c r="J636" s="133">
        <f t="shared" si="80"/>
        <v>24.444444444444443</v>
      </c>
      <c r="K636" s="132">
        <v>403</v>
      </c>
      <c r="L636" s="133">
        <f t="shared" si="81"/>
        <v>0.75982532751091703</v>
      </c>
      <c r="M636" s="133">
        <f>IFERROR(L636/C636-1,"-")</f>
        <v>-0.99558241088656441</v>
      </c>
    </row>
    <row r="637" spans="2:14" x14ac:dyDescent="0.25">
      <c r="B637" s="131" t="s">
        <v>54</v>
      </c>
      <c r="C637" s="132">
        <v>232</v>
      </c>
      <c r="D637" s="133">
        <v>0.64539007092198575</v>
      </c>
      <c r="E637" s="132">
        <v>101</v>
      </c>
      <c r="F637" s="133">
        <f t="shared" si="80"/>
        <v>-0.56465517241379315</v>
      </c>
      <c r="G637" s="132">
        <v>24</v>
      </c>
      <c r="H637" s="133">
        <f t="shared" si="80"/>
        <v>-0.76237623762376239</v>
      </c>
      <c r="I637" s="132">
        <v>266</v>
      </c>
      <c r="J637" s="133">
        <f t="shared" si="80"/>
        <v>10.083333333333334</v>
      </c>
      <c r="K637" s="132">
        <v>292</v>
      </c>
      <c r="L637" s="133">
        <f t="shared" si="81"/>
        <v>9.7744360902255689E-2</v>
      </c>
      <c r="M637" s="133">
        <f t="shared" ref="M637:M638" si="82">IFERROR(L637/C637-1,"-")</f>
        <v>-0.99957868809955919</v>
      </c>
    </row>
    <row r="638" spans="2:14" x14ac:dyDescent="0.25">
      <c r="B638" s="131" t="s">
        <v>56</v>
      </c>
      <c r="C638" s="132">
        <v>224</v>
      </c>
      <c r="D638" s="133">
        <v>0</v>
      </c>
      <c r="E638" s="132">
        <v>0</v>
      </c>
      <c r="F638" s="133">
        <f t="shared" si="80"/>
        <v>-1</v>
      </c>
      <c r="G638" s="132">
        <v>35</v>
      </c>
      <c r="H638" s="133" t="str">
        <f t="shared" si="80"/>
        <v>-</v>
      </c>
      <c r="I638" s="132">
        <v>334</v>
      </c>
      <c r="J638" s="133">
        <f t="shared" si="80"/>
        <v>8.5428571428571427</v>
      </c>
      <c r="K638" s="132">
        <v>496</v>
      </c>
      <c r="L638" s="133">
        <f t="shared" si="81"/>
        <v>0.48502994011976042</v>
      </c>
      <c r="M638" s="133">
        <f t="shared" si="82"/>
        <v>-0.99783468776732254</v>
      </c>
    </row>
    <row r="639" spans="2:14" x14ac:dyDescent="0.25">
      <c r="B639" s="131" t="s">
        <v>58</v>
      </c>
      <c r="C639" s="132">
        <v>402</v>
      </c>
      <c r="D639" s="133">
        <v>0.65432098765432101</v>
      </c>
      <c r="E639" s="132">
        <v>1</v>
      </c>
      <c r="F639" s="133">
        <f t="shared" si="80"/>
        <v>-0.99751243781094523</v>
      </c>
      <c r="G639" s="132">
        <v>64</v>
      </c>
      <c r="H639" s="133">
        <f t="shared" si="80"/>
        <v>63</v>
      </c>
      <c r="I639" s="132">
        <v>392</v>
      </c>
      <c r="J639" s="133">
        <f t="shared" si="80"/>
        <v>5.125</v>
      </c>
      <c r="K639" s="132"/>
      <c r="L639" s="133"/>
      <c r="M639" s="133"/>
    </row>
    <row r="640" spans="2:14" x14ac:dyDescent="0.25">
      <c r="B640" s="131" t="s">
        <v>60</v>
      </c>
      <c r="C640" s="132">
        <v>379</v>
      </c>
      <c r="D640" s="133">
        <v>0.25496688741721862</v>
      </c>
      <c r="E640" s="132">
        <v>0</v>
      </c>
      <c r="F640" s="133">
        <f t="shared" si="80"/>
        <v>-1</v>
      </c>
      <c r="G640" s="132">
        <v>83</v>
      </c>
      <c r="H640" s="133" t="str">
        <f t="shared" si="80"/>
        <v>-</v>
      </c>
      <c r="I640" s="132">
        <v>342</v>
      </c>
      <c r="J640" s="133">
        <f t="shared" si="80"/>
        <v>3.1204819277108431</v>
      </c>
      <c r="K640" s="132"/>
      <c r="L640" s="133"/>
      <c r="M640" s="133"/>
    </row>
    <row r="641" spans="2:14" x14ac:dyDescent="0.25">
      <c r="B641" s="131" t="s">
        <v>62</v>
      </c>
      <c r="C641" s="132">
        <v>326</v>
      </c>
      <c r="D641" s="133">
        <v>0.5092592592592593</v>
      </c>
      <c r="E641" s="132">
        <v>169</v>
      </c>
      <c r="F641" s="133">
        <f t="shared" si="80"/>
        <v>-0.48159509202453987</v>
      </c>
      <c r="G641" s="132">
        <v>159</v>
      </c>
      <c r="H641" s="133">
        <f t="shared" si="80"/>
        <v>-5.9171597633136064E-2</v>
      </c>
      <c r="I641" s="132">
        <v>434</v>
      </c>
      <c r="J641" s="133">
        <f t="shared" si="80"/>
        <v>1.7295597484276728</v>
      </c>
      <c r="K641" s="132"/>
      <c r="L641" s="133"/>
      <c r="M641" s="133"/>
    </row>
    <row r="642" spans="2:14" x14ac:dyDescent="0.25">
      <c r="B642" s="131" t="s">
        <v>64</v>
      </c>
      <c r="C642" s="132">
        <v>288</v>
      </c>
      <c r="D642" s="133">
        <v>0.34579439252336441</v>
      </c>
      <c r="E642" s="132">
        <v>220</v>
      </c>
      <c r="F642" s="133">
        <f t="shared" si="80"/>
        <v>-0.23611111111111116</v>
      </c>
      <c r="G642" s="132">
        <v>167</v>
      </c>
      <c r="H642" s="133">
        <f t="shared" si="80"/>
        <v>-0.24090909090909096</v>
      </c>
      <c r="I642" s="132">
        <v>365</v>
      </c>
      <c r="J642" s="133">
        <f t="shared" si="80"/>
        <v>1.1856287425149699</v>
      </c>
      <c r="K642" s="132"/>
      <c r="L642" s="133"/>
      <c r="M642" s="133"/>
    </row>
    <row r="643" spans="2:14" x14ac:dyDescent="0.25">
      <c r="B643" s="131" t="s">
        <v>66</v>
      </c>
      <c r="C643" s="132">
        <v>366</v>
      </c>
      <c r="D643" s="133">
        <v>0.5641025641025641</v>
      </c>
      <c r="E643" s="132">
        <v>71</v>
      </c>
      <c r="F643" s="133">
        <f t="shared" si="80"/>
        <v>-0.80601092896174864</v>
      </c>
      <c r="G643" s="132">
        <v>156</v>
      </c>
      <c r="H643" s="133">
        <f t="shared" si="80"/>
        <v>1.1971830985915495</v>
      </c>
      <c r="I643" s="132">
        <v>301</v>
      </c>
      <c r="J643" s="133">
        <f t="shared" si="80"/>
        <v>0.92948717948717952</v>
      </c>
      <c r="K643" s="132"/>
      <c r="L643" s="133"/>
      <c r="M643" s="133"/>
    </row>
    <row r="644" spans="2:14" x14ac:dyDescent="0.25">
      <c r="B644" s="131" t="s">
        <v>68</v>
      </c>
      <c r="C644" s="132">
        <v>255</v>
      </c>
      <c r="D644" s="133">
        <v>0.25</v>
      </c>
      <c r="E644" s="132">
        <v>134</v>
      </c>
      <c r="F644" s="133">
        <f t="shared" si="80"/>
        <v>-0.47450980392156861</v>
      </c>
      <c r="G644" s="132">
        <v>172</v>
      </c>
      <c r="H644" s="133">
        <f t="shared" si="80"/>
        <v>0.28358208955223874</v>
      </c>
      <c r="I644" s="132">
        <v>385</v>
      </c>
      <c r="J644" s="133">
        <f t="shared" si="80"/>
        <v>1.2383720930232558</v>
      </c>
      <c r="K644" s="132"/>
      <c r="L644" s="133"/>
      <c r="M644" s="133"/>
    </row>
    <row r="645" spans="2:14" x14ac:dyDescent="0.25">
      <c r="B645" s="131" t="s">
        <v>70</v>
      </c>
      <c r="C645" s="132">
        <v>239</v>
      </c>
      <c r="D645" s="133">
        <v>0.42261904761904767</v>
      </c>
      <c r="E645" s="132">
        <v>53</v>
      </c>
      <c r="F645" s="133">
        <f t="shared" si="80"/>
        <v>-0.77824267782426781</v>
      </c>
      <c r="G645" s="132">
        <v>227</v>
      </c>
      <c r="H645" s="133">
        <f t="shared" si="80"/>
        <v>3.283018867924528</v>
      </c>
      <c r="I645" s="132">
        <v>348</v>
      </c>
      <c r="J645" s="133">
        <f t="shared" si="80"/>
        <v>0.53303964757709243</v>
      </c>
      <c r="K645" s="132"/>
      <c r="L645" s="133"/>
      <c r="M645" s="133"/>
    </row>
    <row r="646" spans="2:14" x14ac:dyDescent="0.25">
      <c r="B646" s="131" t="s">
        <v>72</v>
      </c>
      <c r="C646" s="132">
        <v>232</v>
      </c>
      <c r="D646" s="133">
        <v>0.33333333333333326</v>
      </c>
      <c r="E646" s="132">
        <v>63</v>
      </c>
      <c r="F646" s="133">
        <f t="shared" si="80"/>
        <v>-0.72844827586206895</v>
      </c>
      <c r="G646" s="132">
        <v>266</v>
      </c>
      <c r="H646" s="133">
        <f t="shared" si="80"/>
        <v>3.2222222222222223</v>
      </c>
      <c r="I646" s="132">
        <v>573</v>
      </c>
      <c r="J646" s="133">
        <f t="shared" si="80"/>
        <v>1.1541353383458648</v>
      </c>
      <c r="K646" s="132"/>
      <c r="L646" s="133"/>
      <c r="M646" s="133"/>
    </row>
    <row r="647" spans="2:14" ht="15.75" x14ac:dyDescent="0.25">
      <c r="B647" s="134" t="s">
        <v>33</v>
      </c>
      <c r="C647" s="135">
        <v>3344</v>
      </c>
      <c r="D647" s="136">
        <v>0.3429718875502008</v>
      </c>
      <c r="E647" s="135">
        <v>1129</v>
      </c>
      <c r="F647" s="136">
        <f t="shared" si="80"/>
        <v>-0.66238038277511957</v>
      </c>
      <c r="G647" s="135">
        <v>1382</v>
      </c>
      <c r="H647" s="136">
        <f t="shared" si="80"/>
        <v>0.22409211691762621</v>
      </c>
      <c r="I647" s="135">
        <v>4162</v>
      </c>
      <c r="J647" s="136">
        <f t="shared" si="80"/>
        <v>2.0115774240231548</v>
      </c>
      <c r="K647" s="135">
        <v>1494</v>
      </c>
      <c r="L647" s="136">
        <v>0.46183953033268099</v>
      </c>
      <c r="M647" s="136">
        <v>0.74329054842473741</v>
      </c>
    </row>
    <row r="648" spans="2:14" ht="6" customHeight="1" x14ac:dyDescent="0.25"/>
    <row r="649" spans="2:14" x14ac:dyDescent="0.25">
      <c r="B649" s="39" t="s">
        <v>254</v>
      </c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</row>
    <row r="650" spans="2:14" x14ac:dyDescent="0.25">
      <c r="C650" s="139"/>
      <c r="E650" s="139"/>
      <c r="G650" s="139"/>
      <c r="I650" s="139"/>
      <c r="K650" s="139"/>
    </row>
    <row r="655" spans="2:14" ht="48.75" customHeight="1" thickBot="1" x14ac:dyDescent="0.3">
      <c r="B655" s="293" t="s">
        <v>282</v>
      </c>
      <c r="C655" s="293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1" t="s">
        <v>124</v>
      </c>
    </row>
    <row r="656" spans="2:14" ht="10.5" customHeight="1" thickBot="1" x14ac:dyDescent="0.3">
      <c r="B656" s="124"/>
      <c r="C656" s="125"/>
      <c r="D656" s="124"/>
      <c r="E656" s="124"/>
      <c r="F656" s="124"/>
      <c r="G656" s="124"/>
      <c r="H656" s="124"/>
      <c r="I656" s="124"/>
      <c r="J656" s="124"/>
      <c r="K656" s="2"/>
      <c r="L656" s="2"/>
      <c r="N656" s="1" t="s">
        <v>125</v>
      </c>
    </row>
    <row r="657" spans="2:13" ht="22.5" thickTop="1" thickBot="1" x14ac:dyDescent="0.3">
      <c r="B657" s="140" t="str">
        <f>C657</f>
        <v>Estados Unidos de América</v>
      </c>
      <c r="C657" s="303" t="s">
        <v>157</v>
      </c>
      <c r="D657" s="304"/>
      <c r="E657" s="304"/>
      <c r="F657" s="304"/>
      <c r="G657" s="304"/>
      <c r="H657" s="304"/>
      <c r="I657" s="304"/>
      <c r="J657" s="304"/>
      <c r="K657" s="304"/>
      <c r="L657" s="304"/>
      <c r="M657" s="305"/>
    </row>
    <row r="658" spans="2:13" ht="22.5" thickTop="1" thickBot="1" x14ac:dyDescent="0.3">
      <c r="B658" s="3"/>
      <c r="C658" s="306">
        <f>2019</f>
        <v>2019</v>
      </c>
      <c r="D658" s="307"/>
      <c r="E658" s="308">
        <v>2020</v>
      </c>
      <c r="F658" s="307"/>
      <c r="G658" s="308">
        <v>2021</v>
      </c>
      <c r="H658" s="307"/>
      <c r="I658" s="308">
        <v>2022</v>
      </c>
      <c r="J658" s="307"/>
      <c r="K658" s="308">
        <v>2023</v>
      </c>
      <c r="L658" s="309"/>
      <c r="M658" s="310"/>
    </row>
    <row r="659" spans="2:13" ht="16.5" thickTop="1" thickBot="1" x14ac:dyDescent="0.3">
      <c r="B659" s="6"/>
      <c r="C659" s="127" t="s">
        <v>46</v>
      </c>
      <c r="D659" s="128" t="str">
        <f>CONCATENATE("var ",RIGHT(2019,2),"/",RIGHT(2018,2))</f>
        <v>var 19/18</v>
      </c>
      <c r="E659" s="129" t="s">
        <v>46</v>
      </c>
      <c r="F659" s="128" t="str">
        <f>CONCATENATE("var ",RIGHT(E658,2),"/",RIGHT(E658-1,2))</f>
        <v>var 20/19</v>
      </c>
      <c r="G659" s="129" t="s">
        <v>46</v>
      </c>
      <c r="H659" s="128" t="str">
        <f>CONCATENATE("var ",RIGHT(G658,2),"/",RIGHT(G658-1,2))</f>
        <v>var 21/20</v>
      </c>
      <c r="I659" s="129" t="s">
        <v>46</v>
      </c>
      <c r="J659" s="128" t="str">
        <f>CONCATENATE("var ",RIGHT(I658,2),"/",RIGHT(I658-1,2))</f>
        <v>var 22/21</v>
      </c>
      <c r="K659" s="129" t="s">
        <v>46</v>
      </c>
      <c r="L659" s="128" t="str">
        <f>CONCATENATE("var ",RIGHT(K658,2),"/",RIGHT(K658-1,2))</f>
        <v>var 23/22</v>
      </c>
      <c r="M659" s="128" t="str">
        <f>CONCATENATE("var ",RIGHT(K658,2),"/",RIGHT(2019,2))</f>
        <v>var 23/19</v>
      </c>
    </row>
    <row r="660" spans="2:13" x14ac:dyDescent="0.25">
      <c r="B660" s="131" t="s">
        <v>50</v>
      </c>
      <c r="C660" s="132">
        <v>299</v>
      </c>
      <c r="D660" s="133">
        <v>0.39069767441860459</v>
      </c>
      <c r="E660" s="132">
        <v>342</v>
      </c>
      <c r="F660" s="133">
        <f t="shared" ref="F660:J672" si="83">IFERROR(E660/C660-1,"-")</f>
        <v>0.14381270903010024</v>
      </c>
      <c r="G660" s="132">
        <v>44</v>
      </c>
      <c r="H660" s="133">
        <f t="shared" si="83"/>
        <v>-0.87134502923976609</v>
      </c>
      <c r="I660" s="132">
        <v>204</v>
      </c>
      <c r="J660" s="133">
        <f t="shared" si="83"/>
        <v>3.6363636363636367</v>
      </c>
      <c r="K660" s="132">
        <v>414</v>
      </c>
      <c r="L660" s="133">
        <f t="shared" ref="L660:L663" si="84">IFERROR(K660/I660-1,"-")</f>
        <v>1.0294117647058822</v>
      </c>
      <c r="M660" s="133">
        <f>K660/C660-1</f>
        <v>0.38461538461538458</v>
      </c>
    </row>
    <row r="661" spans="2:13" x14ac:dyDescent="0.25">
      <c r="B661" s="131" t="s">
        <v>52</v>
      </c>
      <c r="C661" s="132">
        <v>278</v>
      </c>
      <c r="D661" s="133">
        <v>-2.1126760563380254E-2</v>
      </c>
      <c r="E661" s="132">
        <v>232</v>
      </c>
      <c r="F661" s="133">
        <f t="shared" si="83"/>
        <v>-0.16546762589928055</v>
      </c>
      <c r="G661" s="132">
        <v>14</v>
      </c>
      <c r="H661" s="133">
        <f t="shared" si="83"/>
        <v>-0.93965517241379315</v>
      </c>
      <c r="I661" s="132">
        <v>355</v>
      </c>
      <c r="J661" s="133">
        <f t="shared" si="83"/>
        <v>24.357142857142858</v>
      </c>
      <c r="K661" s="132">
        <v>388</v>
      </c>
      <c r="L661" s="133">
        <f t="shared" si="84"/>
        <v>9.2957746478873338E-2</v>
      </c>
      <c r="M661" s="133">
        <f>IFERROR(L661/C661-1,"-")</f>
        <v>-0.99966561961698241</v>
      </c>
    </row>
    <row r="662" spans="2:13" x14ac:dyDescent="0.25">
      <c r="B662" s="131" t="s">
        <v>54</v>
      </c>
      <c r="C662" s="132">
        <v>312</v>
      </c>
      <c r="D662" s="133">
        <v>4.0000000000000036E-2</v>
      </c>
      <c r="E662" s="132">
        <v>78</v>
      </c>
      <c r="F662" s="133">
        <f t="shared" si="83"/>
        <v>-0.75</v>
      </c>
      <c r="G662" s="132">
        <v>55</v>
      </c>
      <c r="H662" s="133">
        <f t="shared" si="83"/>
        <v>-0.29487179487179482</v>
      </c>
      <c r="I662" s="132">
        <v>401</v>
      </c>
      <c r="J662" s="133">
        <f t="shared" si="83"/>
        <v>6.290909090909091</v>
      </c>
      <c r="K662" s="132">
        <v>464</v>
      </c>
      <c r="L662" s="133">
        <f t="shared" si="84"/>
        <v>0.1571072319201996</v>
      </c>
      <c r="M662" s="133">
        <f t="shared" ref="M662:M663" si="85">IFERROR(L662/C662-1,"-")</f>
        <v>-0.99949645117974295</v>
      </c>
    </row>
    <row r="663" spans="2:13" x14ac:dyDescent="0.25">
      <c r="B663" s="131" t="s">
        <v>56</v>
      </c>
      <c r="C663" s="132">
        <v>346</v>
      </c>
      <c r="D663" s="133">
        <v>0.18900343642611683</v>
      </c>
      <c r="E663" s="132">
        <v>0</v>
      </c>
      <c r="F663" s="133">
        <f t="shared" si="83"/>
        <v>-1</v>
      </c>
      <c r="G663" s="132">
        <v>44</v>
      </c>
      <c r="H663" s="133" t="str">
        <f t="shared" si="83"/>
        <v>-</v>
      </c>
      <c r="I663" s="132">
        <v>333</v>
      </c>
      <c r="J663" s="133">
        <f t="shared" si="83"/>
        <v>6.5681818181818183</v>
      </c>
      <c r="K663" s="132">
        <v>419</v>
      </c>
      <c r="L663" s="133">
        <f t="shared" si="84"/>
        <v>0.25825825825825821</v>
      </c>
      <c r="M663" s="133">
        <f t="shared" si="85"/>
        <v>-0.99925358884896454</v>
      </c>
    </row>
    <row r="664" spans="2:13" x14ac:dyDescent="0.25">
      <c r="B664" s="131" t="s">
        <v>58</v>
      </c>
      <c r="C664" s="132">
        <v>300</v>
      </c>
      <c r="D664" s="133">
        <v>0.40186915887850461</v>
      </c>
      <c r="E664" s="132">
        <v>0</v>
      </c>
      <c r="F664" s="133">
        <f t="shared" si="83"/>
        <v>-1</v>
      </c>
      <c r="G664" s="132">
        <v>42</v>
      </c>
      <c r="H664" s="133" t="str">
        <f t="shared" si="83"/>
        <v>-</v>
      </c>
      <c r="I664" s="132">
        <v>305</v>
      </c>
      <c r="J664" s="133">
        <f t="shared" si="83"/>
        <v>6.2619047619047619</v>
      </c>
      <c r="K664" s="132"/>
      <c r="L664" s="133"/>
      <c r="M664" s="133"/>
    </row>
    <row r="665" spans="2:13" x14ac:dyDescent="0.25">
      <c r="B665" s="131" t="s">
        <v>60</v>
      </c>
      <c r="C665" s="132">
        <v>306</v>
      </c>
      <c r="D665" s="133">
        <v>0.30769230769230771</v>
      </c>
      <c r="E665" s="132">
        <v>0</v>
      </c>
      <c r="F665" s="133">
        <f t="shared" si="83"/>
        <v>-1</v>
      </c>
      <c r="G665" s="132">
        <v>79</v>
      </c>
      <c r="H665" s="133" t="str">
        <f t="shared" si="83"/>
        <v>-</v>
      </c>
      <c r="I665" s="132">
        <v>582</v>
      </c>
      <c r="J665" s="133">
        <f t="shared" si="83"/>
        <v>6.3670886075949369</v>
      </c>
      <c r="K665" s="132"/>
      <c r="L665" s="133"/>
      <c r="M665" s="133"/>
    </row>
    <row r="666" spans="2:13" x14ac:dyDescent="0.25">
      <c r="B666" s="131" t="s">
        <v>62</v>
      </c>
      <c r="C666" s="132">
        <v>322</v>
      </c>
      <c r="D666" s="133">
        <v>0.12195121951219523</v>
      </c>
      <c r="E666" s="132">
        <v>37</v>
      </c>
      <c r="F666" s="133">
        <f t="shared" si="83"/>
        <v>-0.88509316770186341</v>
      </c>
      <c r="G666" s="132">
        <v>180</v>
      </c>
      <c r="H666" s="133">
        <f t="shared" si="83"/>
        <v>3.8648648648648649</v>
      </c>
      <c r="I666" s="132">
        <v>342</v>
      </c>
      <c r="J666" s="133">
        <f t="shared" si="83"/>
        <v>0.89999999999999991</v>
      </c>
      <c r="K666" s="132"/>
      <c r="L666" s="133"/>
      <c r="M666" s="133"/>
    </row>
    <row r="667" spans="2:13" x14ac:dyDescent="0.25">
      <c r="B667" s="131" t="s">
        <v>64</v>
      </c>
      <c r="C667" s="132">
        <v>262</v>
      </c>
      <c r="D667" s="133">
        <v>-0.18125000000000002</v>
      </c>
      <c r="E667" s="132">
        <v>80</v>
      </c>
      <c r="F667" s="133">
        <f t="shared" si="83"/>
        <v>-0.69465648854961826</v>
      </c>
      <c r="G667" s="132">
        <v>315</v>
      </c>
      <c r="H667" s="133">
        <f t="shared" si="83"/>
        <v>2.9375</v>
      </c>
      <c r="I667" s="132">
        <v>326</v>
      </c>
      <c r="J667" s="133">
        <f t="shared" si="83"/>
        <v>3.4920634920635019E-2</v>
      </c>
      <c r="K667" s="132"/>
      <c r="L667" s="133"/>
      <c r="M667" s="133"/>
    </row>
    <row r="668" spans="2:13" x14ac:dyDescent="0.25">
      <c r="B668" s="131" t="s">
        <v>66</v>
      </c>
      <c r="C668" s="132">
        <v>251</v>
      </c>
      <c r="D668" s="133">
        <v>-0.31978319783197828</v>
      </c>
      <c r="E668" s="132">
        <v>40</v>
      </c>
      <c r="F668" s="133">
        <f t="shared" si="83"/>
        <v>-0.84063745019920322</v>
      </c>
      <c r="G668" s="132">
        <v>240</v>
      </c>
      <c r="H668" s="133">
        <f t="shared" si="83"/>
        <v>5</v>
      </c>
      <c r="I668" s="132">
        <v>291</v>
      </c>
      <c r="J668" s="133">
        <f t="shared" si="83"/>
        <v>0.21249999999999991</v>
      </c>
      <c r="K668" s="132"/>
      <c r="L668" s="133"/>
      <c r="M668" s="133"/>
    </row>
    <row r="669" spans="2:13" x14ac:dyDescent="0.25">
      <c r="B669" s="131" t="s">
        <v>68</v>
      </c>
      <c r="C669" s="132">
        <v>357</v>
      </c>
      <c r="D669" s="133">
        <v>0.15909090909090917</v>
      </c>
      <c r="E669" s="132">
        <v>42</v>
      </c>
      <c r="F669" s="133">
        <f t="shared" si="83"/>
        <v>-0.88235294117647056</v>
      </c>
      <c r="G669" s="132">
        <v>307</v>
      </c>
      <c r="H669" s="133">
        <f t="shared" si="83"/>
        <v>6.3095238095238093</v>
      </c>
      <c r="I669" s="132">
        <v>395</v>
      </c>
      <c r="J669" s="133">
        <f t="shared" si="83"/>
        <v>0.28664495114006505</v>
      </c>
      <c r="K669" s="132"/>
      <c r="L669" s="133"/>
      <c r="M669" s="133"/>
    </row>
    <row r="670" spans="2:13" x14ac:dyDescent="0.25">
      <c r="B670" s="131" t="s">
        <v>70</v>
      </c>
      <c r="C670" s="132">
        <v>480</v>
      </c>
      <c r="D670" s="133">
        <v>0.50470219435736685</v>
      </c>
      <c r="E670" s="132">
        <v>77</v>
      </c>
      <c r="F670" s="133">
        <f t="shared" si="83"/>
        <v>-0.83958333333333335</v>
      </c>
      <c r="G670" s="132">
        <v>329</v>
      </c>
      <c r="H670" s="133">
        <f t="shared" si="83"/>
        <v>3.2727272727272725</v>
      </c>
      <c r="I670" s="132">
        <v>288</v>
      </c>
      <c r="J670" s="133">
        <f t="shared" si="83"/>
        <v>-0.12462006079027355</v>
      </c>
      <c r="K670" s="132"/>
      <c r="L670" s="133"/>
      <c r="M670" s="133"/>
    </row>
    <row r="671" spans="2:13" x14ac:dyDescent="0.25">
      <c r="B671" s="131" t="s">
        <v>72</v>
      </c>
      <c r="C671" s="132">
        <v>368</v>
      </c>
      <c r="D671" s="133">
        <v>-3.157894736842104E-2</v>
      </c>
      <c r="E671" s="132">
        <v>94</v>
      </c>
      <c r="F671" s="133">
        <f t="shared" si="83"/>
        <v>-0.74456521739130432</v>
      </c>
      <c r="G671" s="132">
        <v>332</v>
      </c>
      <c r="H671" s="133">
        <f t="shared" si="83"/>
        <v>2.5319148936170213</v>
      </c>
      <c r="I671" s="132">
        <v>435</v>
      </c>
      <c r="J671" s="133">
        <f t="shared" si="83"/>
        <v>0.31024096385542177</v>
      </c>
      <c r="K671" s="132"/>
      <c r="L671" s="133"/>
      <c r="M671" s="133"/>
    </row>
    <row r="672" spans="2:13" ht="15.75" x14ac:dyDescent="0.25">
      <c r="B672" s="134" t="s">
        <v>33</v>
      </c>
      <c r="C672" s="135">
        <v>3881</v>
      </c>
      <c r="D672" s="136">
        <v>0.10224368077250778</v>
      </c>
      <c r="E672" s="135">
        <v>1022</v>
      </c>
      <c r="F672" s="136">
        <f t="shared" si="83"/>
        <v>-0.73666580778149959</v>
      </c>
      <c r="G672" s="135">
        <v>1981</v>
      </c>
      <c r="H672" s="136">
        <f t="shared" si="83"/>
        <v>0.93835616438356162</v>
      </c>
      <c r="I672" s="135">
        <v>4257</v>
      </c>
      <c r="J672" s="136">
        <f t="shared" si="83"/>
        <v>1.1489146895507321</v>
      </c>
      <c r="K672" s="135">
        <v>1685</v>
      </c>
      <c r="L672" s="136">
        <v>0.30317092034029391</v>
      </c>
      <c r="M672" s="136">
        <v>0.36437246963562764</v>
      </c>
    </row>
    <row r="673" spans="2:14" ht="6" customHeight="1" x14ac:dyDescent="0.25"/>
    <row r="674" spans="2:14" x14ac:dyDescent="0.25">
      <c r="B674" s="39" t="s">
        <v>254</v>
      </c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</row>
    <row r="675" spans="2:14" x14ac:dyDescent="0.25">
      <c r="C675" s="139"/>
      <c r="E675" s="139"/>
      <c r="G675" s="139"/>
      <c r="I675" s="139"/>
      <c r="K675" s="139"/>
    </row>
    <row r="679" spans="2:14" ht="48.75" customHeight="1" thickBot="1" x14ac:dyDescent="0.3">
      <c r="B679" s="293" t="s">
        <v>283</v>
      </c>
      <c r="C679" s="293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1" t="s">
        <v>124</v>
      </c>
    </row>
    <row r="680" spans="2:14" ht="10.5" customHeight="1" thickBot="1" x14ac:dyDescent="0.3">
      <c r="B680" s="124"/>
      <c r="C680" s="125"/>
      <c r="D680" s="124"/>
      <c r="E680" s="124"/>
      <c r="F680" s="124"/>
      <c r="G680" s="124"/>
      <c r="H680" s="124"/>
      <c r="I680" s="124"/>
      <c r="J680" s="124"/>
      <c r="K680" s="2"/>
      <c r="L680" s="2"/>
      <c r="N680" s="1" t="s">
        <v>125</v>
      </c>
    </row>
    <row r="681" spans="2:14" ht="22.5" thickTop="1" thickBot="1" x14ac:dyDescent="0.3">
      <c r="B681" s="140" t="str">
        <f>C681</f>
        <v>Otros países o territorios del mundo (excluida España)</v>
      </c>
      <c r="C681" s="303" t="s">
        <v>159</v>
      </c>
      <c r="D681" s="304"/>
      <c r="E681" s="304"/>
      <c r="F681" s="304"/>
      <c r="G681" s="304"/>
      <c r="H681" s="304"/>
      <c r="I681" s="304"/>
      <c r="J681" s="304"/>
      <c r="K681" s="304"/>
      <c r="L681" s="304"/>
      <c r="M681" s="305"/>
    </row>
    <row r="682" spans="2:14" ht="22.5" thickTop="1" thickBot="1" x14ac:dyDescent="0.3">
      <c r="B682" s="3"/>
      <c r="C682" s="306">
        <f>2019</f>
        <v>2019</v>
      </c>
      <c r="D682" s="307"/>
      <c r="E682" s="308">
        <v>2020</v>
      </c>
      <c r="F682" s="307"/>
      <c r="G682" s="308">
        <v>2021</v>
      </c>
      <c r="H682" s="307"/>
      <c r="I682" s="308">
        <v>2022</v>
      </c>
      <c r="J682" s="307"/>
      <c r="K682" s="308">
        <v>2023</v>
      </c>
      <c r="L682" s="309"/>
      <c r="M682" s="310"/>
    </row>
    <row r="683" spans="2:14" ht="16.5" thickTop="1" thickBot="1" x14ac:dyDescent="0.3">
      <c r="B683" s="6"/>
      <c r="C683" s="127" t="s">
        <v>46</v>
      </c>
      <c r="D683" s="128" t="str">
        <f>CONCATENATE("var ",RIGHT(2019,2),"/",RIGHT(2018,2))</f>
        <v>var 19/18</v>
      </c>
      <c r="E683" s="129" t="s">
        <v>46</v>
      </c>
      <c r="F683" s="128" t="str">
        <f>CONCATENATE("var ",RIGHT(E682,2),"/",RIGHT(E682-1,2))</f>
        <v>var 20/19</v>
      </c>
      <c r="G683" s="129" t="s">
        <v>46</v>
      </c>
      <c r="H683" s="128" t="str">
        <f>CONCATENATE("var ",RIGHT(G682,2),"/",RIGHT(G682-1,2))</f>
        <v>var 21/20</v>
      </c>
      <c r="I683" s="129" t="s">
        <v>46</v>
      </c>
      <c r="J683" s="128" t="str">
        <f>CONCATENATE("var ",RIGHT(I682,2),"/",RIGHT(I682-1,2))</f>
        <v>var 22/21</v>
      </c>
      <c r="K683" s="129" t="s">
        <v>46</v>
      </c>
      <c r="L683" s="128" t="str">
        <f>CONCATENATE("var ",RIGHT(K682,2),"/",RIGHT(K682-1,2))</f>
        <v>var 23/22</v>
      </c>
      <c r="M683" s="128" t="str">
        <f>CONCATENATE("var ",RIGHT(K682,2),"/",RIGHT(2019,2))</f>
        <v>var 23/19</v>
      </c>
    </row>
    <row r="684" spans="2:14" x14ac:dyDescent="0.25">
      <c r="B684" s="131" t="s">
        <v>50</v>
      </c>
      <c r="C684" s="132">
        <v>38387</v>
      </c>
      <c r="D684" s="133">
        <v>8.0380512791646819E-2</v>
      </c>
      <c r="E684" s="132">
        <v>33260</v>
      </c>
      <c r="F684" s="133">
        <f t="shared" ref="F684:J696" si="86">IFERROR(E684/C684-1,"-")</f>
        <v>-0.13356084090968301</v>
      </c>
      <c r="G684" s="132">
        <v>4051</v>
      </c>
      <c r="H684" s="133">
        <f t="shared" si="86"/>
        <v>-0.87820204449789541</v>
      </c>
      <c r="I684" s="132">
        <v>28932</v>
      </c>
      <c r="J684" s="133">
        <f t="shared" si="86"/>
        <v>6.1419402616637866</v>
      </c>
      <c r="K684" s="132">
        <v>42202</v>
      </c>
      <c r="L684" s="133">
        <f t="shared" ref="L684:L687" si="87">IFERROR(K684/I684-1,"-")</f>
        <v>0.45866168947877783</v>
      </c>
      <c r="M684" s="133">
        <f>K684/C684-1</f>
        <v>9.9382603485554943E-2</v>
      </c>
    </row>
    <row r="685" spans="2:14" x14ac:dyDescent="0.25">
      <c r="B685" s="131" t="s">
        <v>52</v>
      </c>
      <c r="C685" s="132">
        <v>36298</v>
      </c>
      <c r="D685" s="133">
        <v>1.6557205143772347E-3</v>
      </c>
      <c r="E685" s="132">
        <v>33359</v>
      </c>
      <c r="F685" s="133">
        <f t="shared" si="86"/>
        <v>-8.0968648410380761E-2</v>
      </c>
      <c r="G685" s="132">
        <v>1526</v>
      </c>
      <c r="H685" s="133">
        <f t="shared" si="86"/>
        <v>-0.95425522347792202</v>
      </c>
      <c r="I685" s="132">
        <v>32018</v>
      </c>
      <c r="J685" s="133">
        <f t="shared" si="86"/>
        <v>19.98165137614679</v>
      </c>
      <c r="K685" s="132">
        <v>39904</v>
      </c>
      <c r="L685" s="133">
        <f t="shared" si="87"/>
        <v>0.24629895683677927</v>
      </c>
      <c r="M685" s="133">
        <f>IFERROR(L685/C685-1,"-")</f>
        <v>-0.99999321453091528</v>
      </c>
    </row>
    <row r="686" spans="2:14" x14ac:dyDescent="0.25">
      <c r="B686" s="131" t="s">
        <v>54</v>
      </c>
      <c r="C686" s="132">
        <v>39077</v>
      </c>
      <c r="D686" s="133">
        <v>-8.5768429918349209E-2</v>
      </c>
      <c r="E686" s="132">
        <v>12794</v>
      </c>
      <c r="F686" s="133">
        <f t="shared" si="86"/>
        <v>-0.67259513268674676</v>
      </c>
      <c r="G686" s="132">
        <v>2342</v>
      </c>
      <c r="H686" s="133">
        <f t="shared" si="86"/>
        <v>-0.81694544317648898</v>
      </c>
      <c r="I686" s="132">
        <v>34770</v>
      </c>
      <c r="J686" s="133">
        <f t="shared" si="86"/>
        <v>13.846285226302305</v>
      </c>
      <c r="K686" s="132">
        <v>39375</v>
      </c>
      <c r="L686" s="133">
        <f t="shared" si="87"/>
        <v>0.13244176013805009</v>
      </c>
      <c r="M686" s="133">
        <f t="shared" ref="M686:M687" si="88">IFERROR(L686/C686-1,"-")</f>
        <v>-0.99999661074903046</v>
      </c>
    </row>
    <row r="687" spans="2:14" x14ac:dyDescent="0.25">
      <c r="B687" s="131" t="s">
        <v>56</v>
      </c>
      <c r="C687" s="132">
        <v>37041</v>
      </c>
      <c r="D687" s="133">
        <v>-3.6544764084690207E-2</v>
      </c>
      <c r="E687" s="132">
        <v>0</v>
      </c>
      <c r="F687" s="133">
        <f t="shared" si="86"/>
        <v>-1</v>
      </c>
      <c r="G687" s="132">
        <v>4057</v>
      </c>
      <c r="H687" s="133" t="str">
        <f t="shared" si="86"/>
        <v>-</v>
      </c>
      <c r="I687" s="132">
        <v>38260</v>
      </c>
      <c r="J687" s="133">
        <f t="shared" si="86"/>
        <v>8.4306137540054227</v>
      </c>
      <c r="K687" s="132">
        <v>40788</v>
      </c>
      <c r="L687" s="133">
        <f t="shared" si="87"/>
        <v>6.6074228959749126E-2</v>
      </c>
      <c r="M687" s="133">
        <f t="shared" si="88"/>
        <v>-0.99999821618668616</v>
      </c>
    </row>
    <row r="688" spans="2:14" x14ac:dyDescent="0.25">
      <c r="B688" s="131" t="s">
        <v>58</v>
      </c>
      <c r="C688" s="132">
        <v>38296</v>
      </c>
      <c r="D688" s="133">
        <v>-7.4899572372684187E-3</v>
      </c>
      <c r="E688" s="132">
        <v>2</v>
      </c>
      <c r="F688" s="133">
        <f t="shared" si="86"/>
        <v>-0.99994777522456657</v>
      </c>
      <c r="G688" s="132">
        <v>4985</v>
      </c>
      <c r="H688" s="133">
        <f t="shared" si="86"/>
        <v>2491.5</v>
      </c>
      <c r="I688" s="132">
        <v>35822</v>
      </c>
      <c r="J688" s="133">
        <f t="shared" si="86"/>
        <v>6.1859578736208629</v>
      </c>
      <c r="K688" s="132"/>
      <c r="L688" s="133"/>
      <c r="M688" s="133"/>
    </row>
    <row r="689" spans="2:13" x14ac:dyDescent="0.25">
      <c r="B689" s="131" t="s">
        <v>60</v>
      </c>
      <c r="C689" s="132">
        <v>38541</v>
      </c>
      <c r="D689" s="133">
        <v>-9.1742470660319597E-2</v>
      </c>
      <c r="E689" s="132">
        <v>61</v>
      </c>
      <c r="F689" s="133">
        <f t="shared" si="86"/>
        <v>-0.99841726992034452</v>
      </c>
      <c r="G689" s="132">
        <v>6520</v>
      </c>
      <c r="H689" s="133">
        <f t="shared" si="86"/>
        <v>105.88524590163935</v>
      </c>
      <c r="I689" s="132">
        <v>37725</v>
      </c>
      <c r="J689" s="133">
        <f t="shared" si="86"/>
        <v>4.7860429447852759</v>
      </c>
      <c r="K689" s="132"/>
      <c r="L689" s="133"/>
      <c r="M689" s="133"/>
    </row>
    <row r="690" spans="2:13" x14ac:dyDescent="0.25">
      <c r="B690" s="131" t="s">
        <v>62</v>
      </c>
      <c r="C690" s="132">
        <v>40368</v>
      </c>
      <c r="D690" s="133">
        <v>-2.9145877587314351E-3</v>
      </c>
      <c r="E690" s="132">
        <v>5426</v>
      </c>
      <c r="F690" s="133">
        <f t="shared" si="86"/>
        <v>-0.86558660325009906</v>
      </c>
      <c r="G690" s="132">
        <v>14908</v>
      </c>
      <c r="H690" s="133">
        <f t="shared" si="86"/>
        <v>1.7475119793586438</v>
      </c>
      <c r="I690" s="132">
        <v>40418</v>
      </c>
      <c r="J690" s="133">
        <f t="shared" si="86"/>
        <v>1.7111617923262679</v>
      </c>
      <c r="K690" s="132"/>
      <c r="L690" s="133"/>
      <c r="M690" s="133"/>
    </row>
    <row r="691" spans="2:13" x14ac:dyDescent="0.25">
      <c r="B691" s="131" t="s">
        <v>64</v>
      </c>
      <c r="C691" s="132">
        <v>43339</v>
      </c>
      <c r="D691" s="133">
        <v>3.9304556354916143E-2</v>
      </c>
      <c r="E691" s="132">
        <v>9002</v>
      </c>
      <c r="F691" s="133">
        <f t="shared" si="86"/>
        <v>-0.79228870070836888</v>
      </c>
      <c r="G691" s="132">
        <v>23124</v>
      </c>
      <c r="H691" s="133">
        <f t="shared" si="86"/>
        <v>1.5687624972228393</v>
      </c>
      <c r="I691" s="132">
        <v>39534</v>
      </c>
      <c r="J691" s="133">
        <f t="shared" si="86"/>
        <v>0.70965230928905032</v>
      </c>
      <c r="K691" s="132"/>
      <c r="L691" s="133"/>
      <c r="M691" s="133"/>
    </row>
    <row r="692" spans="2:13" x14ac:dyDescent="0.25">
      <c r="B692" s="131" t="s">
        <v>66</v>
      </c>
      <c r="C692" s="132">
        <v>37131</v>
      </c>
      <c r="D692" s="133">
        <v>-7.362407065515697E-2</v>
      </c>
      <c r="E692" s="132">
        <v>4142</v>
      </c>
      <c r="F692" s="133">
        <f t="shared" si="86"/>
        <v>-0.88844900487463307</v>
      </c>
      <c r="G692" s="132">
        <v>22215</v>
      </c>
      <c r="H692" s="133">
        <f t="shared" si="86"/>
        <v>4.3633510381458231</v>
      </c>
      <c r="I692" s="132">
        <v>35412</v>
      </c>
      <c r="J692" s="133">
        <f t="shared" si="86"/>
        <v>0.59405806887238355</v>
      </c>
      <c r="K692" s="132"/>
      <c r="L692" s="133"/>
      <c r="M692" s="133"/>
    </row>
    <row r="693" spans="2:13" x14ac:dyDescent="0.25">
      <c r="B693" s="131" t="s">
        <v>68</v>
      </c>
      <c r="C693" s="132">
        <v>40806</v>
      </c>
      <c r="D693" s="133">
        <v>3.390088172696859E-2</v>
      </c>
      <c r="E693" s="132">
        <v>5151</v>
      </c>
      <c r="F693" s="133">
        <f t="shared" si="86"/>
        <v>-0.87376856344655196</v>
      </c>
      <c r="G693" s="132">
        <v>29589</v>
      </c>
      <c r="H693" s="133">
        <f t="shared" si="86"/>
        <v>4.7443214909726263</v>
      </c>
      <c r="I693" s="132">
        <v>40505</v>
      </c>
      <c r="J693" s="133">
        <f t="shared" si="86"/>
        <v>0.36892088276048529</v>
      </c>
      <c r="K693" s="132"/>
      <c r="L693" s="133"/>
      <c r="M693" s="133"/>
    </row>
    <row r="694" spans="2:13" x14ac:dyDescent="0.25">
      <c r="B694" s="131" t="s">
        <v>70</v>
      </c>
      <c r="C694" s="132">
        <v>33318</v>
      </c>
      <c r="D694" s="133">
        <v>-4.1594753192958245E-2</v>
      </c>
      <c r="E694" s="132">
        <v>3250</v>
      </c>
      <c r="F694" s="133">
        <f t="shared" si="86"/>
        <v>-0.90245512935950534</v>
      </c>
      <c r="G694" s="132">
        <v>30003</v>
      </c>
      <c r="H694" s="133">
        <f t="shared" si="86"/>
        <v>8.2316923076923079</v>
      </c>
      <c r="I694" s="132">
        <v>37298</v>
      </c>
      <c r="J694" s="133">
        <f t="shared" si="86"/>
        <v>0.24314235243142357</v>
      </c>
      <c r="K694" s="132"/>
      <c r="L694" s="133"/>
      <c r="M694" s="133"/>
    </row>
    <row r="695" spans="2:13" x14ac:dyDescent="0.25">
      <c r="B695" s="131" t="s">
        <v>72</v>
      </c>
      <c r="C695" s="132">
        <v>36019</v>
      </c>
      <c r="D695" s="133">
        <v>-4.5550903598494896E-2</v>
      </c>
      <c r="E695" s="132">
        <v>4815</v>
      </c>
      <c r="F695" s="133">
        <f t="shared" si="86"/>
        <v>-0.86632055304145039</v>
      </c>
      <c r="G695" s="132">
        <v>28066</v>
      </c>
      <c r="H695" s="133">
        <f t="shared" si="86"/>
        <v>4.8288681204569057</v>
      </c>
      <c r="I695" s="132">
        <v>41989</v>
      </c>
      <c r="J695" s="133">
        <f t="shared" si="86"/>
        <v>0.49608066699921616</v>
      </c>
      <c r="K695" s="132"/>
      <c r="L695" s="133"/>
      <c r="M695" s="133"/>
    </row>
    <row r="696" spans="2:13" ht="15.75" x14ac:dyDescent="0.25">
      <c r="B696" s="134" t="s">
        <v>33</v>
      </c>
      <c r="C696" s="135">
        <v>458621</v>
      </c>
      <c r="D696" s="136">
        <v>-2.0490586589494098E-2</v>
      </c>
      <c r="E696" s="135">
        <v>111267</v>
      </c>
      <c r="F696" s="136">
        <f t="shared" si="86"/>
        <v>-0.757387908534498</v>
      </c>
      <c r="G696" s="135">
        <v>171386</v>
      </c>
      <c r="H696" s="136">
        <f t="shared" si="86"/>
        <v>0.54031294094385585</v>
      </c>
      <c r="I696" s="135">
        <v>442683</v>
      </c>
      <c r="J696" s="136">
        <f t="shared" si="86"/>
        <v>1.5829589348021424</v>
      </c>
      <c r="K696" s="135">
        <v>162269</v>
      </c>
      <c r="L696" s="136">
        <v>0.21114345424690262</v>
      </c>
      <c r="M696" s="136">
        <v>7.6032970166376002E-2</v>
      </c>
    </row>
    <row r="697" spans="2:13" ht="6" customHeight="1" x14ac:dyDescent="0.25"/>
    <row r="698" spans="2:13" x14ac:dyDescent="0.25">
      <c r="B698" s="39" t="s">
        <v>254</v>
      </c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</row>
    <row r="699" spans="2:13" x14ac:dyDescent="0.25">
      <c r="C699" s="139"/>
      <c r="E699" s="139"/>
      <c r="G699" s="139"/>
      <c r="I699" s="139"/>
      <c r="K699" s="139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B9F01-8FFC-42F8-9F3A-F3EF1A8101A9}">
  <dimension ref="A1:AM71"/>
  <sheetViews>
    <sheetView showGridLines="0" workbookViewId="0">
      <selection activeCell="B3" sqref="B3:L3"/>
    </sheetView>
  </sheetViews>
  <sheetFormatPr baseColWidth="10" defaultRowHeight="15" x14ac:dyDescent="0.25"/>
  <cols>
    <col min="1" max="1" width="15.5703125" customWidth="1"/>
    <col min="2" max="2" width="30.140625" customWidth="1"/>
    <col min="3" max="5" width="11" customWidth="1"/>
    <col min="6" max="6" width="11.5703125" customWidth="1"/>
    <col min="7" max="7" width="10.7109375" customWidth="1"/>
    <col min="8" max="8" width="10.5703125" customWidth="1"/>
    <col min="9" max="9" width="11.5703125" customWidth="1"/>
    <col min="10" max="10" width="13.5703125" customWidth="1"/>
    <col min="11" max="11" width="10.140625" customWidth="1"/>
    <col min="12" max="14" width="11.5703125" customWidth="1"/>
    <col min="15" max="16" width="11.42578125" customWidth="1"/>
    <col min="17" max="17" width="11.5703125" customWidth="1"/>
    <col min="18" max="18" width="10.140625" customWidth="1"/>
    <col min="19" max="20" width="11.42578125" customWidth="1"/>
    <col min="21" max="21" width="11.85546875" customWidth="1"/>
    <col min="29" max="29" width="11.42578125" customWidth="1"/>
  </cols>
  <sheetData>
    <row r="1" spans="1:31" ht="42.75" customHeight="1" x14ac:dyDescent="0.25"/>
    <row r="3" spans="1:31" ht="21.75" customHeight="1" thickBot="1" x14ac:dyDescent="0.3">
      <c r="B3" s="42" t="s">
        <v>289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168"/>
      <c r="N3" s="168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</row>
    <row r="4" spans="1:31" ht="6" customHeight="1" x14ac:dyDescent="0.25"/>
    <row r="5" spans="1:31" ht="15.75" x14ac:dyDescent="0.25">
      <c r="B5" s="170"/>
      <c r="C5" s="314" t="s">
        <v>9</v>
      </c>
      <c r="D5" s="312"/>
      <c r="E5" s="312"/>
      <c r="F5" s="312"/>
      <c r="G5" s="312"/>
      <c r="H5" s="312"/>
      <c r="I5" s="312"/>
      <c r="J5" s="312"/>
      <c r="K5" s="313"/>
      <c r="L5" s="311" t="s">
        <v>13</v>
      </c>
      <c r="M5" s="312"/>
      <c r="N5" s="312"/>
      <c r="O5" s="312"/>
      <c r="P5" s="312"/>
      <c r="Q5" s="312"/>
      <c r="R5" s="312"/>
      <c r="S5" s="312"/>
      <c r="T5" s="313"/>
      <c r="U5" s="311" t="s">
        <v>12</v>
      </c>
      <c r="V5" s="312"/>
      <c r="W5" s="312"/>
      <c r="X5" s="312"/>
      <c r="Y5" s="312"/>
      <c r="Z5" s="312"/>
      <c r="AA5" s="312"/>
      <c r="AB5" s="312"/>
      <c r="AC5" s="313"/>
    </row>
    <row r="6" spans="1:31" s="175" customFormat="1" ht="72" customHeight="1" x14ac:dyDescent="0.25">
      <c r="A6"/>
      <c r="B6" s="171"/>
      <c r="C6" s="172" t="s">
        <v>430</v>
      </c>
      <c r="D6" s="172" t="s">
        <v>426</v>
      </c>
      <c r="E6" s="172" t="s">
        <v>427</v>
      </c>
      <c r="F6" s="172" t="s">
        <v>428</v>
      </c>
      <c r="G6" s="172" t="s">
        <v>429</v>
      </c>
      <c r="H6" s="173" t="str">
        <f>CONCATENATE("var. ",RIGHT(G6,2),"/",RIGHT(F6,2))</f>
        <v>var. 23/22</v>
      </c>
      <c r="I6" s="173" t="str">
        <f>CONCATENATE("var. ",RIGHT(G6,2),"/",RIGHT(C6,2))</f>
        <v>var. 23/19</v>
      </c>
      <c r="J6" s="173" t="str">
        <f>CONCATENATE("Cuota s/ total lugares de residencia ",RIGHT(G6,4))</f>
        <v>Cuota s/ total lugares de residencia 2023</v>
      </c>
      <c r="K6" s="174" t="str">
        <f>CONCATENATE("cuota s/ Canarias ",RIGHT(G6,4))</f>
        <v>cuota s/ Canarias 2023</v>
      </c>
      <c r="L6" s="172" t="s">
        <v>430</v>
      </c>
      <c r="M6" s="172" t="s">
        <v>426</v>
      </c>
      <c r="N6" s="172" t="s">
        <v>427</v>
      </c>
      <c r="O6" s="172" t="s">
        <v>428</v>
      </c>
      <c r="P6" s="172" t="s">
        <v>429</v>
      </c>
      <c r="Q6" s="173" t="str">
        <f>CONCATENATE("var. ",RIGHT(P6,2),"/",RIGHT(O6,2))</f>
        <v>var. 23/22</v>
      </c>
      <c r="R6" s="173" t="str">
        <f>CONCATENATE("var. ",RIGHT(P6,2),"/",RIGHT(L6,2))</f>
        <v>var. 23/19</v>
      </c>
      <c r="S6" s="173" t="str">
        <f>CONCATENATE("Cuota s/ total lugares de residencia ",RIGHT(P6,4))</f>
        <v>Cuota s/ total lugares de residencia 2023</v>
      </c>
      <c r="T6" s="174" t="str">
        <f>CONCATENATE("cuota s/ Canarias ",RIGHT(P6,4))</f>
        <v>cuota s/ Canarias 2023</v>
      </c>
      <c r="U6" s="172" t="s">
        <v>430</v>
      </c>
      <c r="V6" s="172" t="s">
        <v>426</v>
      </c>
      <c r="W6" s="172" t="s">
        <v>427</v>
      </c>
      <c r="X6" s="172" t="s">
        <v>428</v>
      </c>
      <c r="Y6" s="172" t="s">
        <v>429</v>
      </c>
      <c r="Z6" s="173" t="str">
        <f>CONCATENATE("var. ",RIGHT(Y6,2),"/",RIGHT(X6,2))</f>
        <v>var. 23/22</v>
      </c>
      <c r="AA6" s="173" t="str">
        <f>CONCATENATE("var. ",RIGHT(Y6,2),"/",RIGHT(U6,2))</f>
        <v>var. 23/19</v>
      </c>
      <c r="AB6" s="173" t="str">
        <f>CONCATENATE("Cuota s/ total lugares de residencia ",RIGHT(Y6,4))</f>
        <v>Cuota s/ total lugares de residencia 2023</v>
      </c>
      <c r="AC6" s="174" t="str">
        <f>CONCATENATE("cuota s/ Canarias ",RIGHT(Y6,4))</f>
        <v>cuota s/ Canarias 2023</v>
      </c>
    </row>
    <row r="7" spans="1:31" x14ac:dyDescent="0.25">
      <c r="B7" s="176" t="s">
        <v>44</v>
      </c>
      <c r="C7" s="177">
        <v>1099640</v>
      </c>
      <c r="D7" s="177">
        <v>962</v>
      </c>
      <c r="E7" s="177">
        <v>196452</v>
      </c>
      <c r="F7" s="177">
        <v>1098463</v>
      </c>
      <c r="G7" s="177">
        <v>1159931</v>
      </c>
      <c r="H7" s="178">
        <f>IFERROR(G7/F7-1,"-")</f>
        <v>5.5958188851149337E-2</v>
      </c>
      <c r="I7" s="178">
        <f>IFERROR(G7/C7-1,"-")</f>
        <v>5.4827943690662462E-2</v>
      </c>
      <c r="J7" s="178">
        <f>G7/G$7</f>
        <v>1</v>
      </c>
      <c r="K7" s="179">
        <f>G7/$G7</f>
        <v>1</v>
      </c>
      <c r="L7" s="177">
        <v>301694</v>
      </c>
      <c r="M7" s="177">
        <v>0</v>
      </c>
      <c r="N7" s="177">
        <v>62237</v>
      </c>
      <c r="O7" s="177">
        <v>285943</v>
      </c>
      <c r="P7" s="177">
        <v>310699</v>
      </c>
      <c r="Q7" s="178">
        <f>IFERROR(P7/O7-1,"-")</f>
        <v>8.6576695355367939E-2</v>
      </c>
      <c r="R7" s="178">
        <f>IFERROR(P7/L7-1,"-")</f>
        <v>2.9848124258354591E-2</v>
      </c>
      <c r="S7" s="178">
        <f>P7/P$7</f>
        <v>1</v>
      </c>
      <c r="T7" s="179">
        <f>P7/$G7</f>
        <v>0.26785989856293174</v>
      </c>
      <c r="U7" s="177">
        <v>402943</v>
      </c>
      <c r="V7" s="177">
        <v>0</v>
      </c>
      <c r="W7" s="177">
        <v>86160</v>
      </c>
      <c r="X7" s="177">
        <v>425687</v>
      </c>
      <c r="Y7" s="177">
        <v>445687</v>
      </c>
      <c r="Z7" s="178">
        <f>IFERROR(Y7/X7-1,"-")</f>
        <v>4.6982877090444353E-2</v>
      </c>
      <c r="AA7" s="178">
        <f>IFERROR(Y7/U7-1,"-")</f>
        <v>0.10607951993209963</v>
      </c>
      <c r="AB7" s="178">
        <f>Y7/Y$7</f>
        <v>1</v>
      </c>
      <c r="AC7" s="179">
        <f>Y7/$G7</f>
        <v>0.38423578643902095</v>
      </c>
      <c r="AD7" s="139"/>
      <c r="AE7" s="139"/>
    </row>
    <row r="8" spans="1:31" x14ac:dyDescent="0.25">
      <c r="B8" s="180" t="s">
        <v>77</v>
      </c>
      <c r="C8" s="181">
        <v>226651</v>
      </c>
      <c r="D8" s="181">
        <v>433</v>
      </c>
      <c r="E8" s="181">
        <v>105904</v>
      </c>
      <c r="F8" s="181">
        <v>233837</v>
      </c>
      <c r="G8" s="181">
        <v>252363</v>
      </c>
      <c r="H8" s="182">
        <f>IFERROR(G8/F8-1,"-")</f>
        <v>7.9226127601705443E-2</v>
      </c>
      <c r="I8" s="183">
        <f>IFERROR(G8/C8-1,"-")</f>
        <v>0.11344313504021608</v>
      </c>
      <c r="J8" s="182">
        <f>G8/G$7</f>
        <v>0.21756725184515285</v>
      </c>
      <c r="K8" s="184">
        <f>G8/$G8</f>
        <v>1</v>
      </c>
      <c r="L8" s="181">
        <v>75403</v>
      </c>
      <c r="M8" s="181">
        <v>0</v>
      </c>
      <c r="N8" s="181">
        <v>39426</v>
      </c>
      <c r="O8" s="181">
        <v>78062</v>
      </c>
      <c r="P8" s="181">
        <v>87211</v>
      </c>
      <c r="Q8" s="182">
        <f>IFERROR(P8/O8-1,"-")</f>
        <v>0.11720171146012137</v>
      </c>
      <c r="R8" s="183">
        <f>IFERROR(P8/L8-1,"-")</f>
        <v>0.15659854382451632</v>
      </c>
      <c r="S8" s="182">
        <f>P8/P$7</f>
        <v>0.28069288925937963</v>
      </c>
      <c r="T8" s="184">
        <f>P8/$G8</f>
        <v>0.34557760051988606</v>
      </c>
      <c r="U8" s="181">
        <v>90935</v>
      </c>
      <c r="V8" s="181">
        <v>0</v>
      </c>
      <c r="W8" s="181">
        <v>46938</v>
      </c>
      <c r="X8" s="181">
        <v>90297</v>
      </c>
      <c r="Y8" s="181">
        <v>94971</v>
      </c>
      <c r="Z8" s="182">
        <f>IFERROR(Y8/X8-1,"-")</f>
        <v>5.1762517027143851E-2</v>
      </c>
      <c r="AA8" s="183">
        <f>IFERROR(Y8/U8-1,"-")</f>
        <v>4.4383350745037742E-2</v>
      </c>
      <c r="AB8" s="182">
        <f>Y8/Y$7</f>
        <v>0.21308900641032832</v>
      </c>
      <c r="AC8" s="184">
        <f>Y8/$G8</f>
        <v>0.37632695759679508</v>
      </c>
      <c r="AD8" s="139">
        <f>Y8 /$Y$8</f>
        <v>1</v>
      </c>
      <c r="AE8" s="139"/>
    </row>
    <row r="9" spans="1:31" x14ac:dyDescent="0.25">
      <c r="B9" s="185" t="s">
        <v>9</v>
      </c>
      <c r="C9" s="186">
        <v>111239</v>
      </c>
      <c r="D9" s="186">
        <v>63</v>
      </c>
      <c r="E9" s="186">
        <v>72451</v>
      </c>
      <c r="F9" s="186">
        <v>118007</v>
      </c>
      <c r="G9" s="186">
        <v>130790</v>
      </c>
      <c r="H9" s="187">
        <f>IFERROR(G9/F9-1,"-")</f>
        <v>0.10832408246968406</v>
      </c>
      <c r="I9" s="188">
        <f>IFERROR(G9/C9-1,"-")</f>
        <v>0.17575670403365717</v>
      </c>
      <c r="J9" s="187">
        <f>G9/G$7</f>
        <v>0.11275670707999011</v>
      </c>
      <c r="K9" s="189">
        <f>G9/$G9</f>
        <v>1</v>
      </c>
      <c r="L9" s="186">
        <v>48642</v>
      </c>
      <c r="M9" s="186">
        <v>0</v>
      </c>
      <c r="N9" s="186">
        <v>29503</v>
      </c>
      <c r="O9" s="186">
        <v>45662</v>
      </c>
      <c r="P9" s="186">
        <v>55374</v>
      </c>
      <c r="Q9" s="187">
        <f>IFERROR(P9/O9-1,"-")</f>
        <v>0.21269326792518939</v>
      </c>
      <c r="R9" s="188">
        <f>IFERROR(P9/L9-1,"-")</f>
        <v>0.13839891451831754</v>
      </c>
      <c r="S9" s="187">
        <f>P9/P$7</f>
        <v>0.17822394021223112</v>
      </c>
      <c r="T9" s="189">
        <f>P9/$G9</f>
        <v>0.42338099243061394</v>
      </c>
      <c r="U9" s="186">
        <v>31380</v>
      </c>
      <c r="V9" s="186">
        <v>0</v>
      </c>
      <c r="W9" s="186">
        <v>32388</v>
      </c>
      <c r="X9" s="186">
        <v>41117</v>
      </c>
      <c r="Y9" s="186">
        <v>41859</v>
      </c>
      <c r="Z9" s="187">
        <f>IFERROR(Y9/X9-1,"-")</f>
        <v>1.8046063671960599E-2</v>
      </c>
      <c r="AA9" s="188">
        <f>IFERROR(Y9/U9-1,"-")</f>
        <v>0.33393881453154872</v>
      </c>
      <c r="AB9" s="187">
        <f>Y9/Y$7</f>
        <v>9.3920172677237609E-2</v>
      </c>
      <c r="AC9" s="189">
        <f>Y9/$G9</f>
        <v>0.32004740423579786</v>
      </c>
      <c r="AD9" s="139">
        <f t="shared" ref="AD9:AD10" si="0">Y9 /$Y$8</f>
        <v>0.44075559907761319</v>
      </c>
      <c r="AE9" s="139"/>
    </row>
    <row r="10" spans="1:31" x14ac:dyDescent="0.25">
      <c r="B10" s="185" t="s">
        <v>81</v>
      </c>
      <c r="C10" s="186">
        <v>115412</v>
      </c>
      <c r="D10" s="186">
        <v>370</v>
      </c>
      <c r="E10" s="186">
        <v>33453</v>
      </c>
      <c r="F10" s="186">
        <v>115830</v>
      </c>
      <c r="G10" s="186">
        <v>121573</v>
      </c>
      <c r="H10" s="187">
        <f>IFERROR(G10/F10-1,"-")</f>
        <v>4.9581282914616276E-2</v>
      </c>
      <c r="I10" s="188">
        <f>IFERROR(G10/C10-1,"-")</f>
        <v>5.3382663847780121E-2</v>
      </c>
      <c r="J10" s="187">
        <f>G10/G$7</f>
        <v>0.10481054476516276</v>
      </c>
      <c r="K10" s="189">
        <f>G10/$G10</f>
        <v>1</v>
      </c>
      <c r="L10" s="186">
        <v>26761</v>
      </c>
      <c r="M10" s="186">
        <v>0</v>
      </c>
      <c r="N10" s="186">
        <v>9923</v>
      </c>
      <c r="O10" s="186">
        <v>32400</v>
      </c>
      <c r="P10" s="186">
        <v>31837</v>
      </c>
      <c r="Q10" s="187">
        <f>IFERROR(P10/O10-1,"-")</f>
        <v>-1.7376543209876583E-2</v>
      </c>
      <c r="R10" s="188">
        <f>IFERROR(P10/L10-1,"-")</f>
        <v>0.18967901050035496</v>
      </c>
      <c r="S10" s="187">
        <f>P10/P$7</f>
        <v>0.10246894904714852</v>
      </c>
      <c r="T10" s="189">
        <f>P10/$G10</f>
        <v>0.261875580926686</v>
      </c>
      <c r="U10" s="186">
        <v>59555</v>
      </c>
      <c r="V10" s="186">
        <v>0</v>
      </c>
      <c r="W10" s="186">
        <v>14550</v>
      </c>
      <c r="X10" s="186">
        <v>49180</v>
      </c>
      <c r="Y10" s="186">
        <v>53112</v>
      </c>
      <c r="Z10" s="187">
        <f>IFERROR(Y10/X10-1,"-")</f>
        <v>7.9951199674664464E-2</v>
      </c>
      <c r="AA10" s="188">
        <f>IFERROR(Y10/U10-1,"-")</f>
        <v>-0.10818571068759975</v>
      </c>
      <c r="AB10" s="187">
        <f>Y10/Y$7</f>
        <v>0.11916883373309071</v>
      </c>
      <c r="AC10" s="189">
        <f>Y10/$G10</f>
        <v>0.4368733189112714</v>
      </c>
      <c r="AD10" s="139">
        <f t="shared" si="0"/>
        <v>0.55924440092238681</v>
      </c>
      <c r="AE10" s="139"/>
    </row>
    <row r="11" spans="1:31" x14ac:dyDescent="0.25">
      <c r="B11" s="180" t="s">
        <v>89</v>
      </c>
      <c r="C11" s="181">
        <v>872989</v>
      </c>
      <c r="D11" s="181">
        <v>529</v>
      </c>
      <c r="E11" s="181">
        <v>90548</v>
      </c>
      <c r="F11" s="181">
        <v>864626</v>
      </c>
      <c r="G11" s="181">
        <v>907568</v>
      </c>
      <c r="H11" s="182">
        <f>IFERROR(G11/F11-1,"-")</f>
        <v>4.9665404463895335E-2</v>
      </c>
      <c r="I11" s="183">
        <f>IFERROR(G11/C11-1,"-")</f>
        <v>3.9609891991766233E-2</v>
      </c>
      <c r="J11" s="182">
        <f>G11/G$7</f>
        <v>0.78243274815484709</v>
      </c>
      <c r="K11" s="184">
        <f>G11/$G11</f>
        <v>1</v>
      </c>
      <c r="L11" s="181">
        <v>226291</v>
      </c>
      <c r="M11" s="181">
        <v>0</v>
      </c>
      <c r="N11" s="181">
        <v>22811</v>
      </c>
      <c r="O11" s="181">
        <v>207881</v>
      </c>
      <c r="P11" s="181">
        <v>223488</v>
      </c>
      <c r="Q11" s="182">
        <f>IFERROR(P11/O11-1,"-")</f>
        <v>7.5076606327658668E-2</v>
      </c>
      <c r="R11" s="183">
        <f>IFERROR(P11/L11-1,"-")</f>
        <v>-1.2386705613568361E-2</v>
      </c>
      <c r="S11" s="182">
        <f>P11/P$7</f>
        <v>0.71930711074062037</v>
      </c>
      <c r="T11" s="184">
        <f>P11/$G11</f>
        <v>0.24624931685559651</v>
      </c>
      <c r="U11" s="181">
        <v>312008</v>
      </c>
      <c r="V11" s="181">
        <v>0</v>
      </c>
      <c r="W11" s="181">
        <v>39222</v>
      </c>
      <c r="X11" s="181">
        <v>335390</v>
      </c>
      <c r="Y11" s="181">
        <v>350716</v>
      </c>
      <c r="Z11" s="182">
        <f>IFERROR(Y11/X11-1,"-")</f>
        <v>4.5696055338561026E-2</v>
      </c>
      <c r="AA11" s="183">
        <f>IFERROR(Y11/U11-1,"-")</f>
        <v>0.12406092151483294</v>
      </c>
      <c r="AB11" s="182">
        <f>Y11/Y$7</f>
        <v>0.78691099358967165</v>
      </c>
      <c r="AC11" s="184">
        <f>Y11/$G11</f>
        <v>0.38643495583801984</v>
      </c>
      <c r="AD11" s="139"/>
      <c r="AE11" s="139"/>
    </row>
    <row r="12" spans="1:31" x14ac:dyDescent="0.25">
      <c r="B12" s="185" t="s">
        <v>93</v>
      </c>
      <c r="C12" s="186">
        <v>330534</v>
      </c>
      <c r="D12" s="186">
        <v>33</v>
      </c>
      <c r="E12" s="186">
        <v>3153</v>
      </c>
      <c r="F12" s="186">
        <v>325418</v>
      </c>
      <c r="G12" s="186">
        <v>344171</v>
      </c>
      <c r="H12" s="187">
        <f t="shared" ref="H12:H36" si="1">IFERROR(G12/F12-1,"-")</f>
        <v>5.7627420732719203E-2</v>
      </c>
      <c r="I12" s="188">
        <f t="shared" ref="I12:I36" si="2">IFERROR(G12/C12-1,"-")</f>
        <v>4.1257480319724982E-2</v>
      </c>
      <c r="J12" s="187">
        <f t="shared" ref="J12:J36" si="3">G12/G$7</f>
        <v>0.29671678746408192</v>
      </c>
      <c r="K12" s="189">
        <f t="shared" ref="K12:K36" si="4">G12/$G12</f>
        <v>1</v>
      </c>
      <c r="L12" s="186">
        <v>55621</v>
      </c>
      <c r="M12" s="186">
        <v>0</v>
      </c>
      <c r="N12" s="186">
        <v>758</v>
      </c>
      <c r="O12" s="186">
        <v>49608</v>
      </c>
      <c r="P12" s="186">
        <v>54205</v>
      </c>
      <c r="Q12" s="187">
        <f t="shared" ref="Q12:Q36" si="5">IFERROR(P12/O12-1,"-")</f>
        <v>9.2666505402354549E-2</v>
      </c>
      <c r="R12" s="188">
        <f t="shared" ref="R12:R36" si="6">IFERROR(P12/L12-1,"-")</f>
        <v>-2.5458010463673797E-2</v>
      </c>
      <c r="S12" s="187">
        <f t="shared" ref="S12:S36" si="7">P12/P$7</f>
        <v>0.17446145626474499</v>
      </c>
      <c r="T12" s="189">
        <f t="shared" ref="T12:T36" si="8">P12/$G12</f>
        <v>0.15749438505859006</v>
      </c>
      <c r="U12" s="186">
        <v>144751</v>
      </c>
      <c r="V12" s="186">
        <v>0</v>
      </c>
      <c r="W12" s="186">
        <v>1761</v>
      </c>
      <c r="X12" s="186">
        <v>150506</v>
      </c>
      <c r="Y12" s="186">
        <v>154996</v>
      </c>
      <c r="Z12" s="187">
        <f t="shared" ref="Z12:Z36" si="9">IFERROR(Y12/X12-1,"-")</f>
        <v>2.9832697699759381E-2</v>
      </c>
      <c r="AA12" s="188">
        <f t="shared" ref="AA12:AA36" si="10">IFERROR(Y12/U12-1,"-")</f>
        <v>7.0776713114244494E-2</v>
      </c>
      <c r="AB12" s="187">
        <f t="shared" ref="AB12:AB36" si="11">Y12/Y$7</f>
        <v>0.34776872558544447</v>
      </c>
      <c r="AC12" s="189">
        <f t="shared" ref="AC12:AC36" si="12">Y12/$G12</f>
        <v>0.45034590363511162</v>
      </c>
      <c r="AD12" s="139"/>
      <c r="AE12" s="139"/>
    </row>
    <row r="13" spans="1:31" x14ac:dyDescent="0.25">
      <c r="B13" s="185" t="s">
        <v>97</v>
      </c>
      <c r="C13" s="186">
        <v>174729</v>
      </c>
      <c r="D13" s="186">
        <v>118</v>
      </c>
      <c r="E13" s="186">
        <v>19345</v>
      </c>
      <c r="F13" s="186">
        <v>161486</v>
      </c>
      <c r="G13" s="186">
        <v>163485</v>
      </c>
      <c r="H13" s="187">
        <f t="shared" si="1"/>
        <v>1.2378782061602811E-2</v>
      </c>
      <c r="I13" s="188">
        <f t="shared" si="2"/>
        <v>-6.435108081657881E-2</v>
      </c>
      <c r="J13" s="187">
        <f t="shared" si="3"/>
        <v>0.14094372854937062</v>
      </c>
      <c r="K13" s="189">
        <f t="shared" si="4"/>
        <v>1</v>
      </c>
      <c r="L13" s="186">
        <v>47296</v>
      </c>
      <c r="M13" s="186">
        <v>0</v>
      </c>
      <c r="N13" s="186">
        <v>4679</v>
      </c>
      <c r="O13" s="186">
        <v>47019</v>
      </c>
      <c r="P13" s="186">
        <v>47096</v>
      </c>
      <c r="Q13" s="187">
        <f t="shared" si="5"/>
        <v>1.6376358493375154E-3</v>
      </c>
      <c r="R13" s="188">
        <f t="shared" si="6"/>
        <v>-4.2286874154262577E-3</v>
      </c>
      <c r="S13" s="187">
        <f t="shared" si="7"/>
        <v>0.15158079041129841</v>
      </c>
      <c r="T13" s="189">
        <f t="shared" si="8"/>
        <v>0.2880753585955898</v>
      </c>
      <c r="U13" s="186">
        <v>39970</v>
      </c>
      <c r="V13" s="186">
        <v>0</v>
      </c>
      <c r="W13" s="186">
        <v>4409</v>
      </c>
      <c r="X13" s="186">
        <v>37005</v>
      </c>
      <c r="Y13" s="186">
        <v>38212</v>
      </c>
      <c r="Z13" s="187">
        <f t="shared" si="9"/>
        <v>3.2617213890014929E-2</v>
      </c>
      <c r="AA13" s="188">
        <f t="shared" si="10"/>
        <v>-4.3982987240430371E-2</v>
      </c>
      <c r="AB13" s="187">
        <f t="shared" si="11"/>
        <v>8.5737299943682455E-2</v>
      </c>
      <c r="AC13" s="189">
        <f t="shared" si="12"/>
        <v>0.23373398171086032</v>
      </c>
      <c r="AD13" s="139"/>
      <c r="AE13" s="139"/>
    </row>
    <row r="14" spans="1:31" x14ac:dyDescent="0.25">
      <c r="B14" s="185" t="s">
        <v>101</v>
      </c>
      <c r="C14" s="186">
        <v>52029</v>
      </c>
      <c r="D14" s="186">
        <v>0</v>
      </c>
      <c r="E14" s="186">
        <v>12374</v>
      </c>
      <c r="F14" s="186">
        <v>57440</v>
      </c>
      <c r="G14" s="186">
        <v>61859</v>
      </c>
      <c r="H14" s="187">
        <f t="shared" si="1"/>
        <v>7.6932451253481915E-2</v>
      </c>
      <c r="I14" s="188">
        <f t="shared" si="2"/>
        <v>0.18893309500470901</v>
      </c>
      <c r="J14" s="187">
        <f t="shared" si="3"/>
        <v>5.3329896347282725E-2</v>
      </c>
      <c r="K14" s="189">
        <f t="shared" si="4"/>
        <v>1</v>
      </c>
      <c r="L14" s="186">
        <v>8320</v>
      </c>
      <c r="M14" s="186">
        <v>0</v>
      </c>
      <c r="N14" s="186">
        <v>2166</v>
      </c>
      <c r="O14" s="186">
        <v>9621</v>
      </c>
      <c r="P14" s="186">
        <v>10688</v>
      </c>
      <c r="Q14" s="187">
        <f t="shared" si="5"/>
        <v>0.11090323251221279</v>
      </c>
      <c r="R14" s="188">
        <f t="shared" si="6"/>
        <v>0.28461538461538471</v>
      </c>
      <c r="S14" s="187">
        <f t="shared" si="7"/>
        <v>3.4399853234159103E-2</v>
      </c>
      <c r="T14" s="189">
        <f t="shared" si="8"/>
        <v>0.17278003200827688</v>
      </c>
      <c r="U14" s="186">
        <v>16651</v>
      </c>
      <c r="V14" s="186">
        <v>0</v>
      </c>
      <c r="W14" s="186">
        <v>5631</v>
      </c>
      <c r="X14" s="186">
        <v>19383</v>
      </c>
      <c r="Y14" s="186">
        <v>22867</v>
      </c>
      <c r="Z14" s="187">
        <f t="shared" si="9"/>
        <v>0.17974513749161636</v>
      </c>
      <c r="AA14" s="188">
        <f t="shared" si="10"/>
        <v>0.373310912257522</v>
      </c>
      <c r="AB14" s="187">
        <f t="shared" si="11"/>
        <v>5.1307307594791858E-2</v>
      </c>
      <c r="AC14" s="189">
        <f t="shared" si="12"/>
        <v>0.3696632664608222</v>
      </c>
      <c r="AD14" s="139"/>
      <c r="AE14" s="139"/>
    </row>
    <row r="15" spans="1:31" x14ac:dyDescent="0.25">
      <c r="B15" s="185" t="s">
        <v>110</v>
      </c>
      <c r="C15" s="186">
        <v>44225</v>
      </c>
      <c r="D15" s="186">
        <v>17</v>
      </c>
      <c r="E15" s="186">
        <v>1803</v>
      </c>
      <c r="F15" s="186">
        <v>55477</v>
      </c>
      <c r="G15" s="186">
        <v>51085</v>
      </c>
      <c r="H15" s="187">
        <f t="shared" si="1"/>
        <v>-7.9167943472069457E-2</v>
      </c>
      <c r="I15" s="188">
        <f t="shared" si="2"/>
        <v>0.15511588468061044</v>
      </c>
      <c r="J15" s="187">
        <f t="shared" si="3"/>
        <v>4.404141280817566E-2</v>
      </c>
      <c r="K15" s="189">
        <f t="shared" si="4"/>
        <v>1</v>
      </c>
      <c r="L15" s="186">
        <v>18733</v>
      </c>
      <c r="M15" s="186">
        <v>0</v>
      </c>
      <c r="N15" s="186">
        <v>903</v>
      </c>
      <c r="O15" s="186">
        <v>21942</v>
      </c>
      <c r="P15" s="186">
        <v>20891</v>
      </c>
      <c r="Q15" s="187">
        <f t="shared" si="5"/>
        <v>-4.7899006471606942E-2</v>
      </c>
      <c r="R15" s="188">
        <f t="shared" si="6"/>
        <v>0.11519777931991682</v>
      </c>
      <c r="S15" s="187">
        <f t="shared" si="7"/>
        <v>6.7238710134245691E-2</v>
      </c>
      <c r="T15" s="189">
        <f t="shared" si="8"/>
        <v>0.40894587452285408</v>
      </c>
      <c r="U15" s="186">
        <v>13855</v>
      </c>
      <c r="V15" s="186">
        <v>0</v>
      </c>
      <c r="W15" s="186">
        <v>581</v>
      </c>
      <c r="X15" s="186">
        <v>17808</v>
      </c>
      <c r="Y15" s="186">
        <v>16612</v>
      </c>
      <c r="Z15" s="187">
        <f t="shared" si="9"/>
        <v>-6.7160826594788836E-2</v>
      </c>
      <c r="AA15" s="188">
        <f t="shared" si="10"/>
        <v>0.1989895344640924</v>
      </c>
      <c r="AB15" s="187">
        <f t="shared" si="11"/>
        <v>3.7272794584540268E-2</v>
      </c>
      <c r="AC15" s="189">
        <f t="shared" si="12"/>
        <v>0.32518351766663406</v>
      </c>
      <c r="AD15" s="139"/>
      <c r="AE15" s="139"/>
    </row>
    <row r="16" spans="1:31" x14ac:dyDescent="0.25">
      <c r="B16" s="185" t="s">
        <v>105</v>
      </c>
      <c r="C16" s="186">
        <v>25900</v>
      </c>
      <c r="D16" s="186">
        <v>14</v>
      </c>
      <c r="E16" s="186">
        <v>2164</v>
      </c>
      <c r="F16" s="186">
        <v>28677</v>
      </c>
      <c r="G16" s="186">
        <v>25650</v>
      </c>
      <c r="H16" s="187">
        <f t="shared" si="1"/>
        <v>-0.10555497436970396</v>
      </c>
      <c r="I16" s="188">
        <f t="shared" si="2"/>
        <v>-9.6525096525096332E-3</v>
      </c>
      <c r="J16" s="187">
        <f t="shared" si="3"/>
        <v>2.2113384330619667E-2</v>
      </c>
      <c r="K16" s="189">
        <f t="shared" si="4"/>
        <v>1</v>
      </c>
      <c r="L16" s="186">
        <v>7773</v>
      </c>
      <c r="M16" s="186">
        <v>0</v>
      </c>
      <c r="N16" s="186">
        <v>416</v>
      </c>
      <c r="O16" s="186">
        <v>8779</v>
      </c>
      <c r="P16" s="186">
        <v>8770</v>
      </c>
      <c r="Q16" s="187">
        <f t="shared" si="5"/>
        <v>-1.0251737099897795E-3</v>
      </c>
      <c r="R16" s="188">
        <f t="shared" si="6"/>
        <v>0.12826450533899392</v>
      </c>
      <c r="S16" s="187">
        <f t="shared" si="7"/>
        <v>2.8226675979002185E-2</v>
      </c>
      <c r="T16" s="189">
        <f t="shared" si="8"/>
        <v>0.34191033138401561</v>
      </c>
      <c r="U16" s="186">
        <v>12555</v>
      </c>
      <c r="V16" s="186">
        <v>0</v>
      </c>
      <c r="W16" s="186">
        <v>1296</v>
      </c>
      <c r="X16" s="186">
        <v>15015</v>
      </c>
      <c r="Y16" s="186">
        <v>12403</v>
      </c>
      <c r="Z16" s="187">
        <f t="shared" si="9"/>
        <v>-0.173959373959374</v>
      </c>
      <c r="AA16" s="188">
        <f t="shared" si="10"/>
        <v>-1.210673038630028E-2</v>
      </c>
      <c r="AB16" s="187">
        <f t="shared" si="11"/>
        <v>2.7828947220807428E-2</v>
      </c>
      <c r="AC16" s="189">
        <f t="shared" si="12"/>
        <v>0.48354775828460039</v>
      </c>
      <c r="AD16" s="139"/>
      <c r="AE16" s="139"/>
    </row>
    <row r="17" spans="2:31" x14ac:dyDescent="0.25">
      <c r="B17" s="185" t="s">
        <v>114</v>
      </c>
      <c r="C17" s="186">
        <v>27000</v>
      </c>
      <c r="D17" s="186">
        <v>5</v>
      </c>
      <c r="E17" s="186">
        <v>7740</v>
      </c>
      <c r="F17" s="186">
        <v>29502</v>
      </c>
      <c r="G17" s="186">
        <v>29246</v>
      </c>
      <c r="H17" s="187">
        <f t="shared" si="1"/>
        <v>-8.6773778048946371E-3</v>
      </c>
      <c r="I17" s="188">
        <f t="shared" si="2"/>
        <v>8.3185185185185251E-2</v>
      </c>
      <c r="J17" s="187">
        <f t="shared" si="3"/>
        <v>2.5213568738140457E-2</v>
      </c>
      <c r="K17" s="189">
        <f t="shared" si="4"/>
        <v>1</v>
      </c>
      <c r="L17" s="186">
        <v>6261</v>
      </c>
      <c r="M17" s="186">
        <v>0</v>
      </c>
      <c r="N17" s="186">
        <v>1377</v>
      </c>
      <c r="O17" s="186">
        <v>5475</v>
      </c>
      <c r="P17" s="186">
        <v>5813</v>
      </c>
      <c r="Q17" s="187">
        <f t="shared" si="5"/>
        <v>6.173515981735167E-2</v>
      </c>
      <c r="R17" s="188">
        <f t="shared" si="6"/>
        <v>-7.1554064845871235E-2</v>
      </c>
      <c r="S17" s="187">
        <f t="shared" si="7"/>
        <v>1.8709426164873397E-2</v>
      </c>
      <c r="T17" s="189">
        <f t="shared" si="8"/>
        <v>0.19876222389386583</v>
      </c>
      <c r="U17" s="186">
        <v>11072</v>
      </c>
      <c r="V17" s="186">
        <v>0</v>
      </c>
      <c r="W17" s="186">
        <v>3683</v>
      </c>
      <c r="X17" s="186">
        <v>12505</v>
      </c>
      <c r="Y17" s="186">
        <v>13375</v>
      </c>
      <c r="Z17" s="187">
        <f t="shared" si="9"/>
        <v>6.9572171131547345E-2</v>
      </c>
      <c r="AA17" s="188">
        <f t="shared" si="10"/>
        <v>0.20800216763005785</v>
      </c>
      <c r="AB17" s="187">
        <f t="shared" si="11"/>
        <v>3.0009849961968826E-2</v>
      </c>
      <c r="AC17" s="189">
        <f t="shared" si="12"/>
        <v>0.45732749777747383</v>
      </c>
      <c r="AD17" s="139"/>
      <c r="AE17" s="139"/>
    </row>
    <row r="18" spans="2:31" x14ac:dyDescent="0.25">
      <c r="B18" s="185" t="s">
        <v>118</v>
      </c>
      <c r="C18" s="186">
        <v>34920</v>
      </c>
      <c r="D18" s="186">
        <v>4</v>
      </c>
      <c r="E18" s="186">
        <v>846</v>
      </c>
      <c r="F18" s="186">
        <v>35272</v>
      </c>
      <c r="G18" s="186">
        <v>41638</v>
      </c>
      <c r="H18" s="187">
        <f t="shared" si="1"/>
        <v>0.1804831027443865</v>
      </c>
      <c r="I18" s="188">
        <f t="shared" si="2"/>
        <v>0.19238258877434133</v>
      </c>
      <c r="J18" s="187">
        <f t="shared" si="3"/>
        <v>3.5896962836582523E-2</v>
      </c>
      <c r="K18" s="189">
        <f t="shared" si="4"/>
        <v>1</v>
      </c>
      <c r="L18" s="186">
        <v>5269</v>
      </c>
      <c r="M18" s="186">
        <v>0</v>
      </c>
      <c r="N18" s="186">
        <v>145</v>
      </c>
      <c r="O18" s="186">
        <v>4609</v>
      </c>
      <c r="P18" s="186">
        <v>5552</v>
      </c>
      <c r="Q18" s="187">
        <f t="shared" si="5"/>
        <v>0.20459969624647423</v>
      </c>
      <c r="R18" s="188">
        <f t="shared" si="6"/>
        <v>5.3710381476560931E-2</v>
      </c>
      <c r="S18" s="187">
        <f t="shared" si="7"/>
        <v>1.7869384838702408E-2</v>
      </c>
      <c r="T18" s="189">
        <f t="shared" si="8"/>
        <v>0.13333973773956481</v>
      </c>
      <c r="U18" s="186">
        <v>8831</v>
      </c>
      <c r="V18" s="186">
        <v>0</v>
      </c>
      <c r="W18" s="186">
        <v>403</v>
      </c>
      <c r="X18" s="186">
        <v>11337</v>
      </c>
      <c r="Y18" s="186">
        <v>12573</v>
      </c>
      <c r="Z18" s="187">
        <f t="shared" si="9"/>
        <v>0.1090235512040223</v>
      </c>
      <c r="AA18" s="188">
        <f t="shared" si="10"/>
        <v>0.42373457139621795</v>
      </c>
      <c r="AB18" s="187">
        <f t="shared" si="11"/>
        <v>2.8210380827800675E-2</v>
      </c>
      <c r="AC18" s="189">
        <f t="shared" si="12"/>
        <v>0.30195974830683509</v>
      </c>
      <c r="AD18" s="139"/>
      <c r="AE18" s="139"/>
    </row>
    <row r="19" spans="2:31" x14ac:dyDescent="0.25">
      <c r="B19" s="185" t="s">
        <v>140</v>
      </c>
      <c r="C19" s="186">
        <v>13484</v>
      </c>
      <c r="D19" s="186">
        <v>0</v>
      </c>
      <c r="E19" s="186">
        <v>6393</v>
      </c>
      <c r="F19" s="186">
        <v>16699</v>
      </c>
      <c r="G19" s="186">
        <v>22780</v>
      </c>
      <c r="H19" s="187">
        <f t="shared" si="1"/>
        <v>0.36415354212827111</v>
      </c>
      <c r="I19" s="188">
        <f t="shared" si="2"/>
        <v>0.68940967072085435</v>
      </c>
      <c r="J19" s="187">
        <f t="shared" si="3"/>
        <v>1.9639099222281325E-2</v>
      </c>
      <c r="K19" s="189">
        <f t="shared" si="4"/>
        <v>1</v>
      </c>
      <c r="L19" s="186">
        <v>3144</v>
      </c>
      <c r="M19" s="186">
        <v>0</v>
      </c>
      <c r="N19" s="186">
        <v>888</v>
      </c>
      <c r="O19" s="186">
        <v>4022</v>
      </c>
      <c r="P19" s="186">
        <v>5225</v>
      </c>
      <c r="Q19" s="187">
        <f t="shared" si="5"/>
        <v>0.29910492292391844</v>
      </c>
      <c r="R19" s="188">
        <f t="shared" si="6"/>
        <v>0.66189567430025442</v>
      </c>
      <c r="S19" s="187">
        <f t="shared" si="7"/>
        <v>1.6816919269131862E-2</v>
      </c>
      <c r="T19" s="189">
        <f t="shared" si="8"/>
        <v>0.22936786654960492</v>
      </c>
      <c r="U19" s="186">
        <v>4145</v>
      </c>
      <c r="V19" s="186">
        <v>0</v>
      </c>
      <c r="W19" s="186">
        <v>3165</v>
      </c>
      <c r="X19" s="186">
        <v>6432</v>
      </c>
      <c r="Y19" s="186">
        <v>8091</v>
      </c>
      <c r="Z19" s="187">
        <f t="shared" si="9"/>
        <v>0.25792910447761197</v>
      </c>
      <c r="AA19" s="188">
        <f t="shared" si="10"/>
        <v>0.95199034981905917</v>
      </c>
      <c r="AB19" s="187">
        <f t="shared" si="11"/>
        <v>1.8153995965778675E-2</v>
      </c>
      <c r="AC19" s="189">
        <f t="shared" si="12"/>
        <v>0.35517998244073751</v>
      </c>
      <c r="AD19" s="139"/>
      <c r="AE19" s="139"/>
    </row>
    <row r="20" spans="2:31" x14ac:dyDescent="0.25">
      <c r="B20" s="185" t="s">
        <v>130</v>
      </c>
      <c r="C20" s="186">
        <v>18172</v>
      </c>
      <c r="D20" s="186">
        <v>15</v>
      </c>
      <c r="E20" s="186">
        <v>193</v>
      </c>
      <c r="F20" s="186">
        <v>21458</v>
      </c>
      <c r="G20" s="186">
        <v>17906</v>
      </c>
      <c r="H20" s="187">
        <f t="shared" si="1"/>
        <v>-0.16553266846863646</v>
      </c>
      <c r="I20" s="188">
        <f t="shared" si="2"/>
        <v>-1.4637904468412954E-2</v>
      </c>
      <c r="J20" s="187">
        <f t="shared" si="3"/>
        <v>1.5437125139340185E-2</v>
      </c>
      <c r="K20" s="189">
        <f t="shared" si="4"/>
        <v>1</v>
      </c>
      <c r="L20" s="186">
        <v>7783</v>
      </c>
      <c r="M20" s="186">
        <v>0</v>
      </c>
      <c r="N20" s="186">
        <v>77</v>
      </c>
      <c r="O20" s="186">
        <v>9862</v>
      </c>
      <c r="P20" s="186">
        <v>7989</v>
      </c>
      <c r="Q20" s="187">
        <f t="shared" si="5"/>
        <v>-0.18992090853782195</v>
      </c>
      <c r="R20" s="188">
        <f t="shared" si="6"/>
        <v>2.6467942952588919E-2</v>
      </c>
      <c r="S20" s="187">
        <f t="shared" si="7"/>
        <v>2.5712989098774054E-2</v>
      </c>
      <c r="T20" s="189">
        <f t="shared" si="8"/>
        <v>0.44616329721880932</v>
      </c>
      <c r="U20" s="186">
        <v>5084</v>
      </c>
      <c r="V20" s="186">
        <v>0</v>
      </c>
      <c r="W20" s="186">
        <v>78</v>
      </c>
      <c r="X20" s="186">
        <v>5291</v>
      </c>
      <c r="Y20" s="186">
        <v>5293</v>
      </c>
      <c r="Z20" s="187">
        <f t="shared" si="9"/>
        <v>3.7800037800028718E-4</v>
      </c>
      <c r="AA20" s="188">
        <f t="shared" si="10"/>
        <v>4.1109362706530206E-2</v>
      </c>
      <c r="AB20" s="187">
        <f t="shared" si="11"/>
        <v>1.1876047540089795E-2</v>
      </c>
      <c r="AC20" s="189">
        <f t="shared" si="12"/>
        <v>0.29559924047805203</v>
      </c>
      <c r="AD20" s="139"/>
      <c r="AE20" s="139"/>
    </row>
    <row r="21" spans="2:31" x14ac:dyDescent="0.25">
      <c r="B21" s="185" t="s">
        <v>142</v>
      </c>
      <c r="C21" s="186">
        <v>2823</v>
      </c>
      <c r="D21" s="186">
        <v>0</v>
      </c>
      <c r="E21" s="186">
        <v>210</v>
      </c>
      <c r="F21" s="186">
        <v>5593</v>
      </c>
      <c r="G21" s="186">
        <v>5593</v>
      </c>
      <c r="H21" s="187">
        <f t="shared" si="1"/>
        <v>0</v>
      </c>
      <c r="I21" s="188">
        <f t="shared" si="2"/>
        <v>0.9812256464753808</v>
      </c>
      <c r="J21" s="187">
        <f t="shared" si="3"/>
        <v>4.8218385403959374E-3</v>
      </c>
      <c r="K21" s="189">
        <f t="shared" si="4"/>
        <v>1</v>
      </c>
      <c r="L21" s="186">
        <v>526</v>
      </c>
      <c r="M21" s="186">
        <v>0</v>
      </c>
      <c r="N21" s="186">
        <v>44</v>
      </c>
      <c r="O21" s="186">
        <v>554</v>
      </c>
      <c r="P21" s="186">
        <v>320</v>
      </c>
      <c r="Q21" s="187">
        <f t="shared" si="5"/>
        <v>-0.42238267148014441</v>
      </c>
      <c r="R21" s="188">
        <f t="shared" si="6"/>
        <v>-0.39163498098859317</v>
      </c>
      <c r="S21" s="187">
        <f t="shared" si="7"/>
        <v>1.029935725573626E-3</v>
      </c>
      <c r="T21" s="189">
        <f t="shared" si="8"/>
        <v>5.7214375111746825E-2</v>
      </c>
      <c r="U21" s="186">
        <v>2274</v>
      </c>
      <c r="V21" s="186">
        <v>0</v>
      </c>
      <c r="W21" s="186">
        <v>138</v>
      </c>
      <c r="X21" s="186">
        <v>5011</v>
      </c>
      <c r="Y21" s="186">
        <v>5208</v>
      </c>
      <c r="Z21" s="187">
        <f t="shared" si="9"/>
        <v>3.9313510277389829E-2</v>
      </c>
      <c r="AA21" s="188">
        <f t="shared" si="10"/>
        <v>1.2902374670184695</v>
      </c>
      <c r="AB21" s="187">
        <f t="shared" si="11"/>
        <v>1.1685330736593169E-2</v>
      </c>
      <c r="AC21" s="189">
        <f t="shared" si="12"/>
        <v>0.93116395494367965</v>
      </c>
      <c r="AD21" s="139"/>
      <c r="AE21" s="139"/>
    </row>
    <row r="22" spans="2:31" x14ac:dyDescent="0.25">
      <c r="B22" s="185" t="s">
        <v>122</v>
      </c>
      <c r="C22" s="186">
        <v>13680</v>
      </c>
      <c r="D22" s="186">
        <v>4</v>
      </c>
      <c r="E22" s="186">
        <v>5012</v>
      </c>
      <c r="F22" s="186">
        <v>13555</v>
      </c>
      <c r="G22" s="186">
        <v>15807</v>
      </c>
      <c r="H22" s="187">
        <f t="shared" si="1"/>
        <v>0.16613795647362606</v>
      </c>
      <c r="I22" s="188">
        <f t="shared" si="2"/>
        <v>0.15548245614035094</v>
      </c>
      <c r="J22" s="187">
        <f t="shared" si="3"/>
        <v>1.3627534741290645E-2</v>
      </c>
      <c r="K22" s="189">
        <f t="shared" si="4"/>
        <v>1</v>
      </c>
      <c r="L22" s="186">
        <v>5023</v>
      </c>
      <c r="M22" s="186">
        <v>0</v>
      </c>
      <c r="N22" s="186">
        <v>1363</v>
      </c>
      <c r="O22" s="186">
        <v>4638</v>
      </c>
      <c r="P22" s="186">
        <v>5192</v>
      </c>
      <c r="Q22" s="187">
        <f t="shared" si="5"/>
        <v>0.11944803794739123</v>
      </c>
      <c r="R22" s="188">
        <f t="shared" si="6"/>
        <v>3.3645231933107755E-2</v>
      </c>
      <c r="S22" s="187">
        <f t="shared" si="7"/>
        <v>1.6710707147432082E-2</v>
      </c>
      <c r="T22" s="189">
        <f t="shared" si="8"/>
        <v>0.32846207376478775</v>
      </c>
      <c r="U22" s="186">
        <v>3756</v>
      </c>
      <c r="V22" s="186">
        <v>0</v>
      </c>
      <c r="W22" s="186">
        <v>2190</v>
      </c>
      <c r="X22" s="186">
        <v>4876</v>
      </c>
      <c r="Y22" s="186">
        <v>5655</v>
      </c>
      <c r="Z22" s="187">
        <f t="shared" si="9"/>
        <v>0.1597621000820344</v>
      </c>
      <c r="AA22" s="188">
        <f t="shared" si="10"/>
        <v>0.50559105431309903</v>
      </c>
      <c r="AB22" s="187">
        <f t="shared" si="11"/>
        <v>1.2688276750275418E-2</v>
      </c>
      <c r="AC22" s="189">
        <f t="shared" si="12"/>
        <v>0.35775289428734103</v>
      </c>
      <c r="AD22" s="139"/>
      <c r="AE22" s="139"/>
    </row>
    <row r="23" spans="2:31" x14ac:dyDescent="0.25">
      <c r="B23" s="185" t="s">
        <v>136</v>
      </c>
      <c r="C23" s="186">
        <v>34072</v>
      </c>
      <c r="D23" s="186">
        <v>0</v>
      </c>
      <c r="E23" s="186">
        <v>1701</v>
      </c>
      <c r="F23" s="186">
        <v>18102</v>
      </c>
      <c r="G23" s="186">
        <v>22200</v>
      </c>
      <c r="H23" s="187">
        <f t="shared" si="1"/>
        <v>0.22638382499171361</v>
      </c>
      <c r="I23" s="188">
        <f t="shared" si="2"/>
        <v>-0.34843860061047194</v>
      </c>
      <c r="J23" s="187">
        <f t="shared" si="3"/>
        <v>1.9139069479132811E-2</v>
      </c>
      <c r="K23" s="189">
        <f t="shared" si="4"/>
        <v>1</v>
      </c>
      <c r="L23" s="186">
        <v>21331</v>
      </c>
      <c r="M23" s="186">
        <v>0</v>
      </c>
      <c r="N23" s="186">
        <v>815</v>
      </c>
      <c r="O23" s="186">
        <v>10441</v>
      </c>
      <c r="P23" s="186">
        <v>14276</v>
      </c>
      <c r="Q23" s="187">
        <f t="shared" si="5"/>
        <v>0.36730198256871938</v>
      </c>
      <c r="R23" s="188">
        <f t="shared" si="6"/>
        <v>-0.33073929961089499</v>
      </c>
      <c r="S23" s="187">
        <f t="shared" si="7"/>
        <v>4.5948007557153385E-2</v>
      </c>
      <c r="T23" s="189">
        <f t="shared" si="8"/>
        <v>0.64306306306306305</v>
      </c>
      <c r="U23" s="186">
        <v>6610</v>
      </c>
      <c r="V23" s="186">
        <v>0</v>
      </c>
      <c r="W23" s="186">
        <v>248</v>
      </c>
      <c r="X23" s="186">
        <v>4370</v>
      </c>
      <c r="Y23" s="186">
        <v>5653</v>
      </c>
      <c r="Z23" s="187">
        <f t="shared" si="9"/>
        <v>0.29359267734553773</v>
      </c>
      <c r="AA23" s="188">
        <f t="shared" si="10"/>
        <v>-0.14478063540090769</v>
      </c>
      <c r="AB23" s="187">
        <f t="shared" si="11"/>
        <v>1.2683789296075497E-2</v>
      </c>
      <c r="AC23" s="189">
        <f t="shared" si="12"/>
        <v>0.25463963963963965</v>
      </c>
      <c r="AD23" s="139"/>
      <c r="AE23" s="139"/>
    </row>
    <row r="24" spans="2:31" x14ac:dyDescent="0.25">
      <c r="B24" s="185" t="s">
        <v>286</v>
      </c>
      <c r="C24" s="186">
        <v>3127</v>
      </c>
      <c r="D24" s="186">
        <v>0</v>
      </c>
      <c r="E24" s="186">
        <v>549</v>
      </c>
      <c r="F24" s="186">
        <v>4286</v>
      </c>
      <c r="G24" s="186">
        <v>5760</v>
      </c>
      <c r="H24" s="187">
        <f t="shared" si="1"/>
        <v>0.34391040597293521</v>
      </c>
      <c r="I24" s="188">
        <f t="shared" si="2"/>
        <v>0.84202110649184525</v>
      </c>
      <c r="J24" s="187">
        <f t="shared" si="3"/>
        <v>4.9658126216128376E-3</v>
      </c>
      <c r="K24" s="189">
        <f t="shared" si="4"/>
        <v>1</v>
      </c>
      <c r="L24" s="186">
        <v>830</v>
      </c>
      <c r="M24" s="186">
        <v>0</v>
      </c>
      <c r="N24" s="186">
        <v>193</v>
      </c>
      <c r="O24" s="186">
        <v>857</v>
      </c>
      <c r="P24" s="186">
        <v>1465</v>
      </c>
      <c r="Q24" s="187">
        <f t="shared" si="5"/>
        <v>0.70945157526254365</v>
      </c>
      <c r="R24" s="188">
        <f t="shared" si="6"/>
        <v>0.76506024096385539</v>
      </c>
      <c r="S24" s="187">
        <f t="shared" si="7"/>
        <v>4.7151744936417559E-3</v>
      </c>
      <c r="T24" s="189">
        <f t="shared" si="8"/>
        <v>0.25434027777777779</v>
      </c>
      <c r="U24" s="186">
        <v>1691</v>
      </c>
      <c r="V24" s="186">
        <v>0</v>
      </c>
      <c r="W24" s="186">
        <v>266</v>
      </c>
      <c r="X24" s="186">
        <v>2880</v>
      </c>
      <c r="Y24" s="186">
        <v>3582</v>
      </c>
      <c r="Z24" s="187">
        <f t="shared" si="9"/>
        <v>0.24374999999999991</v>
      </c>
      <c r="AA24" s="188">
        <f t="shared" si="10"/>
        <v>1.1182732111176819</v>
      </c>
      <c r="AB24" s="187">
        <f t="shared" si="11"/>
        <v>8.0370304720577442E-3</v>
      </c>
      <c r="AC24" s="189">
        <f t="shared" si="12"/>
        <v>0.62187499999999996</v>
      </c>
      <c r="AD24" s="139"/>
      <c r="AE24" s="139"/>
    </row>
    <row r="25" spans="2:31" x14ac:dyDescent="0.25">
      <c r="B25" s="185" t="s">
        <v>132</v>
      </c>
      <c r="C25" s="186">
        <v>12192</v>
      </c>
      <c r="D25" s="186">
        <v>25</v>
      </c>
      <c r="E25" s="186">
        <v>148</v>
      </c>
      <c r="F25" s="186">
        <v>6278</v>
      </c>
      <c r="G25" s="186">
        <v>7393</v>
      </c>
      <c r="H25" s="187">
        <f t="shared" si="1"/>
        <v>0.17760433258999675</v>
      </c>
      <c r="I25" s="188">
        <f t="shared" si="2"/>
        <v>-0.39361876640419946</v>
      </c>
      <c r="J25" s="187">
        <f t="shared" si="3"/>
        <v>6.3736549846499487E-3</v>
      </c>
      <c r="K25" s="189">
        <f t="shared" si="4"/>
        <v>1</v>
      </c>
      <c r="L25" s="186">
        <v>6583</v>
      </c>
      <c r="M25" s="186">
        <v>0</v>
      </c>
      <c r="N25" s="186">
        <v>77</v>
      </c>
      <c r="O25" s="186">
        <v>3296</v>
      </c>
      <c r="P25" s="186">
        <v>3530</v>
      </c>
      <c r="Q25" s="187">
        <f t="shared" si="5"/>
        <v>7.0995145631068013E-2</v>
      </c>
      <c r="R25" s="188">
        <f t="shared" si="6"/>
        <v>-0.46377031748442954</v>
      </c>
      <c r="S25" s="187">
        <f t="shared" si="7"/>
        <v>1.1361478472734061E-2</v>
      </c>
      <c r="T25" s="189">
        <f t="shared" si="8"/>
        <v>0.47747869606384419</v>
      </c>
      <c r="U25" s="186">
        <v>4884</v>
      </c>
      <c r="V25" s="186">
        <v>0</v>
      </c>
      <c r="W25" s="186">
        <v>50</v>
      </c>
      <c r="X25" s="186">
        <v>2805</v>
      </c>
      <c r="Y25" s="186">
        <v>3255</v>
      </c>
      <c r="Z25" s="187">
        <f t="shared" si="9"/>
        <v>0.16042780748663099</v>
      </c>
      <c r="AA25" s="188">
        <f t="shared" si="10"/>
        <v>-0.33353808353808356</v>
      </c>
      <c r="AB25" s="187">
        <f t="shared" si="11"/>
        <v>7.3033317103707307E-3</v>
      </c>
      <c r="AC25" s="189">
        <f t="shared" si="12"/>
        <v>0.44028134722034357</v>
      </c>
      <c r="AD25" s="139"/>
      <c r="AE25" s="139"/>
    </row>
    <row r="26" spans="2:31" x14ac:dyDescent="0.25">
      <c r="B26" s="185" t="s">
        <v>155</v>
      </c>
      <c r="C26" s="186">
        <v>2231</v>
      </c>
      <c r="D26" s="186">
        <v>0</v>
      </c>
      <c r="E26" s="186">
        <v>766</v>
      </c>
      <c r="F26" s="186">
        <v>4063</v>
      </c>
      <c r="G26" s="186">
        <v>5055</v>
      </c>
      <c r="H26" s="187">
        <f t="shared" si="1"/>
        <v>0.24415456559192705</v>
      </c>
      <c r="I26" s="188">
        <f t="shared" si="2"/>
        <v>1.2658000896458987</v>
      </c>
      <c r="J26" s="187">
        <f t="shared" si="3"/>
        <v>4.3580178476133498E-3</v>
      </c>
      <c r="K26" s="189">
        <f t="shared" si="4"/>
        <v>1</v>
      </c>
      <c r="L26" s="186">
        <v>584</v>
      </c>
      <c r="M26" s="186">
        <v>0</v>
      </c>
      <c r="N26" s="186">
        <v>148</v>
      </c>
      <c r="O26" s="186">
        <v>692</v>
      </c>
      <c r="P26" s="186">
        <v>830</v>
      </c>
      <c r="Q26" s="187">
        <f t="shared" si="5"/>
        <v>0.199421965317919</v>
      </c>
      <c r="R26" s="188">
        <f t="shared" si="6"/>
        <v>0.42123287671232879</v>
      </c>
      <c r="S26" s="187">
        <f t="shared" si="7"/>
        <v>2.671395788206592E-3</v>
      </c>
      <c r="T26" s="189">
        <f t="shared" si="8"/>
        <v>0.16419386745796241</v>
      </c>
      <c r="U26" s="186">
        <v>1282</v>
      </c>
      <c r="V26" s="186">
        <v>0</v>
      </c>
      <c r="W26" s="186">
        <v>518</v>
      </c>
      <c r="X26" s="186">
        <v>2647</v>
      </c>
      <c r="Y26" s="186">
        <v>3282</v>
      </c>
      <c r="Z26" s="187">
        <f t="shared" si="9"/>
        <v>0.23989421987155279</v>
      </c>
      <c r="AA26" s="188">
        <f t="shared" si="10"/>
        <v>1.5600624024960998</v>
      </c>
      <c r="AB26" s="187">
        <f t="shared" si="11"/>
        <v>7.3639123420696584E-3</v>
      </c>
      <c r="AC26" s="189">
        <f t="shared" si="12"/>
        <v>0.64925816023738869</v>
      </c>
      <c r="AD26" s="139"/>
      <c r="AE26" s="139"/>
    </row>
    <row r="27" spans="2:31" x14ac:dyDescent="0.25">
      <c r="B27" s="185" t="s">
        <v>146</v>
      </c>
      <c r="C27" s="186">
        <v>2088</v>
      </c>
      <c r="D27" s="186">
        <v>4</v>
      </c>
      <c r="E27" s="186">
        <v>1351</v>
      </c>
      <c r="F27" s="186">
        <v>3636</v>
      </c>
      <c r="G27" s="186">
        <v>3737</v>
      </c>
      <c r="H27" s="187">
        <f t="shared" si="1"/>
        <v>2.7777777777777679E-2</v>
      </c>
      <c r="I27" s="188">
        <f t="shared" si="2"/>
        <v>0.78975095785440619</v>
      </c>
      <c r="J27" s="187">
        <f t="shared" si="3"/>
        <v>3.2217433623206899E-3</v>
      </c>
      <c r="K27" s="189">
        <f t="shared" si="4"/>
        <v>1</v>
      </c>
      <c r="L27" s="186">
        <v>477</v>
      </c>
      <c r="M27" s="186">
        <v>0</v>
      </c>
      <c r="N27" s="186">
        <v>105</v>
      </c>
      <c r="O27" s="186">
        <v>536</v>
      </c>
      <c r="P27" s="186">
        <v>710</v>
      </c>
      <c r="Q27" s="187">
        <f t="shared" si="5"/>
        <v>0.32462686567164178</v>
      </c>
      <c r="R27" s="188">
        <f t="shared" si="6"/>
        <v>0.48846960167714881</v>
      </c>
      <c r="S27" s="187">
        <f t="shared" si="7"/>
        <v>2.2851698911164823E-3</v>
      </c>
      <c r="T27" s="189">
        <f t="shared" si="8"/>
        <v>0.18999197217018998</v>
      </c>
      <c r="U27" s="186">
        <v>799</v>
      </c>
      <c r="V27" s="186">
        <v>0</v>
      </c>
      <c r="W27" s="186">
        <v>1189</v>
      </c>
      <c r="X27" s="186">
        <v>2602</v>
      </c>
      <c r="Y27" s="186">
        <v>2340</v>
      </c>
      <c r="Z27" s="187">
        <f t="shared" si="9"/>
        <v>-0.10069177555726361</v>
      </c>
      <c r="AA27" s="188">
        <f t="shared" si="10"/>
        <v>1.9286608260325409</v>
      </c>
      <c r="AB27" s="187">
        <f t="shared" si="11"/>
        <v>5.2503214139070697E-3</v>
      </c>
      <c r="AC27" s="189">
        <f t="shared" si="12"/>
        <v>0.62617072518062622</v>
      </c>
      <c r="AD27" s="139"/>
      <c r="AE27" s="139"/>
    </row>
    <row r="28" spans="2:31" x14ac:dyDescent="0.25">
      <c r="B28" s="185" t="s">
        <v>134</v>
      </c>
      <c r="C28" s="186">
        <v>18433</v>
      </c>
      <c r="D28" s="186">
        <v>2</v>
      </c>
      <c r="E28" s="186">
        <v>150</v>
      </c>
      <c r="F28" s="186">
        <v>12720</v>
      </c>
      <c r="G28" s="186">
        <v>14555</v>
      </c>
      <c r="H28" s="187">
        <f t="shared" si="1"/>
        <v>0.14426100628930816</v>
      </c>
      <c r="I28" s="188">
        <f t="shared" si="2"/>
        <v>-0.2103835512396246</v>
      </c>
      <c r="J28" s="187">
        <f t="shared" si="3"/>
        <v>1.25481601922873E-2</v>
      </c>
      <c r="K28" s="189">
        <f t="shared" si="4"/>
        <v>1</v>
      </c>
      <c r="L28" s="186">
        <v>13700</v>
      </c>
      <c r="M28" s="186">
        <v>0</v>
      </c>
      <c r="N28" s="186">
        <v>102</v>
      </c>
      <c r="O28" s="186">
        <v>9416</v>
      </c>
      <c r="P28" s="186">
        <v>10639</v>
      </c>
      <c r="Q28" s="187">
        <f t="shared" si="5"/>
        <v>0.12988530161427359</v>
      </c>
      <c r="R28" s="188">
        <f t="shared" si="6"/>
        <v>-0.22343065693430653</v>
      </c>
      <c r="S28" s="187">
        <f t="shared" si="7"/>
        <v>3.4242144326180647E-2</v>
      </c>
      <c r="T28" s="189">
        <f t="shared" si="8"/>
        <v>0.73095156303675712</v>
      </c>
      <c r="U28" s="186">
        <v>3670</v>
      </c>
      <c r="V28" s="186">
        <v>0</v>
      </c>
      <c r="W28" s="186">
        <v>28</v>
      </c>
      <c r="X28" s="186">
        <v>2519</v>
      </c>
      <c r="Y28" s="186">
        <v>3424</v>
      </c>
      <c r="Z28" s="187">
        <f t="shared" si="9"/>
        <v>0.3592695514092894</v>
      </c>
      <c r="AA28" s="188">
        <f t="shared" si="10"/>
        <v>-6.7029972752043587E-2</v>
      </c>
      <c r="AB28" s="187">
        <f t="shared" si="11"/>
        <v>7.6825215902640194E-3</v>
      </c>
      <c r="AC28" s="189">
        <f t="shared" si="12"/>
        <v>0.23524562006183442</v>
      </c>
      <c r="AD28" s="139"/>
      <c r="AE28" s="139"/>
    </row>
    <row r="29" spans="2:31" x14ac:dyDescent="0.25">
      <c r="B29" s="185" t="s">
        <v>126</v>
      </c>
      <c r="C29" s="186">
        <v>6052</v>
      </c>
      <c r="D29" s="186">
        <v>10</v>
      </c>
      <c r="E29" s="186">
        <v>911</v>
      </c>
      <c r="F29" s="186">
        <v>6960</v>
      </c>
      <c r="G29" s="186">
        <v>6486</v>
      </c>
      <c r="H29" s="187">
        <f t="shared" si="1"/>
        <v>-6.8103448275862122E-2</v>
      </c>
      <c r="I29" s="188">
        <f t="shared" si="2"/>
        <v>7.1711830799735532E-2</v>
      </c>
      <c r="J29" s="187">
        <f t="shared" si="3"/>
        <v>5.5917119207952891E-3</v>
      </c>
      <c r="K29" s="189">
        <f t="shared" si="4"/>
        <v>1</v>
      </c>
      <c r="L29" s="186">
        <v>2099</v>
      </c>
      <c r="M29" s="186">
        <v>0</v>
      </c>
      <c r="N29" s="186">
        <v>160</v>
      </c>
      <c r="O29" s="186">
        <v>2711</v>
      </c>
      <c r="P29" s="186">
        <v>2438</v>
      </c>
      <c r="Q29" s="187">
        <f t="shared" si="5"/>
        <v>-0.10070084839542603</v>
      </c>
      <c r="R29" s="188">
        <f t="shared" si="6"/>
        <v>0.16150547879942834</v>
      </c>
      <c r="S29" s="187">
        <f t="shared" si="7"/>
        <v>7.8468228092140619E-3</v>
      </c>
      <c r="T29" s="189">
        <f t="shared" si="8"/>
        <v>0.37588652482269502</v>
      </c>
      <c r="U29" s="186">
        <v>2304</v>
      </c>
      <c r="V29" s="186">
        <v>0</v>
      </c>
      <c r="W29" s="186">
        <v>468</v>
      </c>
      <c r="X29" s="186">
        <v>2278</v>
      </c>
      <c r="Y29" s="186">
        <v>2553</v>
      </c>
      <c r="Z29" s="187">
        <f t="shared" si="9"/>
        <v>0.12071992976294998</v>
      </c>
      <c r="AA29" s="188">
        <f t="shared" si="10"/>
        <v>0.10807291666666674</v>
      </c>
      <c r="AB29" s="187">
        <f t="shared" si="11"/>
        <v>5.7282352861986099E-3</v>
      </c>
      <c r="AC29" s="189">
        <f t="shared" si="12"/>
        <v>0.39361702127659576</v>
      </c>
      <c r="AD29" s="139"/>
      <c r="AE29" s="139"/>
    </row>
    <row r="30" spans="2:31" x14ac:dyDescent="0.25">
      <c r="B30" s="185" t="s">
        <v>152</v>
      </c>
      <c r="C30" s="186">
        <v>2236</v>
      </c>
      <c r="D30" s="186">
        <v>7</v>
      </c>
      <c r="E30" s="186">
        <v>3106</v>
      </c>
      <c r="F30" s="186">
        <v>4480</v>
      </c>
      <c r="G30" s="186">
        <v>5049</v>
      </c>
      <c r="H30" s="187">
        <f t="shared" si="1"/>
        <v>0.12700892857142865</v>
      </c>
      <c r="I30" s="188">
        <f t="shared" si="2"/>
        <v>1.2580500894454385</v>
      </c>
      <c r="J30" s="187">
        <f t="shared" si="3"/>
        <v>4.352845126132503E-3</v>
      </c>
      <c r="K30" s="189">
        <f t="shared" si="4"/>
        <v>1</v>
      </c>
      <c r="L30" s="186">
        <v>472</v>
      </c>
      <c r="M30" s="186">
        <v>0</v>
      </c>
      <c r="N30" s="186">
        <v>609</v>
      </c>
      <c r="O30" s="186">
        <v>1034</v>
      </c>
      <c r="P30" s="186">
        <v>912</v>
      </c>
      <c r="Q30" s="187">
        <f t="shared" si="5"/>
        <v>-0.11798839458413923</v>
      </c>
      <c r="R30" s="188">
        <f t="shared" si="6"/>
        <v>0.93220338983050843</v>
      </c>
      <c r="S30" s="187">
        <f t="shared" si="7"/>
        <v>2.935316817884834E-3</v>
      </c>
      <c r="T30" s="189">
        <f t="shared" si="8"/>
        <v>0.18062982768865121</v>
      </c>
      <c r="U30" s="186">
        <v>753</v>
      </c>
      <c r="V30" s="186">
        <v>0</v>
      </c>
      <c r="W30" s="186">
        <v>1802</v>
      </c>
      <c r="X30" s="186">
        <v>2211</v>
      </c>
      <c r="Y30" s="186">
        <v>2013</v>
      </c>
      <c r="Z30" s="187">
        <f t="shared" si="9"/>
        <v>-8.9552238805970186E-2</v>
      </c>
      <c r="AA30" s="188">
        <f t="shared" si="10"/>
        <v>1.6733067729083664</v>
      </c>
      <c r="AB30" s="187">
        <f t="shared" si="11"/>
        <v>4.5166226522200554E-3</v>
      </c>
      <c r="AC30" s="189">
        <f t="shared" si="12"/>
        <v>0.39869281045751637</v>
      </c>
      <c r="AD30" s="139"/>
      <c r="AE30" s="139"/>
    </row>
    <row r="31" spans="2:31" x14ac:dyDescent="0.25">
      <c r="B31" s="185" t="s">
        <v>138</v>
      </c>
      <c r="C31" s="186">
        <v>3057</v>
      </c>
      <c r="D31" s="186">
        <v>0</v>
      </c>
      <c r="E31" s="186">
        <v>667</v>
      </c>
      <c r="F31" s="186">
        <v>3296</v>
      </c>
      <c r="G31" s="186">
        <v>5287</v>
      </c>
      <c r="H31" s="187">
        <f t="shared" si="1"/>
        <v>0.60406553398058249</v>
      </c>
      <c r="I31" s="188">
        <f t="shared" si="2"/>
        <v>0.72947333987569518</v>
      </c>
      <c r="J31" s="187">
        <f t="shared" si="3"/>
        <v>4.5580297448727554E-3</v>
      </c>
      <c r="K31" s="189">
        <f t="shared" si="4"/>
        <v>1</v>
      </c>
      <c r="L31" s="186">
        <v>1365</v>
      </c>
      <c r="M31" s="186">
        <v>0</v>
      </c>
      <c r="N31" s="186">
        <v>212</v>
      </c>
      <c r="O31" s="186">
        <v>1189</v>
      </c>
      <c r="P31" s="186">
        <v>2169</v>
      </c>
      <c r="Q31" s="187">
        <f t="shared" si="5"/>
        <v>0.82422203532380145</v>
      </c>
      <c r="R31" s="188">
        <f t="shared" si="6"/>
        <v>0.58901098901098892</v>
      </c>
      <c r="S31" s="187">
        <f t="shared" si="7"/>
        <v>6.9810330899037331E-3</v>
      </c>
      <c r="T31" s="189">
        <f t="shared" si="8"/>
        <v>0.41025156043124644</v>
      </c>
      <c r="U31" s="186">
        <v>1040</v>
      </c>
      <c r="V31" s="186">
        <v>0</v>
      </c>
      <c r="W31" s="186">
        <v>284</v>
      </c>
      <c r="X31" s="186">
        <v>1288</v>
      </c>
      <c r="Y31" s="186">
        <v>1958</v>
      </c>
      <c r="Z31" s="187">
        <f t="shared" si="9"/>
        <v>0.52018633540372661</v>
      </c>
      <c r="AA31" s="188">
        <f t="shared" si="10"/>
        <v>0.88269230769230766</v>
      </c>
      <c r="AB31" s="187">
        <f t="shared" si="11"/>
        <v>4.39321766172224E-3</v>
      </c>
      <c r="AC31" s="189">
        <f t="shared" si="12"/>
        <v>0.37034234915831282</v>
      </c>
      <c r="AD31" s="139"/>
      <c r="AE31" s="139"/>
    </row>
    <row r="32" spans="2:31" x14ac:dyDescent="0.25">
      <c r="B32" s="185" t="s">
        <v>148</v>
      </c>
      <c r="C32" s="186">
        <v>1201</v>
      </c>
      <c r="D32" s="186">
        <v>0</v>
      </c>
      <c r="E32" s="186">
        <v>463</v>
      </c>
      <c r="F32" s="186">
        <v>2123</v>
      </c>
      <c r="G32" s="186">
        <v>2421</v>
      </c>
      <c r="H32" s="187">
        <f t="shared" si="1"/>
        <v>0.14036740461610919</v>
      </c>
      <c r="I32" s="188">
        <f t="shared" si="2"/>
        <v>1.0158201498751041</v>
      </c>
      <c r="J32" s="187">
        <f t="shared" si="3"/>
        <v>2.0871931175216458E-3</v>
      </c>
      <c r="K32" s="189">
        <f t="shared" si="4"/>
        <v>1</v>
      </c>
      <c r="L32" s="186">
        <v>339</v>
      </c>
      <c r="M32" s="186">
        <v>0</v>
      </c>
      <c r="N32" s="186">
        <v>69</v>
      </c>
      <c r="O32" s="186">
        <v>460</v>
      </c>
      <c r="P32" s="186">
        <v>481</v>
      </c>
      <c r="Q32" s="187">
        <f t="shared" si="5"/>
        <v>4.5652173913043548E-2</v>
      </c>
      <c r="R32" s="188">
        <f t="shared" si="6"/>
        <v>0.41887905604719755</v>
      </c>
      <c r="S32" s="187">
        <f t="shared" si="7"/>
        <v>1.5481221375028564E-3</v>
      </c>
      <c r="T32" s="189">
        <f t="shared" si="8"/>
        <v>0.19867823213548122</v>
      </c>
      <c r="U32" s="186">
        <v>622</v>
      </c>
      <c r="V32" s="186">
        <v>0</v>
      </c>
      <c r="W32" s="186">
        <v>366</v>
      </c>
      <c r="X32" s="186">
        <v>1253</v>
      </c>
      <c r="Y32" s="186">
        <v>1445</v>
      </c>
      <c r="Z32" s="187">
        <f t="shared" si="9"/>
        <v>0.15323224261771751</v>
      </c>
      <c r="AA32" s="188">
        <f t="shared" si="10"/>
        <v>1.3231511254019295</v>
      </c>
      <c r="AB32" s="187">
        <f t="shared" si="11"/>
        <v>3.2421856594426132E-3</v>
      </c>
      <c r="AC32" s="189">
        <f t="shared" si="12"/>
        <v>0.59686080132176789</v>
      </c>
      <c r="AD32" s="139"/>
      <c r="AE32" s="139"/>
    </row>
    <row r="33" spans="1:39" x14ac:dyDescent="0.25">
      <c r="B33" s="185" t="s">
        <v>144</v>
      </c>
      <c r="C33" s="186">
        <v>1236</v>
      </c>
      <c r="D33" s="186">
        <v>0</v>
      </c>
      <c r="E33" s="186">
        <v>2700</v>
      </c>
      <c r="F33" s="186">
        <v>2100</v>
      </c>
      <c r="G33" s="186">
        <v>2063</v>
      </c>
      <c r="H33" s="187">
        <f t="shared" si="1"/>
        <v>-1.7619047619047645E-2</v>
      </c>
      <c r="I33" s="188">
        <f t="shared" si="2"/>
        <v>0.66909385113268605</v>
      </c>
      <c r="J33" s="187">
        <f t="shared" si="3"/>
        <v>1.778554069164459E-3</v>
      </c>
      <c r="K33" s="189">
        <f t="shared" si="4"/>
        <v>1</v>
      </c>
      <c r="L33" s="186">
        <v>379</v>
      </c>
      <c r="M33" s="186">
        <v>0</v>
      </c>
      <c r="N33" s="186">
        <v>796</v>
      </c>
      <c r="O33" s="186">
        <v>739</v>
      </c>
      <c r="P33" s="186">
        <v>671</v>
      </c>
      <c r="Q33" s="187">
        <f t="shared" si="5"/>
        <v>-9.201623815967519E-2</v>
      </c>
      <c r="R33" s="188">
        <f t="shared" si="6"/>
        <v>0.77044854881266489</v>
      </c>
      <c r="S33" s="187">
        <f t="shared" si="7"/>
        <v>2.1596464745621967E-3</v>
      </c>
      <c r="T33" s="189">
        <f t="shared" si="8"/>
        <v>0.32525448376151234</v>
      </c>
      <c r="U33" s="186">
        <v>367</v>
      </c>
      <c r="V33" s="186">
        <v>0</v>
      </c>
      <c r="W33" s="186">
        <v>790</v>
      </c>
      <c r="X33" s="186">
        <v>673</v>
      </c>
      <c r="Y33" s="186">
        <v>578</v>
      </c>
      <c r="Z33" s="187">
        <f t="shared" si="9"/>
        <v>-0.14115898959881135</v>
      </c>
      <c r="AA33" s="188">
        <f t="shared" si="10"/>
        <v>0.57493188010899177</v>
      </c>
      <c r="AB33" s="187">
        <f t="shared" si="11"/>
        <v>1.2968742637770453E-3</v>
      </c>
      <c r="AC33" s="189">
        <f t="shared" si="12"/>
        <v>0.28017450315075132</v>
      </c>
      <c r="AD33" s="139"/>
      <c r="AE33" s="139"/>
    </row>
    <row r="34" spans="1:39" x14ac:dyDescent="0.25">
      <c r="B34" s="185" t="s">
        <v>150</v>
      </c>
      <c r="C34" s="186">
        <v>5188</v>
      </c>
      <c r="D34" s="186">
        <v>0</v>
      </c>
      <c r="E34" s="186">
        <v>614</v>
      </c>
      <c r="F34" s="186">
        <v>1040</v>
      </c>
      <c r="G34" s="186">
        <v>1346</v>
      </c>
      <c r="H34" s="187">
        <f t="shared" si="1"/>
        <v>0.2942307692307693</v>
      </c>
      <c r="I34" s="188">
        <f t="shared" si="2"/>
        <v>-0.74055512721665384</v>
      </c>
      <c r="J34" s="187">
        <f t="shared" si="3"/>
        <v>1.1604138522032777E-3</v>
      </c>
      <c r="K34" s="189">
        <f t="shared" si="4"/>
        <v>1</v>
      </c>
      <c r="L34" s="186">
        <v>369</v>
      </c>
      <c r="M34" s="186">
        <v>0</v>
      </c>
      <c r="N34" s="186">
        <v>184</v>
      </c>
      <c r="O34" s="186">
        <v>258</v>
      </c>
      <c r="P34" s="186">
        <v>280</v>
      </c>
      <c r="Q34" s="187">
        <f t="shared" si="5"/>
        <v>8.5271317829457294E-2</v>
      </c>
      <c r="R34" s="188">
        <f t="shared" si="6"/>
        <v>-0.24119241192411922</v>
      </c>
      <c r="S34" s="187">
        <f t="shared" si="7"/>
        <v>9.0119375987692267E-4</v>
      </c>
      <c r="T34" s="189">
        <f t="shared" si="8"/>
        <v>0.20802377414561665</v>
      </c>
      <c r="U34" s="186">
        <v>4605</v>
      </c>
      <c r="V34" s="186">
        <v>0</v>
      </c>
      <c r="W34" s="186">
        <v>362</v>
      </c>
      <c r="X34" s="186">
        <v>589</v>
      </c>
      <c r="Y34" s="186">
        <v>834</v>
      </c>
      <c r="Z34" s="187">
        <f t="shared" si="9"/>
        <v>0.41595925297113756</v>
      </c>
      <c r="AA34" s="188">
        <f t="shared" si="10"/>
        <v>-0.81889250814332248</v>
      </c>
      <c r="AB34" s="187">
        <f t="shared" si="11"/>
        <v>1.8712684013668785E-3</v>
      </c>
      <c r="AC34" s="189">
        <f t="shared" si="12"/>
        <v>0.61961367013372959</v>
      </c>
      <c r="AD34" s="139"/>
      <c r="AE34" s="139"/>
    </row>
    <row r="35" spans="1:39" x14ac:dyDescent="0.25">
      <c r="B35" s="185" t="s">
        <v>128</v>
      </c>
      <c r="C35" s="186">
        <v>631</v>
      </c>
      <c r="D35" s="186">
        <v>0</v>
      </c>
      <c r="E35" s="186">
        <v>76</v>
      </c>
      <c r="F35" s="186">
        <v>665</v>
      </c>
      <c r="G35" s="186">
        <v>950</v>
      </c>
      <c r="H35" s="187">
        <f t="shared" si="1"/>
        <v>0.4285714285714286</v>
      </c>
      <c r="I35" s="188">
        <f t="shared" si="2"/>
        <v>0.5055467511885896</v>
      </c>
      <c r="J35" s="187">
        <f t="shared" si="3"/>
        <v>8.1901423446739501E-4</v>
      </c>
      <c r="K35" s="189">
        <f t="shared" si="4"/>
        <v>1</v>
      </c>
      <c r="L35" s="186">
        <v>194</v>
      </c>
      <c r="M35" s="186">
        <v>0</v>
      </c>
      <c r="N35" s="186">
        <v>21</v>
      </c>
      <c r="O35" s="186">
        <v>146</v>
      </c>
      <c r="P35" s="186">
        <v>355</v>
      </c>
      <c r="Q35" s="187">
        <f t="shared" si="5"/>
        <v>1.4315068493150687</v>
      </c>
      <c r="R35" s="188">
        <f t="shared" si="6"/>
        <v>0.82989690721649478</v>
      </c>
      <c r="S35" s="187">
        <f t="shared" si="7"/>
        <v>1.1425849455582412E-3</v>
      </c>
      <c r="T35" s="189">
        <f t="shared" si="8"/>
        <v>0.37368421052631579</v>
      </c>
      <c r="U35" s="186">
        <v>247</v>
      </c>
      <c r="V35" s="186">
        <v>0</v>
      </c>
      <c r="W35" s="186">
        <v>28</v>
      </c>
      <c r="X35" s="186">
        <v>306</v>
      </c>
      <c r="Y35" s="186">
        <v>383</v>
      </c>
      <c r="Z35" s="187">
        <f t="shared" si="9"/>
        <v>0.25163398692810457</v>
      </c>
      <c r="AA35" s="188">
        <f t="shared" si="10"/>
        <v>0.5506072874493928</v>
      </c>
      <c r="AB35" s="187">
        <f t="shared" si="11"/>
        <v>8.5934747928478959E-4</v>
      </c>
      <c r="AC35" s="189">
        <f t="shared" si="12"/>
        <v>0.4031578947368421</v>
      </c>
      <c r="AD35" s="139"/>
      <c r="AE35" s="139"/>
    </row>
    <row r="36" spans="1:39" x14ac:dyDescent="0.25">
      <c r="A36" s="190"/>
      <c r="B36" s="191" t="s">
        <v>288</v>
      </c>
      <c r="C36" s="192">
        <f>C11-SUM(C12:C35)</f>
        <v>43749</v>
      </c>
      <c r="D36" s="192">
        <f>D11-SUM(D12:D35)</f>
        <v>271</v>
      </c>
      <c r="E36" s="192">
        <f>E11-SUM(E12:E35)</f>
        <v>18113</v>
      </c>
      <c r="F36" s="192">
        <f>F11-SUM(F12:F35)</f>
        <v>44300</v>
      </c>
      <c r="G36" s="192">
        <f>G11-SUM(G12:G35)</f>
        <v>46046</v>
      </c>
      <c r="H36" s="193">
        <f t="shared" si="1"/>
        <v>3.9413092550790063E-2</v>
      </c>
      <c r="I36" s="194">
        <f t="shared" si="2"/>
        <v>5.2504057235593926E-2</v>
      </c>
      <c r="J36" s="193">
        <f t="shared" si="3"/>
        <v>3.9697188884511236E-2</v>
      </c>
      <c r="K36" s="195">
        <f t="shared" si="4"/>
        <v>1</v>
      </c>
      <c r="L36" s="192">
        <f>L11-SUM(L12:L35)</f>
        <v>11820</v>
      </c>
      <c r="M36" s="192">
        <f>M11-SUM(M12:M35)</f>
        <v>0</v>
      </c>
      <c r="N36" s="192">
        <f>N11-SUM(N12:N35)</f>
        <v>6504</v>
      </c>
      <c r="O36" s="192">
        <f>O11-SUM(O12:O35)</f>
        <v>9977</v>
      </c>
      <c r="P36" s="192">
        <f>P11-SUM(P12:P35)</f>
        <v>12991</v>
      </c>
      <c r="Q36" s="193">
        <f t="shared" si="5"/>
        <v>0.30209481808158767</v>
      </c>
      <c r="R36" s="194">
        <f t="shared" si="6"/>
        <v>9.9069373942470396E-2</v>
      </c>
      <c r="S36" s="193">
        <f t="shared" si="7"/>
        <v>4.1812171909146795E-2</v>
      </c>
      <c r="T36" s="195">
        <f t="shared" si="8"/>
        <v>0.28213091256569517</v>
      </c>
      <c r="U36" s="192">
        <f>U11-SUM(U12:U35)</f>
        <v>20190</v>
      </c>
      <c r="V36" s="192">
        <f>V11-SUM(V12:V35)</f>
        <v>0</v>
      </c>
      <c r="W36" s="192">
        <f>W11-SUM(W12:W35)</f>
        <v>9488</v>
      </c>
      <c r="X36" s="192">
        <f>X11-SUM(X12:X35)</f>
        <v>23800</v>
      </c>
      <c r="Y36" s="192">
        <f>Y11-SUM(Y12:Y35)</f>
        <v>24131</v>
      </c>
      <c r="Z36" s="193">
        <f t="shared" si="9"/>
        <v>1.3907563025210123E-2</v>
      </c>
      <c r="AA36" s="194">
        <f t="shared" si="10"/>
        <v>0.19519564140663692</v>
      </c>
      <c r="AB36" s="193">
        <f t="shared" si="11"/>
        <v>5.4143378649141663E-2</v>
      </c>
      <c r="AC36" s="195">
        <f t="shared" si="12"/>
        <v>0.52406289362811098</v>
      </c>
      <c r="AD36" s="139"/>
      <c r="AE36" s="139"/>
    </row>
    <row r="37" spans="1:39" ht="6" customHeight="1" x14ac:dyDescent="0.25">
      <c r="C37" s="139"/>
      <c r="D37" s="139"/>
      <c r="E37" s="139"/>
      <c r="F37" s="139"/>
      <c r="G37" s="139"/>
      <c r="H37" s="139"/>
      <c r="L37" s="139"/>
      <c r="M37" s="139"/>
      <c r="N37" s="139"/>
      <c r="O37" s="139"/>
      <c r="P37" s="139"/>
      <c r="Q37" s="139"/>
      <c r="U37" s="139"/>
      <c r="V37" s="139"/>
      <c r="W37" s="139"/>
      <c r="X37" s="139"/>
      <c r="Y37" s="139"/>
      <c r="Z37" s="139"/>
      <c r="AD37" s="139"/>
      <c r="AE37" s="139"/>
      <c r="AI37" s="139"/>
      <c r="AJ37" s="139"/>
    </row>
    <row r="38" spans="1:39" ht="15.75" x14ac:dyDescent="0.25">
      <c r="B38" s="170"/>
      <c r="C38" s="311" t="s">
        <v>15</v>
      </c>
      <c r="D38" s="312"/>
      <c r="E38" s="312"/>
      <c r="F38" s="312"/>
      <c r="G38" s="312"/>
      <c r="H38" s="312"/>
      <c r="I38" s="312"/>
      <c r="J38" s="312"/>
      <c r="K38" s="313"/>
      <c r="L38" s="311" t="s">
        <v>14</v>
      </c>
      <c r="M38" s="312"/>
      <c r="N38" s="312"/>
      <c r="O38" s="312"/>
      <c r="P38" s="312"/>
      <c r="Q38" s="312"/>
      <c r="R38" s="312"/>
      <c r="S38" s="312"/>
      <c r="T38" s="313"/>
      <c r="U38" s="311" t="s">
        <v>16</v>
      </c>
      <c r="V38" s="312"/>
      <c r="W38" s="312"/>
      <c r="X38" s="312"/>
      <c r="Y38" s="312"/>
      <c r="Z38" s="312"/>
      <c r="AA38" s="312"/>
      <c r="AB38" s="312"/>
      <c r="AC38" s="313"/>
      <c r="AD38" s="40"/>
      <c r="AE38" s="40"/>
      <c r="AF38" s="40"/>
      <c r="AG38" s="40"/>
      <c r="AH38" s="40"/>
      <c r="AI38" s="40"/>
      <c r="AJ38" s="40"/>
      <c r="AK38" s="40"/>
      <c r="AL38" s="40"/>
      <c r="AM38" s="40"/>
    </row>
    <row r="39" spans="1:39" s="175" customFormat="1" ht="75" x14ac:dyDescent="0.25">
      <c r="B39" s="171"/>
      <c r="C39" s="172" t="s">
        <v>430</v>
      </c>
      <c r="D39" s="172" t="s">
        <v>426</v>
      </c>
      <c r="E39" s="172" t="s">
        <v>427</v>
      </c>
      <c r="F39" s="172" t="s">
        <v>428</v>
      </c>
      <c r="G39" s="172" t="s">
        <v>429</v>
      </c>
      <c r="H39" s="173" t="str">
        <f>CONCATENATE("var. ",RIGHT(G39,2),"/",RIGHT(F39,2))</f>
        <v>var. 23/22</v>
      </c>
      <c r="I39" s="173" t="str">
        <f>CONCATENATE("var. ",RIGHT(G39,2),"/",RIGHT(C39,2))</f>
        <v>var. 23/19</v>
      </c>
      <c r="J39" s="173" t="str">
        <f>CONCATENATE("Cuota s/ total lugares de residencia ",RIGHT(G39,4))</f>
        <v>Cuota s/ total lugares de residencia 2023</v>
      </c>
      <c r="K39" s="174" t="str">
        <f>CONCATENATE("cuota s/ Canarias ",RIGHT(G39,4))</f>
        <v>cuota s/ Canarias 2023</v>
      </c>
      <c r="L39" s="172" t="s">
        <v>430</v>
      </c>
      <c r="M39" s="172" t="s">
        <v>426</v>
      </c>
      <c r="N39" s="172" t="s">
        <v>427</v>
      </c>
      <c r="O39" s="172" t="s">
        <v>428</v>
      </c>
      <c r="P39" s="172" t="s">
        <v>429</v>
      </c>
      <c r="Q39" s="173" t="str">
        <f>CONCATENATE("var. ",RIGHT(P39,2),"/",RIGHT(O39,2))</f>
        <v>var. 23/22</v>
      </c>
      <c r="R39" s="173" t="str">
        <f>CONCATENATE("var. ",RIGHT(P39,2),"/",RIGHT(L39,2))</f>
        <v>var. 23/19</v>
      </c>
      <c r="S39" s="173" t="str">
        <f>CONCATENATE("Cuota s/ total lugares de residencia ",RIGHT(P39,4))</f>
        <v>Cuota s/ total lugares de residencia 2023</v>
      </c>
      <c r="T39" s="174" t="str">
        <f>CONCATENATE("cuota s/ Canarias ",RIGHT(P39,4))</f>
        <v>cuota s/ Canarias 2023</v>
      </c>
      <c r="U39" s="172" t="s">
        <v>430</v>
      </c>
      <c r="V39" s="172" t="s">
        <v>426</v>
      </c>
      <c r="W39" s="172" t="s">
        <v>427</v>
      </c>
      <c r="X39" s="172" t="s">
        <v>428</v>
      </c>
      <c r="Y39" s="172" t="s">
        <v>429</v>
      </c>
      <c r="Z39" s="173" t="str">
        <f>CONCATENATE("var. ",RIGHT(Y39,2),"/",RIGHT(X39,2))</f>
        <v>var. 23/22</v>
      </c>
      <c r="AA39" s="173" t="str">
        <f>CONCATENATE("var. ",RIGHT(Y39,2),"/",RIGHT(U39,2))</f>
        <v>var. 23/19</v>
      </c>
      <c r="AB39" s="173" t="str">
        <f>CONCATENATE("Cuota s/ total lugares de residencia ",RIGHT(Y39,4))</f>
        <v>Cuota s/ total lugares de residencia 2023</v>
      </c>
      <c r="AC39" s="174" t="str">
        <f>CONCATENATE("cuota s/ Canarias ",RIGHT(Y39,4))</f>
        <v>cuota s/ Canarias 2023</v>
      </c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</row>
    <row r="40" spans="1:39" x14ac:dyDescent="0.25">
      <c r="A40" s="1"/>
      <c r="B40" s="176" t="s">
        <v>44</v>
      </c>
      <c r="C40" s="177">
        <v>156559</v>
      </c>
      <c r="D40" s="177">
        <v>0</v>
      </c>
      <c r="E40" s="177">
        <v>23757</v>
      </c>
      <c r="F40" s="177">
        <v>161071</v>
      </c>
      <c r="G40" s="177">
        <v>168611</v>
      </c>
      <c r="H40" s="178">
        <f>IFERROR(G40/F40-1,"-")</f>
        <v>4.681165448777258E-2</v>
      </c>
      <c r="I40" s="178">
        <f>IFERROR(G40/C40-1,"-")</f>
        <v>7.6980563238140176E-2</v>
      </c>
      <c r="J40" s="178">
        <f t="shared" ref="J40:J69" si="13">G40/G$40</f>
        <v>1</v>
      </c>
      <c r="K40" s="179">
        <f>G40/$G7</f>
        <v>0.14536295693450732</v>
      </c>
      <c r="L40" s="177">
        <v>203372</v>
      </c>
      <c r="M40" s="177">
        <v>0</v>
      </c>
      <c r="N40" s="177">
        <v>16456</v>
      </c>
      <c r="O40" s="177">
        <v>198697</v>
      </c>
      <c r="P40" s="177">
        <v>210697</v>
      </c>
      <c r="Q40" s="178">
        <f>IFERROR(P40/O40-1,"-")</f>
        <v>6.03934634141432E-2</v>
      </c>
      <c r="R40" s="178">
        <f>IFERROR(P40/L40-1,"-")</f>
        <v>3.6017740888617977E-2</v>
      </c>
      <c r="S40" s="178">
        <f t="shared" ref="S40:S69" si="14">P40/P$40</f>
        <v>1</v>
      </c>
      <c r="T40" s="179">
        <f>P40/$G7</f>
        <v>0.18164614964165973</v>
      </c>
      <c r="U40" s="177">
        <v>19782</v>
      </c>
      <c r="V40" s="177">
        <v>0</v>
      </c>
      <c r="W40" s="177">
        <v>3519</v>
      </c>
      <c r="X40" s="177">
        <v>14663</v>
      </c>
      <c r="Y40" s="177">
        <v>12486</v>
      </c>
      <c r="Z40" s="178">
        <f>IFERROR(Y40/X40-1,"-")</f>
        <v>-0.14846893541567208</v>
      </c>
      <c r="AA40" s="178">
        <f>IFERROR(Y40/U40-1,"-")</f>
        <v>-0.36882013952077641</v>
      </c>
      <c r="AB40" s="178">
        <f t="shared" ref="AB40:AB69" si="15">Y40/Y$40</f>
        <v>1</v>
      </c>
      <c r="AC40" s="179">
        <f>Y40/$G7</f>
        <v>1.0764433401641994E-2</v>
      </c>
      <c r="AD40" s="139"/>
      <c r="AE40" s="139"/>
      <c r="AF40" s="40"/>
      <c r="AG40" s="40"/>
      <c r="AH40" s="40"/>
      <c r="AI40" s="40"/>
      <c r="AJ40" s="40"/>
      <c r="AK40" s="40"/>
      <c r="AL40" s="40"/>
      <c r="AM40" s="40"/>
    </row>
    <row r="41" spans="1:39" x14ac:dyDescent="0.25">
      <c r="A41" s="1"/>
      <c r="B41" s="180" t="s">
        <v>77</v>
      </c>
      <c r="C41" s="181">
        <v>20585</v>
      </c>
      <c r="D41" s="181">
        <v>0</v>
      </c>
      <c r="E41" s="181">
        <v>5629</v>
      </c>
      <c r="F41" s="181">
        <v>21447</v>
      </c>
      <c r="G41" s="181">
        <v>25873</v>
      </c>
      <c r="H41" s="182">
        <f>IFERROR(G41/F41-1,"-")</f>
        <v>0.20636918916398561</v>
      </c>
      <c r="I41" s="183">
        <f>IFERROR(G41/C41-1,"-")</f>
        <v>0.25688608209861541</v>
      </c>
      <c r="J41" s="182">
        <f t="shared" si="13"/>
        <v>0.15344787706614635</v>
      </c>
      <c r="K41" s="184">
        <f t="shared" ref="K41:K69" si="16">G41/$G8</f>
        <v>0.10252295304779227</v>
      </c>
      <c r="L41" s="181">
        <v>26217</v>
      </c>
      <c r="M41" s="181">
        <v>0</v>
      </c>
      <c r="N41" s="181">
        <v>8648</v>
      </c>
      <c r="O41" s="181">
        <v>28812</v>
      </c>
      <c r="P41" s="181">
        <v>30945</v>
      </c>
      <c r="Q41" s="182">
        <f>IFERROR(P41/O41-1,"-")</f>
        <v>7.4031653477717674E-2</v>
      </c>
      <c r="R41" s="183">
        <f>IFERROR(P41/L41-1,"-")</f>
        <v>0.18034100011442966</v>
      </c>
      <c r="S41" s="182">
        <f t="shared" si="14"/>
        <v>0.14686967541066082</v>
      </c>
      <c r="T41" s="184">
        <f t="shared" ref="T41:T69" si="17">P41/$G8</f>
        <v>0.12262098643620499</v>
      </c>
      <c r="U41" s="181">
        <v>6927</v>
      </c>
      <c r="V41" s="181">
        <v>0</v>
      </c>
      <c r="W41" s="181">
        <v>2419</v>
      </c>
      <c r="X41" s="181">
        <v>8870</v>
      </c>
      <c r="Y41" s="181">
        <v>6985</v>
      </c>
      <c r="Z41" s="182">
        <f>IFERROR(Y41/X41-1,"-")</f>
        <v>-0.2125140924464487</v>
      </c>
      <c r="AA41" s="183">
        <f>IFERROR(Y41/U41-1,"-")</f>
        <v>8.3730330590443547E-3</v>
      </c>
      <c r="AB41" s="182">
        <f t="shared" si="15"/>
        <v>0.55942655774467398</v>
      </c>
      <c r="AC41" s="184">
        <f t="shared" ref="AC41:AC69" si="18">Y41/$G8</f>
        <v>2.7678383915233216E-2</v>
      </c>
      <c r="AD41" s="139"/>
      <c r="AE41" s="139"/>
      <c r="AF41" s="40"/>
      <c r="AG41" s="40"/>
      <c r="AH41" s="40"/>
      <c r="AI41" s="40"/>
      <c r="AJ41" s="40"/>
      <c r="AK41" s="40"/>
      <c r="AL41" s="40"/>
      <c r="AM41" s="40"/>
    </row>
    <row r="42" spans="1:39" x14ac:dyDescent="0.25">
      <c r="A42" s="197"/>
      <c r="B42" s="185" t="s">
        <v>9</v>
      </c>
      <c r="C42" s="186">
        <v>11913</v>
      </c>
      <c r="D42" s="186">
        <v>0</v>
      </c>
      <c r="E42" s="186">
        <v>3070</v>
      </c>
      <c r="F42" s="186">
        <v>12213</v>
      </c>
      <c r="G42" s="186">
        <v>14841</v>
      </c>
      <c r="H42" s="187">
        <f>IFERROR(G42/F42-1,"-")</f>
        <v>0.21518054532055997</v>
      </c>
      <c r="I42" s="188">
        <f>IFERROR(G42/C42-1,"-")</f>
        <v>0.24578191891211287</v>
      </c>
      <c r="J42" s="187">
        <f t="shared" si="13"/>
        <v>8.801916838165956E-2</v>
      </c>
      <c r="K42" s="189">
        <f t="shared" si="16"/>
        <v>0.11347197797996789</v>
      </c>
      <c r="L42" s="186">
        <v>8633</v>
      </c>
      <c r="M42" s="186">
        <v>0</v>
      </c>
      <c r="N42" s="186">
        <v>3742</v>
      </c>
      <c r="O42" s="186">
        <v>9790</v>
      </c>
      <c r="P42" s="186">
        <v>9661</v>
      </c>
      <c r="Q42" s="187">
        <f>IFERROR(P42/O42-1,"-")</f>
        <v>-1.3176710929519886E-2</v>
      </c>
      <c r="R42" s="188">
        <f>IFERROR(P42/L42-1,"-")</f>
        <v>0.11907795667786392</v>
      </c>
      <c r="S42" s="187">
        <f t="shared" si="14"/>
        <v>4.5852575024798642E-2</v>
      </c>
      <c r="T42" s="189">
        <f t="shared" si="17"/>
        <v>7.3866503555317681E-2</v>
      </c>
      <c r="U42" s="186">
        <v>4532</v>
      </c>
      <c r="V42" s="186">
        <v>0</v>
      </c>
      <c r="W42" s="186">
        <v>1207</v>
      </c>
      <c r="X42" s="186">
        <v>3537</v>
      </c>
      <c r="Y42" s="186">
        <v>3318</v>
      </c>
      <c r="Z42" s="187">
        <f>IFERROR(Y42/X42-1,"-")</f>
        <v>-6.1916878710771894E-2</v>
      </c>
      <c r="AA42" s="188">
        <f>IFERROR(Y42/U42-1,"-")</f>
        <v>-0.26787290379523387</v>
      </c>
      <c r="AB42" s="187">
        <f t="shared" si="15"/>
        <v>0.26573762614127822</v>
      </c>
      <c r="AC42" s="189">
        <f t="shared" si="18"/>
        <v>2.5368911996329995E-2</v>
      </c>
      <c r="AD42" s="139"/>
      <c r="AE42" s="139"/>
      <c r="AF42" s="40"/>
      <c r="AG42" s="40"/>
      <c r="AH42" s="40"/>
      <c r="AI42" s="40"/>
      <c r="AJ42" s="40"/>
      <c r="AK42" s="40"/>
      <c r="AL42" s="40"/>
      <c r="AM42" s="40"/>
    </row>
    <row r="43" spans="1:39" x14ac:dyDescent="0.25">
      <c r="A43" s="197"/>
      <c r="B43" s="185" t="s">
        <v>81</v>
      </c>
      <c r="C43" s="186">
        <v>8672</v>
      </c>
      <c r="D43" s="186">
        <v>0</v>
      </c>
      <c r="E43" s="186">
        <v>2559</v>
      </c>
      <c r="F43" s="186">
        <v>9234</v>
      </c>
      <c r="G43" s="186">
        <v>11032</v>
      </c>
      <c r="H43" s="187">
        <f>IFERROR(G43/F43-1,"-")</f>
        <v>0.19471518301927659</v>
      </c>
      <c r="I43" s="188">
        <f>IFERROR(G43/C43-1,"-")</f>
        <v>0.27214022140221394</v>
      </c>
      <c r="J43" s="187">
        <f t="shared" si="13"/>
        <v>6.5428708684486775E-2</v>
      </c>
      <c r="K43" s="189">
        <f t="shared" si="16"/>
        <v>9.0743832923428719E-2</v>
      </c>
      <c r="L43" s="186">
        <v>17584</v>
      </c>
      <c r="M43" s="186">
        <v>0</v>
      </c>
      <c r="N43" s="186">
        <v>4906</v>
      </c>
      <c r="O43" s="186">
        <v>19022</v>
      </c>
      <c r="P43" s="186">
        <v>21284</v>
      </c>
      <c r="Q43" s="187">
        <f>IFERROR(P43/O43-1,"-")</f>
        <v>0.11891494059510044</v>
      </c>
      <c r="R43" s="188">
        <f>IFERROR(P43/L43-1,"-")</f>
        <v>0.21041856232939038</v>
      </c>
      <c r="S43" s="187">
        <f t="shared" si="14"/>
        <v>0.10101710038586216</v>
      </c>
      <c r="T43" s="189">
        <f t="shared" si="17"/>
        <v>0.17507176757997253</v>
      </c>
      <c r="U43" s="186">
        <v>2395</v>
      </c>
      <c r="V43" s="186">
        <v>0</v>
      </c>
      <c r="W43" s="186">
        <v>1212</v>
      </c>
      <c r="X43" s="186">
        <v>5333</v>
      </c>
      <c r="Y43" s="186">
        <v>3667</v>
      </c>
      <c r="Z43" s="187">
        <f>IFERROR(Y43/X43-1,"-")</f>
        <v>-0.31239452465779116</v>
      </c>
      <c r="AA43" s="188">
        <f>IFERROR(Y43/U43-1,"-")</f>
        <v>0.5311064718162839</v>
      </c>
      <c r="AB43" s="187">
        <f t="shared" si="15"/>
        <v>0.29368893160339582</v>
      </c>
      <c r="AC43" s="189">
        <f t="shared" si="18"/>
        <v>3.0162947364957681E-2</v>
      </c>
      <c r="AD43" s="139"/>
      <c r="AE43" s="139"/>
      <c r="AF43" s="40"/>
      <c r="AG43" s="40"/>
      <c r="AH43" s="40"/>
      <c r="AI43" s="40"/>
      <c r="AJ43" s="40"/>
      <c r="AK43" s="40"/>
      <c r="AL43" s="40"/>
      <c r="AM43" s="40"/>
    </row>
    <row r="44" spans="1:39" x14ac:dyDescent="0.25">
      <c r="A44" s="1"/>
      <c r="B44" s="180" t="s">
        <v>89</v>
      </c>
      <c r="C44" s="181">
        <v>135974</v>
      </c>
      <c r="D44" s="181">
        <v>0</v>
      </c>
      <c r="E44" s="181">
        <v>18128</v>
      </c>
      <c r="F44" s="181">
        <v>139624</v>
      </c>
      <c r="G44" s="181">
        <v>142738</v>
      </c>
      <c r="H44" s="182">
        <f>IFERROR(G44/F44-1,"-")</f>
        <v>2.2302755973185207E-2</v>
      </c>
      <c r="I44" s="183">
        <f>IFERROR(G44/C44-1,"-")</f>
        <v>4.9744804153735167E-2</v>
      </c>
      <c r="J44" s="182">
        <f t="shared" si="13"/>
        <v>0.84655212293385362</v>
      </c>
      <c r="K44" s="184">
        <f t="shared" si="16"/>
        <v>0.15727526752816318</v>
      </c>
      <c r="L44" s="181">
        <v>177155</v>
      </c>
      <c r="M44" s="181">
        <v>0</v>
      </c>
      <c r="N44" s="181">
        <v>7808</v>
      </c>
      <c r="O44" s="181">
        <v>169885</v>
      </c>
      <c r="P44" s="181">
        <v>179752</v>
      </c>
      <c r="Q44" s="182">
        <f>IFERROR(P44/O44-1,"-")</f>
        <v>5.8080466197721892E-2</v>
      </c>
      <c r="R44" s="183">
        <f>IFERROR(P44/L44-1,"-")</f>
        <v>1.4659478987327557E-2</v>
      </c>
      <c r="S44" s="182">
        <f t="shared" si="14"/>
        <v>0.85313032458933924</v>
      </c>
      <c r="T44" s="184">
        <f t="shared" si="17"/>
        <v>0.19805898841739683</v>
      </c>
      <c r="U44" s="181">
        <v>12855</v>
      </c>
      <c r="V44" s="181">
        <v>0</v>
      </c>
      <c r="W44" s="181">
        <v>1100</v>
      </c>
      <c r="X44" s="181">
        <v>5793</v>
      </c>
      <c r="Y44" s="181">
        <v>5501</v>
      </c>
      <c r="Z44" s="182">
        <f>IFERROR(Y44/X44-1,"-")</f>
        <v>-5.0405662005869156E-2</v>
      </c>
      <c r="AA44" s="183">
        <f>IFERROR(Y44/U44-1,"-")</f>
        <v>-0.57207312329832749</v>
      </c>
      <c r="AB44" s="182">
        <f t="shared" si="15"/>
        <v>0.44057344225532596</v>
      </c>
      <c r="AC44" s="184">
        <f t="shared" si="18"/>
        <v>6.0612538123865096E-3</v>
      </c>
      <c r="AD44" s="139"/>
      <c r="AE44" s="139"/>
      <c r="AF44" s="40"/>
      <c r="AG44" s="40"/>
      <c r="AH44" s="40"/>
      <c r="AI44" s="40"/>
      <c r="AJ44" s="40"/>
      <c r="AK44" s="40"/>
      <c r="AL44" s="40"/>
      <c r="AM44" s="40"/>
    </row>
    <row r="45" spans="1:39" x14ac:dyDescent="0.25">
      <c r="A45" s="197"/>
      <c r="B45" s="185" t="s">
        <v>93</v>
      </c>
      <c r="C45" s="186">
        <v>35198</v>
      </c>
      <c r="D45" s="186">
        <v>0</v>
      </c>
      <c r="E45" s="186">
        <v>137</v>
      </c>
      <c r="F45" s="186">
        <v>38484</v>
      </c>
      <c r="G45" s="186">
        <v>41116</v>
      </c>
      <c r="H45" s="187">
        <f t="shared" ref="H45:H69" si="19">IFERROR(G45/F45-1,"-")</f>
        <v>6.8392059037521991E-2</v>
      </c>
      <c r="I45" s="188">
        <f t="shared" ref="I45:I69" si="20">IFERROR(G45/C45-1,"-")</f>
        <v>0.1681345530996079</v>
      </c>
      <c r="J45" s="187">
        <f t="shared" si="13"/>
        <v>0.24385123153293675</v>
      </c>
      <c r="K45" s="189">
        <f t="shared" si="16"/>
        <v>0.11946387115707018</v>
      </c>
      <c r="L45" s="186">
        <v>91856</v>
      </c>
      <c r="M45" s="186">
        <v>0</v>
      </c>
      <c r="N45" s="186">
        <v>437</v>
      </c>
      <c r="O45" s="186">
        <v>85041</v>
      </c>
      <c r="P45" s="186">
        <v>91992</v>
      </c>
      <c r="Q45" s="187">
        <f t="shared" ref="Q45:Q69" si="21">IFERROR(P45/O45-1,"-")</f>
        <v>8.1737044484425203E-2</v>
      </c>
      <c r="R45" s="188">
        <f t="shared" ref="R45:R69" si="22">IFERROR(P45/L45-1,"-")</f>
        <v>1.4805782964639747E-3</v>
      </c>
      <c r="S45" s="187">
        <f t="shared" si="14"/>
        <v>0.43660802004774629</v>
      </c>
      <c r="T45" s="189">
        <f t="shared" si="17"/>
        <v>0.26728573877520184</v>
      </c>
      <c r="U45" s="186">
        <v>1818</v>
      </c>
      <c r="V45" s="186">
        <v>0</v>
      </c>
      <c r="W45" s="186">
        <v>23</v>
      </c>
      <c r="X45" s="186">
        <v>959</v>
      </c>
      <c r="Y45" s="186">
        <v>1036</v>
      </c>
      <c r="Z45" s="187">
        <f t="shared" ref="Z45:Z69" si="23">IFERROR(Y45/X45-1,"-")</f>
        <v>8.0291970802919721E-2</v>
      </c>
      <c r="AA45" s="188">
        <f t="shared" ref="AA45:AA69" si="24">IFERROR(Y45/U45-1,"-")</f>
        <v>-0.43014301430143009</v>
      </c>
      <c r="AB45" s="187">
        <f t="shared" si="15"/>
        <v>8.2972929681242993E-2</v>
      </c>
      <c r="AC45" s="189">
        <f t="shared" si="18"/>
        <v>3.0101315915634962E-3</v>
      </c>
      <c r="AD45" s="139"/>
      <c r="AE45" s="139"/>
      <c r="AF45" s="40"/>
      <c r="AG45" s="40"/>
      <c r="AH45" s="40"/>
      <c r="AI45" s="40"/>
      <c r="AJ45" s="40"/>
      <c r="AK45" s="40"/>
      <c r="AL45" s="40"/>
      <c r="AM45" s="40"/>
    </row>
    <row r="46" spans="1:39" x14ac:dyDescent="0.25">
      <c r="A46" s="197"/>
      <c r="B46" s="185" t="s">
        <v>97</v>
      </c>
      <c r="C46" s="186">
        <v>54174</v>
      </c>
      <c r="D46" s="186">
        <v>0</v>
      </c>
      <c r="E46" s="186">
        <v>7894</v>
      </c>
      <c r="F46" s="186">
        <v>54459</v>
      </c>
      <c r="G46" s="186">
        <v>55031</v>
      </c>
      <c r="H46" s="187">
        <f t="shared" si="19"/>
        <v>1.0503314420022392E-2</v>
      </c>
      <c r="I46" s="188">
        <f t="shared" si="20"/>
        <v>1.5819396758592674E-2</v>
      </c>
      <c r="J46" s="187">
        <f t="shared" si="13"/>
        <v>0.3263784687831755</v>
      </c>
      <c r="K46" s="189">
        <f t="shared" si="16"/>
        <v>0.33661192158301984</v>
      </c>
      <c r="L46" s="186">
        <v>23093</v>
      </c>
      <c r="M46" s="186">
        <v>0</v>
      </c>
      <c r="N46" s="186">
        <v>1105</v>
      </c>
      <c r="O46" s="186">
        <v>17954</v>
      </c>
      <c r="P46" s="186">
        <v>18935</v>
      </c>
      <c r="Q46" s="187">
        <f t="shared" si="21"/>
        <v>5.4639634621811206E-2</v>
      </c>
      <c r="R46" s="188">
        <f t="shared" si="22"/>
        <v>-0.18005456198848135</v>
      </c>
      <c r="S46" s="187">
        <f t="shared" si="14"/>
        <v>8.9868389203453303E-2</v>
      </c>
      <c r="T46" s="189">
        <f t="shared" si="17"/>
        <v>0.1158210233354742</v>
      </c>
      <c r="U46" s="186">
        <v>5227</v>
      </c>
      <c r="V46" s="186">
        <v>0</v>
      </c>
      <c r="W46" s="186">
        <v>535</v>
      </c>
      <c r="X46" s="186">
        <v>1929</v>
      </c>
      <c r="Y46" s="186">
        <v>1518</v>
      </c>
      <c r="Z46" s="187">
        <f t="shared" si="23"/>
        <v>-0.2130637636080871</v>
      </c>
      <c r="AA46" s="188">
        <f t="shared" si="24"/>
        <v>-0.70958484790510812</v>
      </c>
      <c r="AB46" s="187">
        <f t="shared" si="15"/>
        <v>0.12157616530514176</v>
      </c>
      <c r="AC46" s="189">
        <f t="shared" si="18"/>
        <v>9.2852555280300945E-3</v>
      </c>
      <c r="AD46" s="139"/>
      <c r="AE46" s="139"/>
      <c r="AF46" s="40"/>
      <c r="AG46" s="40"/>
      <c r="AH46" s="40"/>
      <c r="AI46" s="40"/>
      <c r="AJ46" s="40"/>
      <c r="AK46" s="40"/>
      <c r="AL46" s="40"/>
      <c r="AM46" s="40"/>
    </row>
    <row r="47" spans="1:39" x14ac:dyDescent="0.25">
      <c r="A47" s="197"/>
      <c r="B47" s="185" t="s">
        <v>101</v>
      </c>
      <c r="C47" s="186">
        <v>11745</v>
      </c>
      <c r="D47" s="186">
        <v>0</v>
      </c>
      <c r="E47" s="186">
        <v>1805</v>
      </c>
      <c r="F47" s="186">
        <v>11823</v>
      </c>
      <c r="G47" s="186">
        <v>9862</v>
      </c>
      <c r="H47" s="187">
        <f t="shared" si="19"/>
        <v>-0.16586314810115876</v>
      </c>
      <c r="I47" s="188">
        <f t="shared" si="20"/>
        <v>-0.16032354193273735</v>
      </c>
      <c r="J47" s="187">
        <f t="shared" si="13"/>
        <v>5.8489659630747697E-2</v>
      </c>
      <c r="K47" s="189">
        <f t="shared" si="16"/>
        <v>0.15942708417530191</v>
      </c>
      <c r="L47" s="186">
        <v>13343</v>
      </c>
      <c r="M47" s="186">
        <v>0</v>
      </c>
      <c r="N47" s="186">
        <v>2553</v>
      </c>
      <c r="O47" s="186">
        <v>15791</v>
      </c>
      <c r="P47" s="186">
        <v>17963</v>
      </c>
      <c r="Q47" s="187">
        <f t="shared" si="21"/>
        <v>0.13754670381863088</v>
      </c>
      <c r="R47" s="188">
        <f t="shared" si="22"/>
        <v>0.3462489694971147</v>
      </c>
      <c r="S47" s="187">
        <f t="shared" si="14"/>
        <v>8.5255129403835839E-2</v>
      </c>
      <c r="T47" s="189">
        <f t="shared" si="17"/>
        <v>0.29038620087618616</v>
      </c>
      <c r="U47" s="186">
        <v>1541</v>
      </c>
      <c r="V47" s="186">
        <v>0</v>
      </c>
      <c r="W47" s="186">
        <v>83</v>
      </c>
      <c r="X47" s="186">
        <v>525</v>
      </c>
      <c r="Y47" s="186">
        <v>236</v>
      </c>
      <c r="Z47" s="187">
        <f t="shared" si="23"/>
        <v>-0.55047619047619045</v>
      </c>
      <c r="AA47" s="188">
        <f t="shared" si="24"/>
        <v>-0.84685269305645683</v>
      </c>
      <c r="AB47" s="187">
        <f t="shared" si="15"/>
        <v>1.8901169309626781E-2</v>
      </c>
      <c r="AC47" s="189">
        <f t="shared" si="18"/>
        <v>3.8151279522785691E-3</v>
      </c>
      <c r="AD47" s="139"/>
      <c r="AE47" s="139"/>
      <c r="AF47" s="40"/>
      <c r="AG47" s="40"/>
      <c r="AH47" s="40"/>
      <c r="AI47" s="40"/>
      <c r="AJ47" s="40"/>
      <c r="AK47" s="40"/>
      <c r="AL47" s="40"/>
      <c r="AM47" s="40"/>
    </row>
    <row r="48" spans="1:39" x14ac:dyDescent="0.25">
      <c r="A48" s="197"/>
      <c r="B48" s="185" t="s">
        <v>110</v>
      </c>
      <c r="C48" s="186">
        <v>4112</v>
      </c>
      <c r="D48" s="186">
        <v>0</v>
      </c>
      <c r="E48" s="186">
        <v>176</v>
      </c>
      <c r="F48" s="186">
        <v>5546</v>
      </c>
      <c r="G48" s="186">
        <v>5777</v>
      </c>
      <c r="H48" s="187">
        <f t="shared" si="19"/>
        <v>4.1651640822214286E-2</v>
      </c>
      <c r="I48" s="188">
        <f t="shared" si="20"/>
        <v>0.4049124513618676</v>
      </c>
      <c r="J48" s="187">
        <f t="shared" si="13"/>
        <v>3.4262296054231339E-2</v>
      </c>
      <c r="K48" s="189">
        <f t="shared" si="16"/>
        <v>0.11308603308211804</v>
      </c>
      <c r="L48" s="186">
        <v>5927</v>
      </c>
      <c r="M48" s="186">
        <v>0</v>
      </c>
      <c r="N48" s="186">
        <v>115</v>
      </c>
      <c r="O48" s="186">
        <v>9242</v>
      </c>
      <c r="P48" s="186">
        <v>7321</v>
      </c>
      <c r="Q48" s="187">
        <f t="shared" si="21"/>
        <v>-0.20785544254490373</v>
      </c>
      <c r="R48" s="188">
        <f t="shared" si="22"/>
        <v>0.23519487092964408</v>
      </c>
      <c r="S48" s="187">
        <f t="shared" si="14"/>
        <v>3.4746579210904759E-2</v>
      </c>
      <c r="T48" s="189">
        <f t="shared" si="17"/>
        <v>0.14331016932563376</v>
      </c>
      <c r="U48" s="186">
        <v>1411</v>
      </c>
      <c r="V48" s="186">
        <v>0</v>
      </c>
      <c r="W48" s="186">
        <v>21</v>
      </c>
      <c r="X48" s="186">
        <v>567</v>
      </c>
      <c r="Y48" s="186">
        <v>334</v>
      </c>
      <c r="Z48" s="187">
        <f t="shared" si="23"/>
        <v>-0.41093474426807763</v>
      </c>
      <c r="AA48" s="188">
        <f t="shared" si="24"/>
        <v>-0.76328844790928418</v>
      </c>
      <c r="AB48" s="187">
        <f t="shared" si="15"/>
        <v>2.6749959955149769E-2</v>
      </c>
      <c r="AC48" s="189">
        <f t="shared" si="18"/>
        <v>6.5381227366154452E-3</v>
      </c>
      <c r="AD48" s="139"/>
      <c r="AE48" s="139"/>
      <c r="AF48" s="40"/>
      <c r="AG48" s="40"/>
      <c r="AH48" s="40"/>
      <c r="AI48" s="40"/>
      <c r="AJ48" s="40"/>
      <c r="AK48" s="40"/>
      <c r="AL48" s="40"/>
      <c r="AM48" s="40"/>
    </row>
    <row r="49" spans="1:39" x14ac:dyDescent="0.25">
      <c r="A49" s="197"/>
      <c r="B49" s="185" t="s">
        <v>105</v>
      </c>
      <c r="C49" s="186">
        <v>1116</v>
      </c>
      <c r="D49" s="186">
        <v>0</v>
      </c>
      <c r="E49" s="186">
        <v>101</v>
      </c>
      <c r="F49" s="186">
        <v>1247</v>
      </c>
      <c r="G49" s="186">
        <v>1068</v>
      </c>
      <c r="H49" s="187">
        <f t="shared" si="19"/>
        <v>-0.14354450681635922</v>
      </c>
      <c r="I49" s="188">
        <f t="shared" si="20"/>
        <v>-4.3010752688172005E-2</v>
      </c>
      <c r="J49" s="187">
        <f t="shared" si="13"/>
        <v>6.334106315720801E-3</v>
      </c>
      <c r="K49" s="189">
        <f t="shared" si="16"/>
        <v>4.1637426900584792E-2</v>
      </c>
      <c r="L49" s="186">
        <v>3880</v>
      </c>
      <c r="M49" s="186">
        <v>0</v>
      </c>
      <c r="N49" s="186">
        <v>302</v>
      </c>
      <c r="O49" s="186">
        <v>3241</v>
      </c>
      <c r="P49" s="186">
        <v>3182</v>
      </c>
      <c r="Q49" s="187">
        <f t="shared" si="21"/>
        <v>-1.8204257945078628E-2</v>
      </c>
      <c r="R49" s="188">
        <f t="shared" si="22"/>
        <v>-0.17989690721649487</v>
      </c>
      <c r="S49" s="187">
        <f t="shared" si="14"/>
        <v>1.5102255846072797E-2</v>
      </c>
      <c r="T49" s="189">
        <f t="shared" si="17"/>
        <v>0.12405458089668615</v>
      </c>
      <c r="U49" s="186">
        <v>360</v>
      </c>
      <c r="V49" s="186">
        <v>0</v>
      </c>
      <c r="W49" s="186">
        <v>4</v>
      </c>
      <c r="X49" s="186">
        <v>221</v>
      </c>
      <c r="Y49" s="186">
        <v>89</v>
      </c>
      <c r="Z49" s="187">
        <f t="shared" si="23"/>
        <v>-0.59728506787330315</v>
      </c>
      <c r="AA49" s="188">
        <f t="shared" si="24"/>
        <v>-0.75277777777777777</v>
      </c>
      <c r="AB49" s="187">
        <f t="shared" si="15"/>
        <v>7.1279833413423034E-3</v>
      </c>
      <c r="AC49" s="189">
        <f t="shared" si="18"/>
        <v>3.469785575048733E-3</v>
      </c>
      <c r="AD49" s="139"/>
      <c r="AE49" s="139"/>
      <c r="AF49" s="40"/>
      <c r="AG49" s="40"/>
      <c r="AH49" s="40"/>
      <c r="AI49" s="40"/>
      <c r="AJ49" s="40"/>
      <c r="AK49" s="40"/>
      <c r="AL49" s="40"/>
      <c r="AM49" s="40"/>
    </row>
    <row r="50" spans="1:39" x14ac:dyDescent="0.25">
      <c r="A50" s="197"/>
      <c r="B50" s="185" t="s">
        <v>114</v>
      </c>
      <c r="C50" s="186">
        <v>5710</v>
      </c>
      <c r="D50" s="186">
        <v>0</v>
      </c>
      <c r="E50" s="186">
        <v>1881</v>
      </c>
      <c r="F50" s="186">
        <v>6534</v>
      </c>
      <c r="G50" s="186">
        <v>5166</v>
      </c>
      <c r="H50" s="187">
        <f t="shared" si="19"/>
        <v>-0.20936639118457301</v>
      </c>
      <c r="I50" s="188">
        <f t="shared" si="20"/>
        <v>-9.5271453590192623E-2</v>
      </c>
      <c r="J50" s="187">
        <f t="shared" si="13"/>
        <v>3.0638570437278707E-2</v>
      </c>
      <c r="K50" s="189">
        <f t="shared" si="16"/>
        <v>0.17663954044997607</v>
      </c>
      <c r="L50" s="186">
        <v>3689</v>
      </c>
      <c r="M50" s="186">
        <v>0</v>
      </c>
      <c r="N50" s="186">
        <v>679</v>
      </c>
      <c r="O50" s="186">
        <v>4691</v>
      </c>
      <c r="P50" s="186">
        <v>4640</v>
      </c>
      <c r="Q50" s="187">
        <f t="shared" si="21"/>
        <v>-1.0871882327861848E-2</v>
      </c>
      <c r="R50" s="188">
        <f t="shared" si="22"/>
        <v>0.25779343995662773</v>
      </c>
      <c r="S50" s="187">
        <f t="shared" si="14"/>
        <v>2.2022145545498986E-2</v>
      </c>
      <c r="T50" s="189">
        <f t="shared" si="17"/>
        <v>0.15865417492990494</v>
      </c>
      <c r="U50" s="186">
        <v>165</v>
      </c>
      <c r="V50" s="186">
        <v>0</v>
      </c>
      <c r="W50" s="186">
        <v>57</v>
      </c>
      <c r="X50" s="186">
        <v>177</v>
      </c>
      <c r="Y50" s="186">
        <v>162</v>
      </c>
      <c r="Z50" s="187">
        <f t="shared" si="23"/>
        <v>-8.4745762711864403E-2</v>
      </c>
      <c r="AA50" s="188">
        <f t="shared" si="24"/>
        <v>-1.8181818181818188E-2</v>
      </c>
      <c r="AB50" s="187">
        <f t="shared" si="15"/>
        <v>1.2974531475252283E-2</v>
      </c>
      <c r="AC50" s="189">
        <f t="shared" si="18"/>
        <v>5.5392190385009912E-3</v>
      </c>
      <c r="AD50" s="139"/>
      <c r="AE50" s="139"/>
      <c r="AF50" s="40"/>
      <c r="AG50" s="40"/>
      <c r="AH50" s="40"/>
      <c r="AI50" s="40"/>
      <c r="AJ50" s="40"/>
      <c r="AK50" s="40"/>
      <c r="AL50" s="40"/>
      <c r="AM50" s="40"/>
    </row>
    <row r="51" spans="1:39" x14ac:dyDescent="0.25">
      <c r="A51" s="197"/>
      <c r="B51" s="185" t="s">
        <v>118</v>
      </c>
      <c r="C51" s="186">
        <v>1873</v>
      </c>
      <c r="D51" s="186">
        <v>0</v>
      </c>
      <c r="E51" s="186">
        <v>69</v>
      </c>
      <c r="F51" s="186">
        <v>1954</v>
      </c>
      <c r="G51" s="186">
        <v>2962</v>
      </c>
      <c r="H51" s="187">
        <f t="shared" si="19"/>
        <v>0.51586489252814749</v>
      </c>
      <c r="I51" s="188">
        <f t="shared" si="20"/>
        <v>0.58142018152696218</v>
      </c>
      <c r="J51" s="187">
        <f t="shared" si="13"/>
        <v>1.7567062647158252E-2</v>
      </c>
      <c r="K51" s="189">
        <f t="shared" si="16"/>
        <v>7.1136942216244781E-2</v>
      </c>
      <c r="L51" s="186">
        <v>18836</v>
      </c>
      <c r="M51" s="186">
        <v>0</v>
      </c>
      <c r="N51" s="186">
        <v>216</v>
      </c>
      <c r="O51" s="186">
        <v>17307</v>
      </c>
      <c r="P51" s="186">
        <v>20476</v>
      </c>
      <c r="Q51" s="187">
        <f t="shared" si="21"/>
        <v>0.18310510198185703</v>
      </c>
      <c r="R51" s="188">
        <f t="shared" si="22"/>
        <v>8.7067317901889929E-2</v>
      </c>
      <c r="S51" s="187">
        <f t="shared" si="14"/>
        <v>9.7182209523628715E-2</v>
      </c>
      <c r="T51" s="189">
        <f t="shared" si="17"/>
        <v>0.49176233248474949</v>
      </c>
      <c r="U51" s="186">
        <v>9</v>
      </c>
      <c r="V51" s="186">
        <v>0</v>
      </c>
      <c r="W51" s="186">
        <v>3</v>
      </c>
      <c r="X51" s="186">
        <v>13</v>
      </c>
      <c r="Y51" s="186">
        <v>11</v>
      </c>
      <c r="Z51" s="187">
        <f t="shared" si="23"/>
        <v>-0.15384615384615385</v>
      </c>
      <c r="AA51" s="188">
        <f t="shared" si="24"/>
        <v>0.22222222222222232</v>
      </c>
      <c r="AB51" s="187">
        <f t="shared" si="15"/>
        <v>8.8098670510972294E-4</v>
      </c>
      <c r="AC51" s="189">
        <f t="shared" si="18"/>
        <v>2.641817570488496E-4</v>
      </c>
      <c r="AD51" s="139"/>
      <c r="AE51" s="139"/>
      <c r="AF51" s="40"/>
      <c r="AG51" s="40"/>
      <c r="AH51" s="40"/>
      <c r="AI51" s="40"/>
      <c r="AJ51" s="40"/>
      <c r="AK51" s="40"/>
      <c r="AL51" s="40"/>
      <c r="AM51" s="40"/>
    </row>
    <row r="52" spans="1:39" x14ac:dyDescent="0.25">
      <c r="A52" s="197"/>
      <c r="B52" s="185" t="s">
        <v>140</v>
      </c>
      <c r="C52" s="186">
        <v>3220</v>
      </c>
      <c r="D52" s="186">
        <v>0</v>
      </c>
      <c r="E52" s="186">
        <v>2198</v>
      </c>
      <c r="F52" s="186">
        <v>3691</v>
      </c>
      <c r="G52" s="186">
        <v>6448</v>
      </c>
      <c r="H52" s="187">
        <f t="shared" si="19"/>
        <v>0.74695204551612027</v>
      </c>
      <c r="I52" s="188">
        <f t="shared" si="20"/>
        <v>1.0024844720496895</v>
      </c>
      <c r="J52" s="187">
        <f t="shared" si="13"/>
        <v>3.8241870340606485E-2</v>
      </c>
      <c r="K52" s="189">
        <f t="shared" si="16"/>
        <v>0.28305531167690956</v>
      </c>
      <c r="L52" s="186">
        <v>2807</v>
      </c>
      <c r="M52" s="186">
        <v>0</v>
      </c>
      <c r="N52" s="186">
        <v>59</v>
      </c>
      <c r="O52" s="186">
        <v>2438</v>
      </c>
      <c r="P52" s="186">
        <v>2880</v>
      </c>
      <c r="Q52" s="187">
        <f t="shared" si="21"/>
        <v>0.18129614438063979</v>
      </c>
      <c r="R52" s="188">
        <f t="shared" si="22"/>
        <v>2.6006412540078294E-2</v>
      </c>
      <c r="S52" s="187">
        <f t="shared" si="14"/>
        <v>1.3668917924792474E-2</v>
      </c>
      <c r="T52" s="189">
        <f t="shared" si="17"/>
        <v>0.12642669007901669</v>
      </c>
      <c r="U52" s="186">
        <v>84</v>
      </c>
      <c r="V52" s="186">
        <v>0</v>
      </c>
      <c r="W52" s="186">
        <v>19</v>
      </c>
      <c r="X52" s="186">
        <v>80</v>
      </c>
      <c r="Y52" s="186">
        <v>48</v>
      </c>
      <c r="Z52" s="187">
        <f t="shared" si="23"/>
        <v>-0.4</v>
      </c>
      <c r="AA52" s="188">
        <f t="shared" si="24"/>
        <v>-0.4285714285714286</v>
      </c>
      <c r="AB52" s="187">
        <f t="shared" si="15"/>
        <v>3.8443056222969728E-3</v>
      </c>
      <c r="AC52" s="189">
        <f t="shared" si="18"/>
        <v>2.1071115013169446E-3</v>
      </c>
      <c r="AD52" s="139"/>
      <c r="AE52" s="139"/>
      <c r="AF52" s="40"/>
      <c r="AG52" s="40"/>
      <c r="AH52" s="40"/>
      <c r="AI52" s="40"/>
      <c r="AJ52" s="40"/>
      <c r="AK52" s="40"/>
      <c r="AL52" s="40"/>
      <c r="AM52" s="40"/>
    </row>
    <row r="53" spans="1:39" x14ac:dyDescent="0.25">
      <c r="A53" s="197"/>
      <c r="B53" s="185" t="s">
        <v>130</v>
      </c>
      <c r="C53" s="186">
        <v>2069</v>
      </c>
      <c r="D53" s="186">
        <v>0</v>
      </c>
      <c r="E53" s="186">
        <v>3</v>
      </c>
      <c r="F53" s="186">
        <v>2766</v>
      </c>
      <c r="G53" s="186">
        <v>1683</v>
      </c>
      <c r="H53" s="187">
        <f t="shared" si="19"/>
        <v>-0.39154013015184386</v>
      </c>
      <c r="I53" s="188">
        <f t="shared" si="20"/>
        <v>-0.18656355727404539</v>
      </c>
      <c r="J53" s="187">
        <f t="shared" si="13"/>
        <v>9.9815551773016001E-3</v>
      </c>
      <c r="K53" s="189">
        <f t="shared" si="16"/>
        <v>9.3990841058862948E-2</v>
      </c>
      <c r="L53" s="186">
        <v>2774</v>
      </c>
      <c r="M53" s="186">
        <v>0</v>
      </c>
      <c r="N53" s="186">
        <v>32</v>
      </c>
      <c r="O53" s="186">
        <v>3432</v>
      </c>
      <c r="P53" s="186">
        <v>2088</v>
      </c>
      <c r="Q53" s="187">
        <f t="shared" si="21"/>
        <v>-0.39160839160839156</v>
      </c>
      <c r="R53" s="188">
        <f t="shared" si="22"/>
        <v>-0.24729632299927906</v>
      </c>
      <c r="S53" s="187">
        <f t="shared" si="14"/>
        <v>9.9099654954745448E-3</v>
      </c>
      <c r="T53" s="189">
        <f t="shared" si="17"/>
        <v>0.11660895789120965</v>
      </c>
      <c r="U53" s="186">
        <v>382</v>
      </c>
      <c r="V53" s="186">
        <v>0</v>
      </c>
      <c r="W53" s="186">
        <v>0</v>
      </c>
      <c r="X53" s="186">
        <v>12</v>
      </c>
      <c r="Y53" s="186">
        <v>793</v>
      </c>
      <c r="Z53" s="187">
        <f t="shared" si="23"/>
        <v>65.083333333333329</v>
      </c>
      <c r="AA53" s="188">
        <f t="shared" si="24"/>
        <v>1.075916230366492</v>
      </c>
      <c r="AB53" s="187">
        <f t="shared" si="15"/>
        <v>6.3511132468364567E-2</v>
      </c>
      <c r="AC53" s="189">
        <f t="shared" si="18"/>
        <v>4.4286831229755387E-2</v>
      </c>
      <c r="AD53" s="139"/>
      <c r="AE53" s="139"/>
      <c r="AF53" s="40"/>
      <c r="AG53" s="40"/>
      <c r="AH53" s="40"/>
      <c r="AI53" s="40"/>
      <c r="AJ53" s="40"/>
      <c r="AK53" s="40"/>
      <c r="AL53" s="40"/>
      <c r="AM53" s="40"/>
    </row>
    <row r="54" spans="1:39" x14ac:dyDescent="0.25">
      <c r="A54" s="197"/>
      <c r="B54" s="185" t="s">
        <v>142</v>
      </c>
      <c r="C54" s="186">
        <v>2</v>
      </c>
      <c r="D54" s="186">
        <v>0</v>
      </c>
      <c r="E54" s="186">
        <v>2</v>
      </c>
      <c r="F54" s="186">
        <v>0</v>
      </c>
      <c r="G54" s="186">
        <v>2</v>
      </c>
      <c r="H54" s="187" t="str">
        <f t="shared" si="19"/>
        <v>-</v>
      </c>
      <c r="I54" s="188">
        <f t="shared" si="20"/>
        <v>0</v>
      </c>
      <c r="J54" s="187">
        <f t="shared" si="13"/>
        <v>1.1861622314083898E-5</v>
      </c>
      <c r="K54" s="189">
        <f t="shared" si="16"/>
        <v>3.5758984444841767E-4</v>
      </c>
      <c r="L54" s="186">
        <v>20</v>
      </c>
      <c r="M54" s="186">
        <v>0</v>
      </c>
      <c r="N54" s="186">
        <v>0</v>
      </c>
      <c r="O54" s="186">
        <v>10</v>
      </c>
      <c r="P54" s="186">
        <v>7</v>
      </c>
      <c r="Q54" s="187">
        <f t="shared" si="21"/>
        <v>-0.30000000000000004</v>
      </c>
      <c r="R54" s="188">
        <f t="shared" si="22"/>
        <v>-0.65</v>
      </c>
      <c r="S54" s="187">
        <f t="shared" si="14"/>
        <v>3.3223064400537261E-5</v>
      </c>
      <c r="T54" s="189">
        <f t="shared" si="17"/>
        <v>1.2515644555694619E-3</v>
      </c>
      <c r="U54" s="186">
        <v>1</v>
      </c>
      <c r="V54" s="186">
        <v>0</v>
      </c>
      <c r="W54" s="186">
        <v>0</v>
      </c>
      <c r="X54" s="186">
        <v>2</v>
      </c>
      <c r="Y54" s="186">
        <v>0</v>
      </c>
      <c r="Z54" s="187">
        <f t="shared" si="23"/>
        <v>-1</v>
      </c>
      <c r="AA54" s="188">
        <f t="shared" si="24"/>
        <v>-1</v>
      </c>
      <c r="AB54" s="187">
        <f t="shared" si="15"/>
        <v>0</v>
      </c>
      <c r="AC54" s="189">
        <f t="shared" si="18"/>
        <v>0</v>
      </c>
      <c r="AD54" s="139"/>
      <c r="AE54" s="139"/>
      <c r="AF54" s="40"/>
      <c r="AG54" s="40"/>
      <c r="AH54" s="40"/>
      <c r="AI54" s="40"/>
      <c r="AJ54" s="40"/>
      <c r="AK54" s="40"/>
      <c r="AL54" s="40"/>
      <c r="AM54" s="40"/>
    </row>
    <row r="55" spans="1:39" x14ac:dyDescent="0.25">
      <c r="A55" s="197"/>
      <c r="B55" s="185" t="s">
        <v>122</v>
      </c>
      <c r="C55" s="186">
        <v>2406</v>
      </c>
      <c r="D55" s="186">
        <v>0</v>
      </c>
      <c r="E55" s="186">
        <v>639</v>
      </c>
      <c r="F55" s="186">
        <v>1848</v>
      </c>
      <c r="G55" s="186">
        <v>2702</v>
      </c>
      <c r="H55" s="187">
        <f t="shared" si="19"/>
        <v>0.46212121212121215</v>
      </c>
      <c r="I55" s="188">
        <f t="shared" si="20"/>
        <v>0.12302576891105566</v>
      </c>
      <c r="J55" s="187">
        <f t="shared" si="13"/>
        <v>1.6025051746327346E-2</v>
      </c>
      <c r="K55" s="189">
        <f t="shared" si="16"/>
        <v>0.17093692667805402</v>
      </c>
      <c r="L55" s="186">
        <v>1776</v>
      </c>
      <c r="M55" s="186">
        <v>0</v>
      </c>
      <c r="N55" s="186">
        <v>647</v>
      </c>
      <c r="O55" s="186">
        <v>1829</v>
      </c>
      <c r="P55" s="186">
        <v>1849</v>
      </c>
      <c r="Q55" s="187">
        <f t="shared" si="21"/>
        <v>1.0934937124111643E-2</v>
      </c>
      <c r="R55" s="188">
        <f t="shared" si="22"/>
        <v>4.1103603603603656E-2</v>
      </c>
      <c r="S55" s="187">
        <f t="shared" si="14"/>
        <v>8.7756351537990572E-3</v>
      </c>
      <c r="T55" s="189">
        <f t="shared" si="17"/>
        <v>0.11697349275637375</v>
      </c>
      <c r="U55" s="186">
        <v>340</v>
      </c>
      <c r="V55" s="186">
        <v>0</v>
      </c>
      <c r="W55" s="186">
        <v>63</v>
      </c>
      <c r="X55" s="186">
        <v>116</v>
      </c>
      <c r="Y55" s="186">
        <v>159</v>
      </c>
      <c r="Z55" s="187">
        <f t="shared" si="23"/>
        <v>0.3706896551724137</v>
      </c>
      <c r="AA55" s="188">
        <f t="shared" si="24"/>
        <v>-0.53235294117647058</v>
      </c>
      <c r="AB55" s="187">
        <f t="shared" si="15"/>
        <v>1.2734262373858721E-2</v>
      </c>
      <c r="AC55" s="189">
        <f t="shared" si="18"/>
        <v>1.0058834693490226E-2</v>
      </c>
      <c r="AD55" s="139"/>
      <c r="AE55" s="139"/>
      <c r="AF55" s="40"/>
      <c r="AG55" s="40"/>
      <c r="AH55" s="40"/>
      <c r="AI55" s="40"/>
      <c r="AJ55" s="40"/>
      <c r="AK55" s="40"/>
      <c r="AL55" s="40"/>
      <c r="AM55" s="40"/>
    </row>
    <row r="56" spans="1:39" x14ac:dyDescent="0.25">
      <c r="A56" s="197"/>
      <c r="B56" s="185" t="s">
        <v>136</v>
      </c>
      <c r="C56" s="186">
        <v>3047</v>
      </c>
      <c r="D56" s="186">
        <v>0</v>
      </c>
      <c r="E56" s="186">
        <v>586</v>
      </c>
      <c r="F56" s="186">
        <v>2167</v>
      </c>
      <c r="G56" s="186">
        <v>1244</v>
      </c>
      <c r="H56" s="187">
        <f t="shared" si="19"/>
        <v>-0.42593447161975084</v>
      </c>
      <c r="I56" s="188">
        <f t="shared" si="20"/>
        <v>-0.59172957006892024</v>
      </c>
      <c r="J56" s="187">
        <f t="shared" si="13"/>
        <v>7.3779290793601843E-3</v>
      </c>
      <c r="K56" s="189">
        <f t="shared" si="16"/>
        <v>5.6036036036036033E-2</v>
      </c>
      <c r="L56" s="186">
        <v>2388</v>
      </c>
      <c r="M56" s="186">
        <v>0</v>
      </c>
      <c r="N56" s="186">
        <v>41</v>
      </c>
      <c r="O56" s="186">
        <v>1049</v>
      </c>
      <c r="P56" s="186">
        <v>880</v>
      </c>
      <c r="Q56" s="187">
        <f t="shared" si="21"/>
        <v>-0.16110581506196375</v>
      </c>
      <c r="R56" s="188">
        <f t="shared" si="22"/>
        <v>-0.63149078726968177</v>
      </c>
      <c r="S56" s="187">
        <f t="shared" si="14"/>
        <v>4.1766138103532559E-3</v>
      </c>
      <c r="T56" s="189">
        <f t="shared" si="17"/>
        <v>3.9639639639639637E-2</v>
      </c>
      <c r="U56" s="186">
        <v>526</v>
      </c>
      <c r="V56" s="186">
        <v>0</v>
      </c>
      <c r="W56" s="186">
        <v>2</v>
      </c>
      <c r="X56" s="186">
        <v>12</v>
      </c>
      <c r="Y56" s="186">
        <v>34</v>
      </c>
      <c r="Z56" s="187">
        <f t="shared" si="23"/>
        <v>1.8333333333333335</v>
      </c>
      <c r="AA56" s="188">
        <f t="shared" si="24"/>
        <v>-0.93536121673003803</v>
      </c>
      <c r="AB56" s="187">
        <f t="shared" si="15"/>
        <v>2.7230498157936891E-3</v>
      </c>
      <c r="AC56" s="189">
        <f t="shared" si="18"/>
        <v>1.5315315315315315E-3</v>
      </c>
      <c r="AD56" s="139"/>
      <c r="AE56" s="139"/>
      <c r="AF56" s="40"/>
      <c r="AG56" s="40"/>
      <c r="AH56" s="40"/>
      <c r="AI56" s="40"/>
      <c r="AJ56" s="40"/>
      <c r="AK56" s="40"/>
      <c r="AL56" s="40"/>
      <c r="AM56" s="40"/>
    </row>
    <row r="57" spans="1:39" x14ac:dyDescent="0.25">
      <c r="A57" s="197"/>
      <c r="B57" s="185" t="s">
        <v>286</v>
      </c>
      <c r="C57" s="186">
        <v>186</v>
      </c>
      <c r="D57" s="186">
        <v>0</v>
      </c>
      <c r="E57" s="186">
        <v>35</v>
      </c>
      <c r="F57" s="186">
        <v>151</v>
      </c>
      <c r="G57" s="186">
        <v>227</v>
      </c>
      <c r="H57" s="187">
        <f t="shared" si="19"/>
        <v>0.5033112582781456</v>
      </c>
      <c r="I57" s="188">
        <f t="shared" si="20"/>
        <v>0.22043010752688175</v>
      </c>
      <c r="J57" s="187">
        <f t="shared" si="13"/>
        <v>1.3462941326485224E-3</v>
      </c>
      <c r="K57" s="189">
        <f t="shared" si="16"/>
        <v>3.9409722222222221E-2</v>
      </c>
      <c r="L57" s="186">
        <v>346</v>
      </c>
      <c r="M57" s="186">
        <v>0</v>
      </c>
      <c r="N57" s="186">
        <v>44</v>
      </c>
      <c r="O57" s="186">
        <v>333</v>
      </c>
      <c r="P57" s="186">
        <v>419</v>
      </c>
      <c r="Q57" s="187">
        <f t="shared" si="21"/>
        <v>0.25825825825825821</v>
      </c>
      <c r="R57" s="188">
        <f t="shared" si="22"/>
        <v>0.21098265895953761</v>
      </c>
      <c r="S57" s="187">
        <f t="shared" si="14"/>
        <v>1.9886377119750164E-3</v>
      </c>
      <c r="T57" s="189">
        <f t="shared" si="17"/>
        <v>7.2743055555555561E-2</v>
      </c>
      <c r="U57" s="186">
        <v>32</v>
      </c>
      <c r="V57" s="186">
        <v>0</v>
      </c>
      <c r="W57" s="186">
        <v>11</v>
      </c>
      <c r="X57" s="186">
        <v>30</v>
      </c>
      <c r="Y57" s="186">
        <v>28</v>
      </c>
      <c r="Z57" s="187">
        <f t="shared" si="23"/>
        <v>-6.6666666666666652E-2</v>
      </c>
      <c r="AA57" s="188">
        <f t="shared" si="24"/>
        <v>-0.125</v>
      </c>
      <c r="AB57" s="187">
        <f t="shared" si="15"/>
        <v>2.2425116130065674E-3</v>
      </c>
      <c r="AC57" s="189">
        <f t="shared" si="18"/>
        <v>4.8611111111111112E-3</v>
      </c>
      <c r="AD57" s="139"/>
      <c r="AE57" s="139"/>
      <c r="AF57" s="40"/>
      <c r="AG57" s="40"/>
      <c r="AH57" s="40"/>
      <c r="AI57" s="40"/>
      <c r="AJ57" s="40"/>
      <c r="AK57" s="40"/>
      <c r="AL57" s="40"/>
      <c r="AM57" s="40"/>
    </row>
    <row r="58" spans="1:39" x14ac:dyDescent="0.25">
      <c r="A58" s="197"/>
      <c r="B58" s="185" t="s">
        <v>132</v>
      </c>
      <c r="C58" s="186">
        <v>443</v>
      </c>
      <c r="D58" s="186">
        <v>0</v>
      </c>
      <c r="E58" s="186">
        <v>5</v>
      </c>
      <c r="F58" s="186">
        <v>59</v>
      </c>
      <c r="G58" s="186">
        <v>234</v>
      </c>
      <c r="H58" s="187">
        <f t="shared" si="19"/>
        <v>2.9661016949152543</v>
      </c>
      <c r="I58" s="188">
        <f t="shared" si="20"/>
        <v>-0.47178329571106092</v>
      </c>
      <c r="J58" s="187">
        <f t="shared" si="13"/>
        <v>1.3878098107478159E-3</v>
      </c>
      <c r="K58" s="189">
        <f t="shared" si="16"/>
        <v>3.165156228865143E-2</v>
      </c>
      <c r="L58" s="186">
        <v>219</v>
      </c>
      <c r="M58" s="186">
        <v>0</v>
      </c>
      <c r="N58" s="186">
        <v>7</v>
      </c>
      <c r="O58" s="186">
        <v>58</v>
      </c>
      <c r="P58" s="186">
        <v>330</v>
      </c>
      <c r="Q58" s="187">
        <f t="shared" si="21"/>
        <v>4.6896551724137927</v>
      </c>
      <c r="R58" s="188">
        <f t="shared" si="22"/>
        <v>0.50684931506849318</v>
      </c>
      <c r="S58" s="187">
        <f t="shared" si="14"/>
        <v>1.566230178882471E-3</v>
      </c>
      <c r="T58" s="189">
        <f t="shared" si="17"/>
        <v>4.4636818612200729E-2</v>
      </c>
      <c r="U58" s="186">
        <v>32</v>
      </c>
      <c r="V58" s="186">
        <v>0</v>
      </c>
      <c r="W58" s="186">
        <v>5</v>
      </c>
      <c r="X58" s="186">
        <v>11</v>
      </c>
      <c r="Y58" s="186">
        <v>5</v>
      </c>
      <c r="Z58" s="187">
        <f t="shared" si="23"/>
        <v>-0.54545454545454541</v>
      </c>
      <c r="AA58" s="188">
        <f t="shared" si="24"/>
        <v>-0.84375</v>
      </c>
      <c r="AB58" s="187">
        <f t="shared" si="15"/>
        <v>4.0044850232260129E-4</v>
      </c>
      <c r="AC58" s="189">
        <f t="shared" si="18"/>
        <v>6.7631543351819284E-4</v>
      </c>
      <c r="AD58" s="139"/>
      <c r="AE58" s="139"/>
      <c r="AF58" s="40"/>
      <c r="AG58" s="40"/>
      <c r="AH58" s="40"/>
      <c r="AI58" s="40"/>
      <c r="AJ58" s="40"/>
      <c r="AK58" s="40"/>
      <c r="AL58" s="40"/>
      <c r="AM58" s="40"/>
    </row>
    <row r="59" spans="1:39" x14ac:dyDescent="0.25">
      <c r="A59" s="197"/>
      <c r="B59" s="185" t="s">
        <v>155</v>
      </c>
      <c r="C59" s="186">
        <v>118</v>
      </c>
      <c r="D59" s="186">
        <v>0</v>
      </c>
      <c r="E59" s="186">
        <v>50</v>
      </c>
      <c r="F59" s="186">
        <v>374</v>
      </c>
      <c r="G59" s="186">
        <v>419</v>
      </c>
      <c r="H59" s="187">
        <f t="shared" si="19"/>
        <v>0.1203208556149733</v>
      </c>
      <c r="I59" s="188">
        <f t="shared" si="20"/>
        <v>2.5508474576271185</v>
      </c>
      <c r="J59" s="187">
        <f t="shared" si="13"/>
        <v>2.4850098748005764E-3</v>
      </c>
      <c r="K59" s="189">
        <f t="shared" si="16"/>
        <v>8.2888229475766573E-2</v>
      </c>
      <c r="L59" s="186">
        <v>224</v>
      </c>
      <c r="M59" s="186">
        <v>0</v>
      </c>
      <c r="N59" s="186">
        <v>35</v>
      </c>
      <c r="O59" s="186">
        <v>334</v>
      </c>
      <c r="P59" s="186">
        <v>496</v>
      </c>
      <c r="Q59" s="187">
        <f t="shared" si="21"/>
        <v>0.48502994011976042</v>
      </c>
      <c r="R59" s="188">
        <f t="shared" si="22"/>
        <v>1.2142857142857144</v>
      </c>
      <c r="S59" s="187">
        <f t="shared" si="14"/>
        <v>2.3540914203809262E-3</v>
      </c>
      <c r="T59" s="189">
        <f t="shared" si="17"/>
        <v>9.8120672601384767E-2</v>
      </c>
      <c r="U59" s="186">
        <v>8</v>
      </c>
      <c r="V59" s="186">
        <v>0</v>
      </c>
      <c r="W59" s="186">
        <v>8</v>
      </c>
      <c r="X59" s="186">
        <v>11</v>
      </c>
      <c r="Y59" s="186">
        <v>15</v>
      </c>
      <c r="Z59" s="187">
        <f t="shared" si="23"/>
        <v>0.36363636363636354</v>
      </c>
      <c r="AA59" s="188">
        <f t="shared" si="24"/>
        <v>0.875</v>
      </c>
      <c r="AB59" s="187">
        <f t="shared" si="15"/>
        <v>1.201345506967804E-3</v>
      </c>
      <c r="AC59" s="189">
        <f t="shared" si="18"/>
        <v>2.967359050445104E-3</v>
      </c>
      <c r="AD59" s="139"/>
      <c r="AE59" s="139"/>
      <c r="AF59" s="40"/>
      <c r="AG59" s="40"/>
      <c r="AH59" s="40"/>
      <c r="AI59" s="40"/>
      <c r="AJ59" s="40"/>
      <c r="AK59" s="40"/>
      <c r="AL59" s="40"/>
      <c r="AM59" s="40"/>
    </row>
    <row r="60" spans="1:39" x14ac:dyDescent="0.25">
      <c r="A60" s="197"/>
      <c r="B60" s="185" t="s">
        <v>146</v>
      </c>
      <c r="C60" s="186">
        <v>515</v>
      </c>
      <c r="D60" s="186">
        <v>0</v>
      </c>
      <c r="E60" s="186">
        <v>25</v>
      </c>
      <c r="F60" s="186">
        <v>202</v>
      </c>
      <c r="G60" s="186">
        <v>314</v>
      </c>
      <c r="H60" s="187">
        <f t="shared" si="19"/>
        <v>0.5544554455445545</v>
      </c>
      <c r="I60" s="188">
        <f t="shared" si="20"/>
        <v>-0.39029126213592236</v>
      </c>
      <c r="J60" s="187">
        <f t="shared" si="13"/>
        <v>1.8622747033111718E-3</v>
      </c>
      <c r="K60" s="189">
        <f t="shared" si="16"/>
        <v>8.4024618678084029E-2</v>
      </c>
      <c r="L60" s="186">
        <v>290</v>
      </c>
      <c r="M60" s="186">
        <v>0</v>
      </c>
      <c r="N60" s="186">
        <v>16</v>
      </c>
      <c r="O60" s="186">
        <v>279</v>
      </c>
      <c r="P60" s="186">
        <v>354</v>
      </c>
      <c r="Q60" s="187">
        <f t="shared" si="21"/>
        <v>0.26881720430107525</v>
      </c>
      <c r="R60" s="188">
        <f t="shared" si="22"/>
        <v>0.22068965517241379</v>
      </c>
      <c r="S60" s="187">
        <f t="shared" si="14"/>
        <v>1.6801378282557417E-3</v>
      </c>
      <c r="T60" s="189">
        <f t="shared" si="17"/>
        <v>9.4728391758094735E-2</v>
      </c>
      <c r="U60" s="186">
        <v>3</v>
      </c>
      <c r="V60" s="186">
        <v>0</v>
      </c>
      <c r="W60" s="186">
        <v>10</v>
      </c>
      <c r="X60" s="186">
        <v>14</v>
      </c>
      <c r="Y60" s="186">
        <v>12</v>
      </c>
      <c r="Z60" s="187">
        <f t="shared" si="23"/>
        <v>-0.1428571428571429</v>
      </c>
      <c r="AA60" s="188">
        <f t="shared" si="24"/>
        <v>3</v>
      </c>
      <c r="AB60" s="187">
        <f t="shared" si="15"/>
        <v>9.6107640557424319E-4</v>
      </c>
      <c r="AC60" s="189">
        <f t="shared" si="18"/>
        <v>3.2111319240032111E-3</v>
      </c>
      <c r="AD60" s="139"/>
      <c r="AE60" s="139"/>
      <c r="AF60" s="40"/>
      <c r="AG60" s="40"/>
      <c r="AH60" s="40"/>
      <c r="AI60" s="40"/>
      <c r="AJ60" s="40"/>
      <c r="AK60" s="40"/>
      <c r="AL60" s="40"/>
      <c r="AM60" s="40"/>
    </row>
    <row r="61" spans="1:39" x14ac:dyDescent="0.25">
      <c r="A61" s="197"/>
      <c r="B61" s="185" t="s">
        <v>134</v>
      </c>
      <c r="C61" s="186">
        <v>148</v>
      </c>
      <c r="D61" s="186">
        <v>0</v>
      </c>
      <c r="E61" s="186">
        <v>3</v>
      </c>
      <c r="F61" s="186">
        <v>48</v>
      </c>
      <c r="G61" s="186">
        <v>67</v>
      </c>
      <c r="H61" s="187">
        <f t="shared" si="19"/>
        <v>0.39583333333333326</v>
      </c>
      <c r="I61" s="188">
        <f t="shared" si="20"/>
        <v>-0.54729729729729737</v>
      </c>
      <c r="J61" s="187">
        <f t="shared" si="13"/>
        <v>3.9736434752181058E-4</v>
      </c>
      <c r="K61" s="189">
        <f t="shared" si="16"/>
        <v>4.6032291308828579E-3</v>
      </c>
      <c r="L61" s="186">
        <v>808</v>
      </c>
      <c r="M61" s="186">
        <v>0</v>
      </c>
      <c r="N61" s="186">
        <v>15</v>
      </c>
      <c r="O61" s="186">
        <v>678</v>
      </c>
      <c r="P61" s="186">
        <v>382</v>
      </c>
      <c r="Q61" s="187">
        <f t="shared" si="21"/>
        <v>-0.43657817109144548</v>
      </c>
      <c r="R61" s="188">
        <f t="shared" si="22"/>
        <v>-0.52722772277227725</v>
      </c>
      <c r="S61" s="187">
        <f t="shared" si="14"/>
        <v>1.8130300858578907E-3</v>
      </c>
      <c r="T61" s="189">
        <f t="shared" si="17"/>
        <v>2.6245276537272415E-2</v>
      </c>
      <c r="U61" s="186">
        <v>44</v>
      </c>
      <c r="V61" s="186">
        <v>0</v>
      </c>
      <c r="W61" s="186">
        <v>0</v>
      </c>
      <c r="X61" s="186">
        <v>4</v>
      </c>
      <c r="Y61" s="186">
        <v>19</v>
      </c>
      <c r="Z61" s="187">
        <f t="shared" si="23"/>
        <v>3.75</v>
      </c>
      <c r="AA61" s="188">
        <f t="shared" si="24"/>
        <v>-0.56818181818181812</v>
      </c>
      <c r="AB61" s="187">
        <f t="shared" si="15"/>
        <v>1.521704308825885E-3</v>
      </c>
      <c r="AC61" s="189">
        <f t="shared" si="18"/>
        <v>1.3053933356234971E-3</v>
      </c>
      <c r="AD61" s="139"/>
      <c r="AE61" s="139"/>
      <c r="AF61" s="40"/>
      <c r="AG61" s="40"/>
      <c r="AH61" s="40"/>
      <c r="AI61" s="40"/>
      <c r="AJ61" s="40"/>
      <c r="AK61" s="40"/>
      <c r="AL61" s="40"/>
      <c r="AM61" s="40"/>
    </row>
    <row r="62" spans="1:39" x14ac:dyDescent="0.25">
      <c r="A62" s="197"/>
      <c r="B62" s="185" t="s">
        <v>126</v>
      </c>
      <c r="C62" s="186">
        <v>865</v>
      </c>
      <c r="D62" s="186">
        <v>0</v>
      </c>
      <c r="E62" s="186">
        <v>170</v>
      </c>
      <c r="F62" s="186">
        <v>1153</v>
      </c>
      <c r="G62" s="186">
        <v>944</v>
      </c>
      <c r="H62" s="187">
        <f t="shared" si="19"/>
        <v>-0.18126626192541195</v>
      </c>
      <c r="I62" s="188">
        <f t="shared" si="20"/>
        <v>9.1329479768786026E-2</v>
      </c>
      <c r="J62" s="187">
        <f t="shared" si="13"/>
        <v>5.5986857322475993E-3</v>
      </c>
      <c r="K62" s="189">
        <f t="shared" si="16"/>
        <v>0.14554424915201974</v>
      </c>
      <c r="L62" s="186">
        <v>435</v>
      </c>
      <c r="M62" s="186">
        <v>0</v>
      </c>
      <c r="N62" s="186">
        <v>47</v>
      </c>
      <c r="O62" s="186">
        <v>569</v>
      </c>
      <c r="P62" s="186">
        <v>319</v>
      </c>
      <c r="Q62" s="187">
        <f t="shared" si="21"/>
        <v>-0.43936731107205629</v>
      </c>
      <c r="R62" s="188">
        <f t="shared" si="22"/>
        <v>-0.26666666666666672</v>
      </c>
      <c r="S62" s="187">
        <f t="shared" si="14"/>
        <v>1.5140225062530554E-3</v>
      </c>
      <c r="T62" s="189">
        <f t="shared" si="17"/>
        <v>4.9182855380820227E-2</v>
      </c>
      <c r="U62" s="186">
        <v>72</v>
      </c>
      <c r="V62" s="186">
        <v>0</v>
      </c>
      <c r="W62" s="186">
        <v>13</v>
      </c>
      <c r="X62" s="186">
        <v>61</v>
      </c>
      <c r="Y62" s="186">
        <v>71</v>
      </c>
      <c r="Z62" s="187">
        <f t="shared" si="23"/>
        <v>0.16393442622950816</v>
      </c>
      <c r="AA62" s="188">
        <f t="shared" si="24"/>
        <v>-1.388888888888884E-2</v>
      </c>
      <c r="AB62" s="187">
        <f t="shared" si="15"/>
        <v>5.6863687329809388E-3</v>
      </c>
      <c r="AC62" s="189">
        <f t="shared" si="18"/>
        <v>1.0946654332408264E-2</v>
      </c>
      <c r="AD62" s="139"/>
      <c r="AE62" s="139"/>
      <c r="AF62" s="40"/>
      <c r="AG62" s="40"/>
      <c r="AH62" s="40"/>
      <c r="AI62" s="40"/>
      <c r="AJ62" s="40"/>
      <c r="AK62" s="40"/>
      <c r="AL62" s="40"/>
      <c r="AM62" s="40"/>
    </row>
    <row r="63" spans="1:39" x14ac:dyDescent="0.25">
      <c r="A63" s="197"/>
      <c r="B63" s="185" t="s">
        <v>152</v>
      </c>
      <c r="C63" s="186">
        <v>638</v>
      </c>
      <c r="D63" s="186">
        <v>0</v>
      </c>
      <c r="E63" s="186">
        <v>615</v>
      </c>
      <c r="F63" s="186">
        <v>793</v>
      </c>
      <c r="G63" s="186">
        <v>1556</v>
      </c>
      <c r="H63" s="187">
        <f t="shared" si="19"/>
        <v>0.96216897856242123</v>
      </c>
      <c r="I63" s="188">
        <f t="shared" si="20"/>
        <v>1.438871473354232</v>
      </c>
      <c r="J63" s="187">
        <f t="shared" si="13"/>
        <v>9.2283421603572714E-3</v>
      </c>
      <c r="K63" s="189">
        <f t="shared" si="16"/>
        <v>0.30817983759160228</v>
      </c>
      <c r="L63" s="186">
        <v>326</v>
      </c>
      <c r="M63" s="186">
        <v>0</v>
      </c>
      <c r="N63" s="186">
        <v>46</v>
      </c>
      <c r="O63" s="186">
        <v>350</v>
      </c>
      <c r="P63" s="186">
        <v>422</v>
      </c>
      <c r="Q63" s="187">
        <f t="shared" si="21"/>
        <v>0.20571428571428574</v>
      </c>
      <c r="R63" s="188">
        <f t="shared" si="22"/>
        <v>0.29447852760736204</v>
      </c>
      <c r="S63" s="187">
        <f t="shared" si="14"/>
        <v>2.0028761681466752E-3</v>
      </c>
      <c r="T63" s="189">
        <f t="shared" si="17"/>
        <v>8.3580907110318875E-2</v>
      </c>
      <c r="U63" s="186">
        <v>28</v>
      </c>
      <c r="V63" s="186">
        <v>0</v>
      </c>
      <c r="W63" s="186">
        <v>12</v>
      </c>
      <c r="X63" s="186">
        <v>17</v>
      </c>
      <c r="Y63" s="186">
        <v>102</v>
      </c>
      <c r="Z63" s="187">
        <f t="shared" si="23"/>
        <v>5</v>
      </c>
      <c r="AA63" s="188">
        <f t="shared" si="24"/>
        <v>2.6428571428571428</v>
      </c>
      <c r="AB63" s="187">
        <f t="shared" si="15"/>
        <v>8.1691494473810668E-3</v>
      </c>
      <c r="AC63" s="189">
        <f t="shared" si="18"/>
        <v>2.0202020202020204E-2</v>
      </c>
      <c r="AD63" s="139"/>
      <c r="AE63" s="139"/>
      <c r="AF63" s="40"/>
      <c r="AG63" s="40"/>
      <c r="AH63" s="40"/>
      <c r="AI63" s="40"/>
      <c r="AJ63" s="40"/>
      <c r="AK63" s="40"/>
      <c r="AL63" s="40"/>
      <c r="AM63" s="40"/>
    </row>
    <row r="64" spans="1:39" x14ac:dyDescent="0.25">
      <c r="A64" s="197"/>
      <c r="B64" s="185" t="s">
        <v>138</v>
      </c>
      <c r="C64" s="186">
        <v>209</v>
      </c>
      <c r="D64" s="186">
        <v>0</v>
      </c>
      <c r="E64" s="186">
        <v>89</v>
      </c>
      <c r="F64" s="186">
        <v>340</v>
      </c>
      <c r="G64" s="186">
        <v>509</v>
      </c>
      <c r="H64" s="187">
        <f t="shared" si="19"/>
        <v>0.49705882352941178</v>
      </c>
      <c r="I64" s="188">
        <f t="shared" si="20"/>
        <v>1.4354066985645932</v>
      </c>
      <c r="J64" s="187">
        <f t="shared" si="13"/>
        <v>3.0187828789343518E-3</v>
      </c>
      <c r="K64" s="189">
        <f t="shared" si="16"/>
        <v>9.6273879326650269E-2</v>
      </c>
      <c r="L64" s="186">
        <v>398</v>
      </c>
      <c r="M64" s="186">
        <v>0</v>
      </c>
      <c r="N64" s="186">
        <v>71</v>
      </c>
      <c r="O64" s="186">
        <v>447</v>
      </c>
      <c r="P64" s="186">
        <v>571</v>
      </c>
      <c r="Q64" s="187">
        <f t="shared" si="21"/>
        <v>0.27740492170022368</v>
      </c>
      <c r="R64" s="188">
        <f t="shared" si="22"/>
        <v>0.4346733668341709</v>
      </c>
      <c r="S64" s="187">
        <f t="shared" si="14"/>
        <v>2.7100528246723969E-3</v>
      </c>
      <c r="T64" s="189">
        <f t="shared" si="17"/>
        <v>0.10800075657272555</v>
      </c>
      <c r="U64" s="186">
        <v>33</v>
      </c>
      <c r="V64" s="186">
        <v>0</v>
      </c>
      <c r="W64" s="186">
        <v>6</v>
      </c>
      <c r="X64" s="186">
        <v>23</v>
      </c>
      <c r="Y64" s="186">
        <v>63</v>
      </c>
      <c r="Z64" s="187">
        <f t="shared" si="23"/>
        <v>1.7391304347826089</v>
      </c>
      <c r="AA64" s="188">
        <f t="shared" si="24"/>
        <v>0.90909090909090917</v>
      </c>
      <c r="AB64" s="187">
        <f t="shared" si="15"/>
        <v>5.0456511292647768E-3</v>
      </c>
      <c r="AC64" s="189">
        <f t="shared" si="18"/>
        <v>1.191602042746359E-2</v>
      </c>
      <c r="AD64" s="139"/>
      <c r="AE64" s="139"/>
      <c r="AF64" s="40"/>
      <c r="AG64" s="40"/>
      <c r="AH64" s="40"/>
      <c r="AI64" s="40"/>
      <c r="AJ64" s="40"/>
      <c r="AK64" s="40"/>
      <c r="AL64" s="40"/>
      <c r="AM64" s="40"/>
    </row>
    <row r="65" spans="1:39" x14ac:dyDescent="0.25">
      <c r="A65" s="197"/>
      <c r="B65" s="185" t="s">
        <v>148</v>
      </c>
      <c r="C65" s="186">
        <v>83</v>
      </c>
      <c r="D65" s="186">
        <v>0</v>
      </c>
      <c r="E65" s="186">
        <v>12</v>
      </c>
      <c r="F65" s="186">
        <v>304</v>
      </c>
      <c r="G65" s="186">
        <v>318</v>
      </c>
      <c r="H65" s="187">
        <f t="shared" si="19"/>
        <v>4.6052631578947345E-2</v>
      </c>
      <c r="I65" s="188">
        <f t="shared" si="20"/>
        <v>2.8313253012048194</v>
      </c>
      <c r="J65" s="187">
        <f t="shared" si="13"/>
        <v>1.8859979479393396E-3</v>
      </c>
      <c r="K65" s="189">
        <f t="shared" si="16"/>
        <v>0.13135068153655513</v>
      </c>
      <c r="L65" s="186">
        <v>153</v>
      </c>
      <c r="M65" s="186">
        <v>0</v>
      </c>
      <c r="N65" s="186">
        <v>13</v>
      </c>
      <c r="O65" s="186">
        <v>93</v>
      </c>
      <c r="P65" s="186">
        <v>115</v>
      </c>
      <c r="Q65" s="187">
        <f t="shared" si="21"/>
        <v>0.23655913978494625</v>
      </c>
      <c r="R65" s="188">
        <f t="shared" si="22"/>
        <v>-0.24836601307189543</v>
      </c>
      <c r="S65" s="187">
        <f t="shared" si="14"/>
        <v>5.4580748658025508E-4</v>
      </c>
      <c r="T65" s="189">
        <f t="shared" si="17"/>
        <v>4.7501032631144156E-2</v>
      </c>
      <c r="U65" s="186">
        <v>2</v>
      </c>
      <c r="V65" s="186">
        <v>0</v>
      </c>
      <c r="W65" s="186">
        <v>0</v>
      </c>
      <c r="X65" s="186">
        <v>6</v>
      </c>
      <c r="Y65" s="186">
        <v>35</v>
      </c>
      <c r="Z65" s="187">
        <f t="shared" si="23"/>
        <v>4.833333333333333</v>
      </c>
      <c r="AA65" s="188">
        <f t="shared" si="24"/>
        <v>16.5</v>
      </c>
      <c r="AB65" s="187">
        <f t="shared" si="15"/>
        <v>2.803139516258209E-3</v>
      </c>
      <c r="AC65" s="189">
        <f t="shared" si="18"/>
        <v>1.4456836018174308E-2</v>
      </c>
      <c r="AD65" s="139"/>
      <c r="AE65" s="139"/>
      <c r="AF65" s="40"/>
      <c r="AG65" s="40"/>
      <c r="AH65" s="40"/>
      <c r="AI65" s="40"/>
      <c r="AJ65" s="40"/>
      <c r="AK65" s="40"/>
      <c r="AL65" s="40"/>
      <c r="AM65" s="40"/>
    </row>
    <row r="66" spans="1:39" x14ac:dyDescent="0.25">
      <c r="A66" s="197"/>
      <c r="B66" s="185" t="s">
        <v>144</v>
      </c>
      <c r="C66" s="186">
        <v>239</v>
      </c>
      <c r="D66" s="186">
        <v>0</v>
      </c>
      <c r="E66" s="186">
        <v>588</v>
      </c>
      <c r="F66" s="186">
        <v>265</v>
      </c>
      <c r="G66" s="186">
        <v>267</v>
      </c>
      <c r="H66" s="187">
        <f t="shared" si="19"/>
        <v>7.547169811320753E-3</v>
      </c>
      <c r="I66" s="188">
        <f t="shared" si="20"/>
        <v>0.11715481171548126</v>
      </c>
      <c r="J66" s="187">
        <f t="shared" si="13"/>
        <v>1.5835265789302003E-3</v>
      </c>
      <c r="K66" s="189">
        <f t="shared" si="16"/>
        <v>0.12942317014057197</v>
      </c>
      <c r="L66" s="186">
        <v>211</v>
      </c>
      <c r="M66" s="186">
        <v>0</v>
      </c>
      <c r="N66" s="186">
        <v>479</v>
      </c>
      <c r="O66" s="186">
        <v>395</v>
      </c>
      <c r="P66" s="186">
        <v>517</v>
      </c>
      <c r="Q66" s="187">
        <f t="shared" si="21"/>
        <v>0.30886075949367098</v>
      </c>
      <c r="R66" s="188">
        <f t="shared" si="22"/>
        <v>1.4502369668246446</v>
      </c>
      <c r="S66" s="187">
        <f t="shared" si="14"/>
        <v>2.4537606135825378E-3</v>
      </c>
      <c r="T66" s="189">
        <f t="shared" si="17"/>
        <v>0.2506059137178866</v>
      </c>
      <c r="U66" s="186">
        <v>11</v>
      </c>
      <c r="V66" s="186">
        <v>0</v>
      </c>
      <c r="W66" s="186">
        <v>3</v>
      </c>
      <c r="X66" s="186">
        <v>1</v>
      </c>
      <c r="Y66" s="186">
        <v>0</v>
      </c>
      <c r="Z66" s="187">
        <f t="shared" si="23"/>
        <v>-1</v>
      </c>
      <c r="AA66" s="188">
        <f t="shared" si="24"/>
        <v>-1</v>
      </c>
      <c r="AB66" s="187">
        <f t="shared" si="15"/>
        <v>0</v>
      </c>
      <c r="AC66" s="189">
        <f t="shared" si="18"/>
        <v>0</v>
      </c>
      <c r="AD66" s="139"/>
      <c r="AE66" s="139"/>
      <c r="AF66" s="40"/>
      <c r="AG66" s="40"/>
      <c r="AH66" s="40"/>
      <c r="AI66" s="40"/>
      <c r="AJ66" s="40"/>
      <c r="AK66" s="40"/>
      <c r="AL66" s="40"/>
      <c r="AM66" s="40"/>
    </row>
    <row r="67" spans="1:39" x14ac:dyDescent="0.25">
      <c r="A67" s="197"/>
      <c r="B67" s="185" t="s">
        <v>150</v>
      </c>
      <c r="C67" s="186">
        <v>87</v>
      </c>
      <c r="D67" s="186">
        <v>0</v>
      </c>
      <c r="E67" s="186">
        <v>41</v>
      </c>
      <c r="F67" s="186">
        <v>78</v>
      </c>
      <c r="G67" s="186">
        <v>97</v>
      </c>
      <c r="H67" s="187">
        <f t="shared" si="19"/>
        <v>0.24358974358974361</v>
      </c>
      <c r="I67" s="188">
        <f t="shared" si="20"/>
        <v>0.11494252873563227</v>
      </c>
      <c r="J67" s="187">
        <f t="shared" si="13"/>
        <v>5.7528868223306905E-4</v>
      </c>
      <c r="K67" s="189">
        <f t="shared" si="16"/>
        <v>7.2065378900445759E-2</v>
      </c>
      <c r="L67" s="186">
        <v>96</v>
      </c>
      <c r="M67" s="186">
        <v>0</v>
      </c>
      <c r="N67" s="186">
        <v>8</v>
      </c>
      <c r="O67" s="186">
        <v>94</v>
      </c>
      <c r="P67" s="186">
        <v>93</v>
      </c>
      <c r="Q67" s="187">
        <f t="shared" si="21"/>
        <v>-1.0638297872340385E-2</v>
      </c>
      <c r="R67" s="188">
        <f t="shared" si="22"/>
        <v>-3.125E-2</v>
      </c>
      <c r="S67" s="187">
        <f t="shared" si="14"/>
        <v>4.4139214132142367E-4</v>
      </c>
      <c r="T67" s="189">
        <f t="shared" si="17"/>
        <v>6.9093610698365532E-2</v>
      </c>
      <c r="U67" s="186">
        <v>26</v>
      </c>
      <c r="V67" s="186">
        <v>0</v>
      </c>
      <c r="W67" s="186">
        <v>14</v>
      </c>
      <c r="X67" s="186">
        <v>13</v>
      </c>
      <c r="Y67" s="186">
        <v>26</v>
      </c>
      <c r="Z67" s="187">
        <f t="shared" si="23"/>
        <v>1</v>
      </c>
      <c r="AA67" s="188">
        <f t="shared" si="24"/>
        <v>0</v>
      </c>
      <c r="AB67" s="187">
        <f t="shared" si="15"/>
        <v>2.0823322120775267E-3</v>
      </c>
      <c r="AC67" s="189">
        <f t="shared" si="18"/>
        <v>1.9316493313521546E-2</v>
      </c>
      <c r="AD67" s="139"/>
      <c r="AE67" s="139"/>
      <c r="AF67" s="40"/>
      <c r="AG67" s="40"/>
      <c r="AH67" s="40"/>
      <c r="AI67" s="40"/>
      <c r="AJ67" s="40"/>
      <c r="AK67" s="40"/>
      <c r="AL67" s="40"/>
      <c r="AM67" s="40"/>
    </row>
    <row r="68" spans="1:39" x14ac:dyDescent="0.25">
      <c r="A68" s="197"/>
      <c r="B68" s="185" t="s">
        <v>128</v>
      </c>
      <c r="C68" s="186">
        <v>25</v>
      </c>
      <c r="D68" s="186">
        <v>0</v>
      </c>
      <c r="E68" s="186">
        <v>17</v>
      </c>
      <c r="F68" s="186">
        <v>91</v>
      </c>
      <c r="G68" s="186">
        <v>62</v>
      </c>
      <c r="H68" s="187">
        <f t="shared" si="19"/>
        <v>-0.31868131868131866</v>
      </c>
      <c r="I68" s="188">
        <f t="shared" si="20"/>
        <v>1.48</v>
      </c>
      <c r="J68" s="187">
        <f t="shared" si="13"/>
        <v>3.6771029173660079E-4</v>
      </c>
      <c r="K68" s="189">
        <f t="shared" si="16"/>
        <v>6.5263157894736842E-2</v>
      </c>
      <c r="L68" s="186">
        <v>113</v>
      </c>
      <c r="M68" s="186">
        <v>0</v>
      </c>
      <c r="N68" s="186">
        <v>7</v>
      </c>
      <c r="O68" s="186">
        <v>105</v>
      </c>
      <c r="P68" s="186">
        <v>124</v>
      </c>
      <c r="Q68" s="187">
        <f t="shared" si="21"/>
        <v>0.18095238095238098</v>
      </c>
      <c r="R68" s="188">
        <f t="shared" si="22"/>
        <v>9.7345132743362761E-2</v>
      </c>
      <c r="S68" s="187">
        <f t="shared" si="14"/>
        <v>5.8852285509523156E-4</v>
      </c>
      <c r="T68" s="189">
        <f t="shared" si="17"/>
        <v>0.13052631578947368</v>
      </c>
      <c r="U68" s="186">
        <v>24</v>
      </c>
      <c r="V68" s="186">
        <v>0</v>
      </c>
      <c r="W68" s="186">
        <v>3</v>
      </c>
      <c r="X68" s="186">
        <v>6</v>
      </c>
      <c r="Y68" s="186">
        <v>8</v>
      </c>
      <c r="Z68" s="187">
        <f t="shared" si="23"/>
        <v>0.33333333333333326</v>
      </c>
      <c r="AA68" s="188">
        <f t="shared" si="24"/>
        <v>-0.66666666666666674</v>
      </c>
      <c r="AB68" s="187">
        <f t="shared" si="15"/>
        <v>6.4071760371616209E-4</v>
      </c>
      <c r="AC68" s="189">
        <f t="shared" si="18"/>
        <v>8.4210526315789472E-3</v>
      </c>
      <c r="AD68" s="139"/>
      <c r="AE68" s="139"/>
      <c r="AF68" s="40"/>
      <c r="AG68" s="40"/>
      <c r="AH68" s="40"/>
      <c r="AI68" s="40"/>
      <c r="AJ68" s="40"/>
      <c r="AK68" s="40"/>
      <c r="AL68" s="40"/>
      <c r="AM68" s="40"/>
    </row>
    <row r="69" spans="1:39" x14ac:dyDescent="0.25">
      <c r="A69" s="190"/>
      <c r="B69" s="191" t="s">
        <v>288</v>
      </c>
      <c r="C69" s="192">
        <f>C44-SUM(C45:C68)</f>
        <v>7746</v>
      </c>
      <c r="D69" s="192">
        <f>D44-SUM(D45:D68)</f>
        <v>0</v>
      </c>
      <c r="E69" s="192">
        <f>E44-SUM(E45:E68)</f>
        <v>987</v>
      </c>
      <c r="F69" s="192">
        <f>F44-SUM(F45:F68)</f>
        <v>5247</v>
      </c>
      <c r="G69" s="192">
        <f>G44-SUM(G45:G68)</f>
        <v>4663</v>
      </c>
      <c r="H69" s="193">
        <f t="shared" si="19"/>
        <v>-0.11130169620735664</v>
      </c>
      <c r="I69" s="194">
        <f t="shared" si="20"/>
        <v>-0.3980118770978569</v>
      </c>
      <c r="J69" s="193">
        <f t="shared" si="13"/>
        <v>2.7655372425286606E-2</v>
      </c>
      <c r="K69" s="195">
        <f t="shared" si="16"/>
        <v>0.10126829692047083</v>
      </c>
      <c r="L69" s="192">
        <f>L44-SUM(L45:L68)</f>
        <v>3147</v>
      </c>
      <c r="M69" s="192">
        <f>M44-SUM(M45:M68)</f>
        <v>0</v>
      </c>
      <c r="N69" s="192">
        <f>N44-SUM(N45:N68)</f>
        <v>834</v>
      </c>
      <c r="O69" s="192">
        <f>O44-SUM(O45:O68)</f>
        <v>4125</v>
      </c>
      <c r="P69" s="192">
        <f>P44-SUM(P45:P68)</f>
        <v>3397</v>
      </c>
      <c r="Q69" s="193">
        <f t="shared" si="21"/>
        <v>-0.17648484848484847</v>
      </c>
      <c r="R69" s="194">
        <f t="shared" si="22"/>
        <v>7.9440737210041412E-2</v>
      </c>
      <c r="S69" s="193">
        <f t="shared" si="14"/>
        <v>1.6122678538375013E-2</v>
      </c>
      <c r="T69" s="195">
        <f t="shared" si="17"/>
        <v>7.37740520349216E-2</v>
      </c>
      <c r="U69" s="192">
        <f>U44-SUM(U45:U68)</f>
        <v>676</v>
      </c>
      <c r="V69" s="192">
        <f>V44-SUM(V45:V68)</f>
        <v>0</v>
      </c>
      <c r="W69" s="192">
        <f>W44-SUM(W45:W68)</f>
        <v>205</v>
      </c>
      <c r="X69" s="192">
        <f>X44-SUM(X45:X68)</f>
        <v>983</v>
      </c>
      <c r="Y69" s="192">
        <f>Y44-SUM(Y45:Y68)</f>
        <v>697</v>
      </c>
      <c r="Z69" s="193">
        <f t="shared" si="23"/>
        <v>-0.29094608341810779</v>
      </c>
      <c r="AA69" s="194">
        <f t="shared" si="24"/>
        <v>3.1065088757396442E-2</v>
      </c>
      <c r="AB69" s="193">
        <f t="shared" si="15"/>
        <v>5.582252122377062E-2</v>
      </c>
      <c r="AC69" s="195">
        <f t="shared" si="18"/>
        <v>1.513703687616731E-2</v>
      </c>
      <c r="AD69" s="139"/>
      <c r="AE69" s="139"/>
      <c r="AF69" s="40"/>
      <c r="AG69" s="40"/>
      <c r="AH69" s="40"/>
      <c r="AI69" s="40"/>
      <c r="AJ69" s="40"/>
      <c r="AK69" s="40"/>
      <c r="AL69" s="40"/>
      <c r="AM69" s="40"/>
    </row>
    <row r="70" spans="1:39" ht="6" customHeight="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</row>
    <row r="71" spans="1:39" x14ac:dyDescent="0.25">
      <c r="B71" s="39" t="s">
        <v>19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BB64-2D5D-4327-B36A-1EBF015DCE72}">
  <sheetPr>
    <tabColor theme="8"/>
    <pageSetUpPr fitToPage="1"/>
  </sheetPr>
  <dimension ref="A1:AG7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140625" customWidth="1"/>
    <col min="7" max="10" width="10.5703125" customWidth="1"/>
    <col min="11" max="14" width="11.140625" customWidth="1"/>
    <col min="15" max="18" width="10.5703125" customWidth="1"/>
    <col min="19" max="24" width="13" customWidth="1"/>
    <col min="25" max="26" width="10.5703125" customWidth="1"/>
    <col min="27" max="27" width="11.5703125" customWidth="1"/>
    <col min="28" max="29" width="10.5703125" customWidth="1"/>
    <col min="30" max="30" width="11.42578125" customWidth="1"/>
  </cols>
  <sheetData>
    <row r="1" spans="1:31" ht="42.75" customHeight="1" x14ac:dyDescent="0.25"/>
    <row r="3" spans="1:31" ht="42" customHeight="1" thickBot="1" x14ac:dyDescent="0.3">
      <c r="B3" s="42" t="s">
        <v>290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</row>
    <row r="4" spans="1:31" ht="6" customHeight="1" x14ac:dyDescent="0.25"/>
    <row r="5" spans="1:31" ht="15.75" x14ac:dyDescent="0.25">
      <c r="B5" s="170"/>
      <c r="C5" s="314" t="s">
        <v>9</v>
      </c>
      <c r="D5" s="312"/>
      <c r="E5" s="312"/>
      <c r="F5" s="312"/>
      <c r="G5" s="312"/>
      <c r="H5" s="312"/>
      <c r="I5" s="312"/>
      <c r="J5" s="313"/>
      <c r="K5" s="311" t="s">
        <v>13</v>
      </c>
      <c r="L5" s="312"/>
      <c r="M5" s="312"/>
      <c r="N5" s="312"/>
      <c r="O5" s="312"/>
      <c r="P5" s="312"/>
      <c r="Q5" s="312"/>
      <c r="R5" s="313"/>
      <c r="S5" s="311" t="s">
        <v>12</v>
      </c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3"/>
    </row>
    <row r="6" spans="1:31" s="175" customFormat="1" ht="72" customHeight="1" x14ac:dyDescent="0.25">
      <c r="B6" s="171"/>
      <c r="C6" s="172" t="s">
        <v>440</v>
      </c>
      <c r="D6" s="172" t="s">
        <v>441</v>
      </c>
      <c r="E6" s="172" t="s">
        <v>442</v>
      </c>
      <c r="F6" s="172" t="s">
        <v>443</v>
      </c>
      <c r="G6" s="173" t="str">
        <f>CONCATENATE("var. ",RIGHT(F6,2),"/",RIGHT(E6,2))</f>
        <v>var. 23/22</v>
      </c>
      <c r="H6" s="173" t="str">
        <f>CONCATENATE("var. ",RIGHT(F6,2),"/",RIGHT(C6,2))</f>
        <v>var. 23/19</v>
      </c>
      <c r="I6" s="173" t="str">
        <f>CONCATENATE("Cuota s/ total lugares de residencia ",RIGHT(F6,4))</f>
        <v>Cuota s/ total lugares de residencia 2023</v>
      </c>
      <c r="J6" s="174" t="str">
        <f>CONCATENATE("cuota s/ Canarias ",RIGHT(F6,4))</f>
        <v>cuota s/ Canarias 2023</v>
      </c>
      <c r="K6" s="172" t="s">
        <v>440</v>
      </c>
      <c r="L6" s="172" t="s">
        <v>441</v>
      </c>
      <c r="M6" s="172" t="s">
        <v>442</v>
      </c>
      <c r="N6" s="172" t="s">
        <v>443</v>
      </c>
      <c r="O6" s="173" t="str">
        <f>CONCATENATE("var. ",RIGHT(N6,2),"/",RIGHT(M6,2))</f>
        <v>var. 23/22</v>
      </c>
      <c r="P6" s="173" t="str">
        <f>CONCATENATE("var. ",RIGHT(N6,2),"/",RIGHT(K6,2))</f>
        <v>var. 23/19</v>
      </c>
      <c r="Q6" s="173" t="str">
        <f>CONCATENATE("Cuota s/ total lugares de residencia ",RIGHT(N6,4))</f>
        <v>Cuota s/ total lugares de residencia 2023</v>
      </c>
      <c r="R6" s="174" t="str">
        <f>CONCATENATE("cuota s/ Canarias ",RIGHT(N6,4))</f>
        <v>cuota s/ Canarias 2023</v>
      </c>
      <c r="S6" s="172" t="s">
        <v>444</v>
      </c>
      <c r="T6" s="172" t="s">
        <v>440</v>
      </c>
      <c r="U6" s="172" t="s">
        <v>445</v>
      </c>
      <c r="V6" s="172" t="s">
        <v>441</v>
      </c>
      <c r="W6" s="172" t="s">
        <v>442</v>
      </c>
      <c r="X6" s="172" t="s">
        <v>443</v>
      </c>
      <c r="Y6" s="173" t="str">
        <f>CONCATENATE("var. ",RIGHT(X6,2),"/",RIGHT(W6,2))</f>
        <v>var. 23/22</v>
      </c>
      <c r="Z6" s="173" t="str">
        <f>CONCATENATE("var. ",RIGHT(X6,2),"/",RIGHT(T6,2))</f>
        <v>var. 23/19</v>
      </c>
      <c r="AA6" s="172" t="str">
        <f>CONCATENATE("dif. ",RIGHT(X6,2),"/",RIGHT(W6,2))</f>
        <v>dif. 23/22</v>
      </c>
      <c r="AB6" s="172" t="str">
        <f>CONCATENATE("dif. ",RIGHT(X6,2),"/",RIGHT(T6,2))</f>
        <v>dif. 23/19</v>
      </c>
      <c r="AC6" s="173" t="str">
        <f>CONCATENATE("Cuota s/ total lugares de residencia ",RIGHT(X6,4))</f>
        <v>Cuota s/ total lugares de residencia 2023</v>
      </c>
      <c r="AD6" s="174" t="str">
        <f>CONCATENATE("cuota s/ Canarias ",RIGHT(X6,4))</f>
        <v>cuota s/ Canarias 2023</v>
      </c>
    </row>
    <row r="7" spans="1:31" x14ac:dyDescent="0.25">
      <c r="A7" s="1"/>
      <c r="B7" s="176" t="s">
        <v>44</v>
      </c>
      <c r="C7" s="177">
        <v>5246618</v>
      </c>
      <c r="D7" s="177">
        <v>724158</v>
      </c>
      <c r="E7" s="177">
        <v>4459447</v>
      </c>
      <c r="F7" s="177">
        <v>5307143</v>
      </c>
      <c r="G7" s="178">
        <f>IFERROR(F7/E7-1,"-")</f>
        <v>0.19008993716036993</v>
      </c>
      <c r="H7" s="178">
        <f>IFERROR(F7/C7-1,"-")</f>
        <v>1.1536002811715962E-2</v>
      </c>
      <c r="I7" s="178">
        <f>F7/F$7</f>
        <v>1</v>
      </c>
      <c r="J7" s="179">
        <f>F7/$F7</f>
        <v>1</v>
      </c>
      <c r="K7" s="177">
        <v>1540334</v>
      </c>
      <c r="L7" s="177">
        <v>231967</v>
      </c>
      <c r="M7" s="177">
        <v>1200937</v>
      </c>
      <c r="N7" s="177">
        <v>1444880</v>
      </c>
      <c r="O7" s="178">
        <f>IFERROR(N7/M7-1,"-")</f>
        <v>0.20312722482528223</v>
      </c>
      <c r="P7" s="178">
        <f>IFERROR(N7/K7-1,"-")</f>
        <v>-6.196967670648057E-2</v>
      </c>
      <c r="Q7" s="178">
        <f>N7/N$7</f>
        <v>1</v>
      </c>
      <c r="R7" s="179">
        <f>N7/$F7</f>
        <v>0.27225194421932858</v>
      </c>
      <c r="S7" s="177">
        <v>1903056</v>
      </c>
      <c r="T7" s="177">
        <v>1895139</v>
      </c>
      <c r="U7" s="177">
        <v>1198031</v>
      </c>
      <c r="V7" s="177">
        <v>300978</v>
      </c>
      <c r="W7" s="177">
        <v>1711410</v>
      </c>
      <c r="X7" s="177">
        <v>2026391</v>
      </c>
      <c r="Y7" s="178">
        <f>IFERROR(X7/W7-1,"-")</f>
        <v>0.18404765661063105</v>
      </c>
      <c r="Z7" s="178">
        <f>IFERROR(X7/T7-1,"-")</f>
        <v>6.9257189050512924E-2</v>
      </c>
      <c r="AA7" s="177">
        <f>X7-W7</f>
        <v>314981</v>
      </c>
      <c r="AB7" s="177">
        <f>X7-T7</f>
        <v>131252</v>
      </c>
      <c r="AC7" s="178">
        <f>X7/X$7</f>
        <v>1</v>
      </c>
      <c r="AD7" s="179">
        <f t="shared" ref="AD7:AD36" si="0">X7/$F7</f>
        <v>0.38182332754176779</v>
      </c>
      <c r="AE7" s="139"/>
    </row>
    <row r="8" spans="1:31" x14ac:dyDescent="0.25">
      <c r="A8" s="1" t="s">
        <v>76</v>
      </c>
      <c r="B8" s="180" t="s">
        <v>77</v>
      </c>
      <c r="C8" s="181">
        <v>668942</v>
      </c>
      <c r="D8" s="181">
        <v>334402</v>
      </c>
      <c r="E8" s="181">
        <v>687574</v>
      </c>
      <c r="F8" s="181">
        <v>759733</v>
      </c>
      <c r="G8" s="182">
        <f>IFERROR(F8/E8-1,"-")</f>
        <v>0.10494724931425559</v>
      </c>
      <c r="H8" s="183">
        <f>IFERROR(F8/C8-1,"-")</f>
        <v>0.13572327645745075</v>
      </c>
      <c r="I8" s="182">
        <f>F8/F$7</f>
        <v>0.14315291673881786</v>
      </c>
      <c r="J8" s="184">
        <f>F8/$F8</f>
        <v>1</v>
      </c>
      <c r="K8" s="181">
        <v>204588</v>
      </c>
      <c r="L8" s="181">
        <v>126442</v>
      </c>
      <c r="M8" s="181">
        <v>211189</v>
      </c>
      <c r="N8" s="181">
        <v>228986</v>
      </c>
      <c r="O8" s="182">
        <f>IFERROR(N8/M8-1,"-")</f>
        <v>8.4270487572742914E-2</v>
      </c>
      <c r="P8" s="183">
        <f>IFERROR(N8/K8-1,"-")</f>
        <v>0.11925430621541833</v>
      </c>
      <c r="Q8" s="182">
        <f>N8/N$7</f>
        <v>0.15848098111953934</v>
      </c>
      <c r="R8" s="184">
        <f>N8/$F8</f>
        <v>0.30140325614393476</v>
      </c>
      <c r="S8" s="181">
        <v>288307</v>
      </c>
      <c r="T8" s="181">
        <v>283084</v>
      </c>
      <c r="U8" s="181">
        <v>163202</v>
      </c>
      <c r="V8" s="181">
        <v>139561</v>
      </c>
      <c r="W8" s="181">
        <v>274119</v>
      </c>
      <c r="X8" s="181">
        <v>311661</v>
      </c>
      <c r="Y8" s="182">
        <f>IFERROR(X8/W8-1,"-")</f>
        <v>0.13695511803267935</v>
      </c>
      <c r="Z8" s="183">
        <f t="shared" ref="Z8:Z36" si="1">IFERROR(X8/T8-1,"-")</f>
        <v>0.1009488349747778</v>
      </c>
      <c r="AA8" s="181">
        <f t="shared" ref="AA8:AA35" si="2">X8-W8</f>
        <v>37542</v>
      </c>
      <c r="AB8" s="181">
        <f t="shared" ref="AB8:AB36" si="3">X8-T8</f>
        <v>28577</v>
      </c>
      <c r="AC8" s="182">
        <f>X8/X$7</f>
        <v>0.15380101865829449</v>
      </c>
      <c r="AD8" s="184">
        <f t="shared" si="0"/>
        <v>0.4102243814603288</v>
      </c>
      <c r="AE8" s="139"/>
    </row>
    <row r="9" spans="1:31" x14ac:dyDescent="0.25">
      <c r="A9" s="197" t="s">
        <v>9</v>
      </c>
      <c r="B9" s="185" t="s">
        <v>9</v>
      </c>
      <c r="C9" s="186">
        <v>298833</v>
      </c>
      <c r="D9" s="186">
        <v>227657</v>
      </c>
      <c r="E9" s="186">
        <v>311498</v>
      </c>
      <c r="F9" s="186">
        <v>329841</v>
      </c>
      <c r="G9" s="187">
        <f>IFERROR(F9/E9-1,"-")</f>
        <v>5.8886413395912607E-2</v>
      </c>
      <c r="H9" s="188">
        <f>IFERROR(F9/C9-1,"-")</f>
        <v>0.10376364056178544</v>
      </c>
      <c r="I9" s="187">
        <f>F9/F$7</f>
        <v>6.2150388636597886E-2</v>
      </c>
      <c r="J9" s="189">
        <f>F9/$F9</f>
        <v>1</v>
      </c>
      <c r="K9" s="186">
        <v>115754</v>
      </c>
      <c r="L9" s="186">
        <v>91555</v>
      </c>
      <c r="M9" s="186">
        <v>113062</v>
      </c>
      <c r="N9" s="186">
        <v>121924</v>
      </c>
      <c r="O9" s="187">
        <f>IFERROR(N9/M9-1,"-")</f>
        <v>7.8381772832605057E-2</v>
      </c>
      <c r="P9" s="188">
        <f>IFERROR(N9/K9-1,"-")</f>
        <v>5.3302693643416221E-2</v>
      </c>
      <c r="Q9" s="187">
        <f>N9/N$7</f>
        <v>8.4383478212723545E-2</v>
      </c>
      <c r="R9" s="189">
        <f>N9/$F9</f>
        <v>0.36964476823681713</v>
      </c>
      <c r="S9" s="186">
        <v>111420</v>
      </c>
      <c r="T9" s="186">
        <v>95478</v>
      </c>
      <c r="U9" s="186">
        <v>56449</v>
      </c>
      <c r="V9" s="186">
        <v>98818</v>
      </c>
      <c r="W9" s="186">
        <v>113075</v>
      </c>
      <c r="X9" s="186">
        <v>118947</v>
      </c>
      <c r="Y9" s="187">
        <f>IFERROR(X9/W9-1,"-")</f>
        <v>5.1930134866239319E-2</v>
      </c>
      <c r="Z9" s="188">
        <f t="shared" si="1"/>
        <v>0.24580531640796832</v>
      </c>
      <c r="AA9" s="186">
        <f t="shared" si="2"/>
        <v>5872</v>
      </c>
      <c r="AB9" s="186">
        <f t="shared" si="3"/>
        <v>23469</v>
      </c>
      <c r="AC9" s="187">
        <f>X9/X$7</f>
        <v>5.8698938161490057E-2</v>
      </c>
      <c r="AD9" s="189">
        <f t="shared" si="0"/>
        <v>0.36061920743631021</v>
      </c>
      <c r="AE9" s="139"/>
    </row>
    <row r="10" spans="1:31" x14ac:dyDescent="0.25">
      <c r="A10" s="197" t="s">
        <v>81</v>
      </c>
      <c r="B10" s="185" t="s">
        <v>81</v>
      </c>
      <c r="C10" s="186">
        <v>370109</v>
      </c>
      <c r="D10" s="186">
        <v>106745</v>
      </c>
      <c r="E10" s="186">
        <v>376076</v>
      </c>
      <c r="F10" s="186">
        <v>429892</v>
      </c>
      <c r="G10" s="187">
        <f>IFERROR(F10/E10-1,"-")</f>
        <v>0.14309873536200124</v>
      </c>
      <c r="H10" s="188">
        <f>IFERROR(F10/C10-1,"-")</f>
        <v>0.16152809037337645</v>
      </c>
      <c r="I10" s="187">
        <f>F10/F$7</f>
        <v>8.1002528102219973E-2</v>
      </c>
      <c r="J10" s="189">
        <f>F10/$F10</f>
        <v>1</v>
      </c>
      <c r="K10" s="186">
        <v>88834</v>
      </c>
      <c r="L10" s="186">
        <v>34887</v>
      </c>
      <c r="M10" s="186">
        <v>98127</v>
      </c>
      <c r="N10" s="186">
        <v>107062</v>
      </c>
      <c r="O10" s="187">
        <f>IFERROR(N10/M10-1,"-")</f>
        <v>9.1055468933117334E-2</v>
      </c>
      <c r="P10" s="188">
        <f>IFERROR(N10/K10-1,"-")</f>
        <v>0.20519170587837987</v>
      </c>
      <c r="Q10" s="187">
        <f>N10/N$7</f>
        <v>7.4097502906815785E-2</v>
      </c>
      <c r="R10" s="189">
        <f>N10/$F10</f>
        <v>0.24904394592130116</v>
      </c>
      <c r="S10" s="186">
        <v>176887</v>
      </c>
      <c r="T10" s="186">
        <v>187606</v>
      </c>
      <c r="U10" s="186">
        <v>106753</v>
      </c>
      <c r="V10" s="186">
        <v>40743</v>
      </c>
      <c r="W10" s="186">
        <v>161044</v>
      </c>
      <c r="X10" s="186">
        <v>192714</v>
      </c>
      <c r="Y10" s="187">
        <f>IFERROR(X10/W10-1,"-")</f>
        <v>0.19665433049352976</v>
      </c>
      <c r="Z10" s="188">
        <f t="shared" si="1"/>
        <v>2.7227274180996242E-2</v>
      </c>
      <c r="AA10" s="186">
        <f t="shared" si="2"/>
        <v>31670</v>
      </c>
      <c r="AB10" s="186">
        <f t="shared" si="3"/>
        <v>5108</v>
      </c>
      <c r="AC10" s="187">
        <f>X10/X$7</f>
        <v>9.5102080496804423E-2</v>
      </c>
      <c r="AD10" s="189">
        <f t="shared" si="0"/>
        <v>0.44828468545588196</v>
      </c>
      <c r="AE10" s="139"/>
    </row>
    <row r="11" spans="1:31" x14ac:dyDescent="0.25">
      <c r="A11" s="1"/>
      <c r="B11" s="180" t="s">
        <v>89</v>
      </c>
      <c r="C11" s="181">
        <v>4577676</v>
      </c>
      <c r="D11" s="181">
        <v>389756</v>
      </c>
      <c r="E11" s="181">
        <v>3771873</v>
      </c>
      <c r="F11" s="181">
        <v>4547410</v>
      </c>
      <c r="G11" s="182">
        <f>IFERROR(F11/E11-1,"-")</f>
        <v>0.20561058126824516</v>
      </c>
      <c r="H11" s="183">
        <f>IFERROR(F11/C11-1,"-")</f>
        <v>-6.6116518512887579E-3</v>
      </c>
      <c r="I11" s="182">
        <f>F11/F$7</f>
        <v>0.8568470832611822</v>
      </c>
      <c r="J11" s="184">
        <f>F11/$F11</f>
        <v>1</v>
      </c>
      <c r="K11" s="181">
        <v>1335746</v>
      </c>
      <c r="L11" s="181">
        <v>105525</v>
      </c>
      <c r="M11" s="181">
        <v>989748</v>
      </c>
      <c r="N11" s="181">
        <v>1215894</v>
      </c>
      <c r="O11" s="182">
        <f>IFERROR(N11/M11-1,"-")</f>
        <v>0.22848846373016163</v>
      </c>
      <c r="P11" s="183">
        <f>IFERROR(N11/K11-1,"-")</f>
        <v>-8.9726639645561379E-2</v>
      </c>
      <c r="Q11" s="182">
        <f>N11/N$7</f>
        <v>0.84151901888046066</v>
      </c>
      <c r="R11" s="184">
        <f>N11/$F11</f>
        <v>0.26738165241313189</v>
      </c>
      <c r="S11" s="181">
        <v>1614749</v>
      </c>
      <c r="T11" s="181">
        <v>1612055</v>
      </c>
      <c r="U11" s="181">
        <v>1034829</v>
      </c>
      <c r="V11" s="181">
        <v>161417</v>
      </c>
      <c r="W11" s="181">
        <v>1437291</v>
      </c>
      <c r="X11" s="181">
        <v>1714730</v>
      </c>
      <c r="Y11" s="182">
        <f>IFERROR(X11/W11-1,"-")</f>
        <v>0.19302910823208386</v>
      </c>
      <c r="Z11" s="183">
        <f t="shared" si="1"/>
        <v>6.3691995620496877E-2</v>
      </c>
      <c r="AA11" s="181">
        <f t="shared" si="2"/>
        <v>277439</v>
      </c>
      <c r="AB11" s="181">
        <f t="shared" si="3"/>
        <v>102675</v>
      </c>
      <c r="AC11" s="182">
        <f>X11/X$7</f>
        <v>0.84619898134170557</v>
      </c>
      <c r="AD11" s="184">
        <f t="shared" si="0"/>
        <v>0.37707838088054518</v>
      </c>
      <c r="AE11" s="139"/>
    </row>
    <row r="12" spans="1:31" s="103" customFormat="1" x14ac:dyDescent="0.25">
      <c r="B12" s="185" t="s">
        <v>93</v>
      </c>
      <c r="C12" s="186">
        <v>1526410</v>
      </c>
      <c r="D12" s="186">
        <v>20311</v>
      </c>
      <c r="E12" s="186">
        <v>1259411</v>
      </c>
      <c r="F12" s="186">
        <v>1605389</v>
      </c>
      <c r="G12" s="187">
        <f t="shared" ref="G12:G36" si="4">IFERROR(F12/E12-1,"-")</f>
        <v>0.27471413224118257</v>
      </c>
      <c r="H12" s="188">
        <f t="shared" ref="H12:H36" si="5">IFERROR(F12/C12-1,"-")</f>
        <v>5.1741668359090998E-2</v>
      </c>
      <c r="I12" s="187">
        <f t="shared" ref="I12:I36" si="6">F12/F$7</f>
        <v>0.30249590033658413</v>
      </c>
      <c r="J12" s="189">
        <f t="shared" ref="J12:J36" si="7">F12/$F12</f>
        <v>1</v>
      </c>
      <c r="K12" s="186">
        <v>225281</v>
      </c>
      <c r="L12" s="186">
        <v>4486</v>
      </c>
      <c r="M12" s="186">
        <v>186020</v>
      </c>
      <c r="N12" s="186">
        <v>243397</v>
      </c>
      <c r="O12" s="187">
        <f t="shared" ref="O12:O36" si="8">IFERROR(N12/M12-1,"-")</f>
        <v>0.30844532845930539</v>
      </c>
      <c r="P12" s="188">
        <f t="shared" ref="P12:P36" si="9">IFERROR(N12/K12-1,"-")</f>
        <v>8.0415125998197778E-2</v>
      </c>
      <c r="Q12" s="187">
        <f t="shared" ref="Q12:Q29" si="10">N12/N$7</f>
        <v>0.16845481977742097</v>
      </c>
      <c r="R12" s="189">
        <f t="shared" ref="R12:R36" si="11">N12/$F12</f>
        <v>0.15161247523185969</v>
      </c>
      <c r="S12" s="186">
        <v>648659</v>
      </c>
      <c r="T12" s="186">
        <v>669945</v>
      </c>
      <c r="U12" s="186">
        <v>424155</v>
      </c>
      <c r="V12" s="186">
        <v>10010</v>
      </c>
      <c r="W12" s="186">
        <v>576618</v>
      </c>
      <c r="X12" s="186">
        <v>714301</v>
      </c>
      <c r="Y12" s="187">
        <f t="shared" ref="Y12:Y36" si="12">IFERROR(X12/W12-1,"-")</f>
        <v>0.23877679850438249</v>
      </c>
      <c r="Z12" s="188">
        <f t="shared" si="1"/>
        <v>6.6208420094186815E-2</v>
      </c>
      <c r="AA12" s="186">
        <f t="shared" si="2"/>
        <v>137683</v>
      </c>
      <c r="AB12" s="186">
        <f t="shared" si="3"/>
        <v>44356</v>
      </c>
      <c r="AC12" s="187">
        <f t="shared" ref="AC12:AC36" si="13">X12/X$7</f>
        <v>0.35249909815035696</v>
      </c>
      <c r="AD12" s="189">
        <f t="shared" si="0"/>
        <v>0.44493951310243185</v>
      </c>
      <c r="AE12" s="198"/>
    </row>
    <row r="13" spans="1:31" s="103" customFormat="1" x14ac:dyDescent="0.25">
      <c r="B13" s="185" t="s">
        <v>97</v>
      </c>
      <c r="C13" s="186">
        <v>928000</v>
      </c>
      <c r="D13" s="186">
        <v>103109</v>
      </c>
      <c r="E13" s="186">
        <v>689836</v>
      </c>
      <c r="F13" s="186">
        <v>817803</v>
      </c>
      <c r="G13" s="187">
        <f t="shared" si="4"/>
        <v>0.18550351097942119</v>
      </c>
      <c r="H13" s="188">
        <f t="shared" si="5"/>
        <v>-0.11874676724137934</v>
      </c>
      <c r="I13" s="187">
        <f t="shared" si="6"/>
        <v>0.15409477377941388</v>
      </c>
      <c r="J13" s="189">
        <f t="shared" si="7"/>
        <v>1</v>
      </c>
      <c r="K13" s="186">
        <v>257066</v>
      </c>
      <c r="L13" s="186">
        <v>26618</v>
      </c>
      <c r="M13" s="186">
        <v>193173</v>
      </c>
      <c r="N13" s="186">
        <v>232345</v>
      </c>
      <c r="O13" s="187">
        <f t="shared" si="8"/>
        <v>0.20278196228251355</v>
      </c>
      <c r="P13" s="188">
        <f t="shared" si="9"/>
        <v>-9.6165965160698086E-2</v>
      </c>
      <c r="Q13" s="187">
        <f t="shared" si="10"/>
        <v>0.16080574165328609</v>
      </c>
      <c r="R13" s="189">
        <f t="shared" si="11"/>
        <v>0.28410876458022288</v>
      </c>
      <c r="S13" s="186">
        <v>247369</v>
      </c>
      <c r="T13" s="186">
        <v>226252</v>
      </c>
      <c r="U13" s="186">
        <v>134689</v>
      </c>
      <c r="V13" s="186">
        <v>24400</v>
      </c>
      <c r="W13" s="186">
        <v>162919</v>
      </c>
      <c r="X13" s="186">
        <v>196251</v>
      </c>
      <c r="Y13" s="187">
        <f t="shared" si="12"/>
        <v>0.20459246619485749</v>
      </c>
      <c r="Z13" s="188">
        <f t="shared" si="1"/>
        <v>-0.13259993281827342</v>
      </c>
      <c r="AA13" s="186">
        <f t="shared" si="2"/>
        <v>33332</v>
      </c>
      <c r="AB13" s="186">
        <f t="shared" si="3"/>
        <v>-30001</v>
      </c>
      <c r="AC13" s="187">
        <f t="shared" si="13"/>
        <v>9.6847548178016982E-2</v>
      </c>
      <c r="AD13" s="189">
        <f t="shared" si="0"/>
        <v>0.23997344103653326</v>
      </c>
      <c r="AE13" s="198"/>
    </row>
    <row r="14" spans="1:31" x14ac:dyDescent="0.25">
      <c r="A14" s="1"/>
      <c r="B14" s="185" t="s">
        <v>101</v>
      </c>
      <c r="C14" s="186">
        <v>198201</v>
      </c>
      <c r="D14" s="186">
        <v>58728</v>
      </c>
      <c r="E14" s="186">
        <v>212310</v>
      </c>
      <c r="F14" s="186">
        <v>242749</v>
      </c>
      <c r="G14" s="187">
        <f t="shared" si="4"/>
        <v>0.14337054307380726</v>
      </c>
      <c r="H14" s="188">
        <f t="shared" si="5"/>
        <v>0.22476173177733716</v>
      </c>
      <c r="I14" s="187">
        <f t="shared" si="6"/>
        <v>4.574005260457463E-2</v>
      </c>
      <c r="J14" s="189">
        <f t="shared" si="7"/>
        <v>1</v>
      </c>
      <c r="K14" s="186">
        <v>30733</v>
      </c>
      <c r="L14" s="186">
        <v>9974</v>
      </c>
      <c r="M14" s="186">
        <v>31058</v>
      </c>
      <c r="N14" s="186">
        <v>39499</v>
      </c>
      <c r="O14" s="187">
        <f t="shared" si="8"/>
        <v>0.27178182754845781</v>
      </c>
      <c r="P14" s="188">
        <f t="shared" si="9"/>
        <v>0.28523085933686909</v>
      </c>
      <c r="Q14" s="187">
        <f t="shared" si="10"/>
        <v>2.733721831570788E-2</v>
      </c>
      <c r="R14" s="189">
        <f t="shared" si="11"/>
        <v>0.16271539738577709</v>
      </c>
      <c r="S14" s="186">
        <v>71830</v>
      </c>
      <c r="T14" s="186">
        <v>70164</v>
      </c>
      <c r="U14" s="186">
        <v>44764</v>
      </c>
      <c r="V14" s="186">
        <v>30328</v>
      </c>
      <c r="W14" s="186">
        <v>76993</v>
      </c>
      <c r="X14" s="186">
        <v>93751</v>
      </c>
      <c r="Y14" s="187">
        <f t="shared" si="12"/>
        <v>0.21765615055914167</v>
      </c>
      <c r="Z14" s="188">
        <f t="shared" si="1"/>
        <v>0.33616954563593859</v>
      </c>
      <c r="AA14" s="186">
        <f t="shared" si="2"/>
        <v>16758</v>
      </c>
      <c r="AB14" s="186">
        <f t="shared" si="3"/>
        <v>23587</v>
      </c>
      <c r="AC14" s="187">
        <f t="shared" si="13"/>
        <v>4.6265010059756487E-2</v>
      </c>
      <c r="AD14" s="189">
        <f t="shared" si="0"/>
        <v>0.38620550445109969</v>
      </c>
      <c r="AE14" s="139"/>
    </row>
    <row r="15" spans="1:31" x14ac:dyDescent="0.25">
      <c r="A15" s="1"/>
      <c r="B15" s="185" t="s">
        <v>110</v>
      </c>
      <c r="C15" s="186">
        <v>197949</v>
      </c>
      <c r="D15" s="186">
        <v>6628</v>
      </c>
      <c r="E15" s="186">
        <v>234603</v>
      </c>
      <c r="F15" s="186">
        <v>216294</v>
      </c>
      <c r="G15" s="187">
        <f t="shared" si="4"/>
        <v>-7.8042480275188342E-2</v>
      </c>
      <c r="H15" s="188">
        <f t="shared" si="5"/>
        <v>9.2675386084294376E-2</v>
      </c>
      <c r="I15" s="187">
        <f t="shared" si="6"/>
        <v>4.075526135248287E-2</v>
      </c>
      <c r="J15" s="189">
        <f t="shared" si="7"/>
        <v>1</v>
      </c>
      <c r="K15" s="186">
        <v>81227</v>
      </c>
      <c r="L15" s="186">
        <v>2882</v>
      </c>
      <c r="M15" s="186">
        <v>91835</v>
      </c>
      <c r="N15" s="186">
        <v>88658</v>
      </c>
      <c r="O15" s="187">
        <f t="shared" si="8"/>
        <v>-3.459465345456525E-2</v>
      </c>
      <c r="P15" s="188">
        <f t="shared" si="9"/>
        <v>9.1484358649217556E-2</v>
      </c>
      <c r="Q15" s="187">
        <f t="shared" si="10"/>
        <v>6.1360112950556447E-2</v>
      </c>
      <c r="R15" s="189">
        <f t="shared" si="11"/>
        <v>0.40989578998955128</v>
      </c>
      <c r="S15" s="186">
        <v>59076</v>
      </c>
      <c r="T15" s="186">
        <v>56517</v>
      </c>
      <c r="U15" s="186">
        <v>34076</v>
      </c>
      <c r="V15" s="186">
        <v>2526</v>
      </c>
      <c r="W15" s="186">
        <v>72875</v>
      </c>
      <c r="X15" s="186">
        <v>65213</v>
      </c>
      <c r="Y15" s="187">
        <f t="shared" si="12"/>
        <v>-0.10513893653516293</v>
      </c>
      <c r="Z15" s="188">
        <f t="shared" si="1"/>
        <v>0.1538652086982677</v>
      </c>
      <c r="AA15" s="186">
        <f t="shared" si="2"/>
        <v>-7662</v>
      </c>
      <c r="AB15" s="186">
        <f t="shared" si="3"/>
        <v>8696</v>
      </c>
      <c r="AC15" s="187">
        <f t="shared" si="13"/>
        <v>3.2181844471279232E-2</v>
      </c>
      <c r="AD15" s="189">
        <f t="shared" si="0"/>
        <v>0.30150165977789489</v>
      </c>
      <c r="AE15" s="139"/>
    </row>
    <row r="16" spans="1:31" x14ac:dyDescent="0.25">
      <c r="A16" s="1"/>
      <c r="B16" s="185" t="s">
        <v>105</v>
      </c>
      <c r="C16" s="186">
        <v>109957</v>
      </c>
      <c r="D16" s="186">
        <v>11420</v>
      </c>
      <c r="E16" s="186">
        <v>123448</v>
      </c>
      <c r="F16" s="186">
        <v>115311</v>
      </c>
      <c r="G16" s="187">
        <f t="shared" si="4"/>
        <v>-6.5914393104789082E-2</v>
      </c>
      <c r="H16" s="188">
        <f t="shared" si="5"/>
        <v>4.8691761324881622E-2</v>
      </c>
      <c r="I16" s="187">
        <f t="shared" si="6"/>
        <v>2.1727509509353714E-2</v>
      </c>
      <c r="J16" s="189">
        <f t="shared" si="7"/>
        <v>1</v>
      </c>
      <c r="K16" s="186">
        <v>29554</v>
      </c>
      <c r="L16" s="186">
        <v>3432</v>
      </c>
      <c r="M16" s="186">
        <v>32949</v>
      </c>
      <c r="N16" s="186">
        <v>32051</v>
      </c>
      <c r="O16" s="187">
        <f t="shared" si="8"/>
        <v>-2.7254241403380952E-2</v>
      </c>
      <c r="P16" s="188">
        <f t="shared" si="9"/>
        <v>8.4489409217026523E-2</v>
      </c>
      <c r="Q16" s="187">
        <f t="shared" si="10"/>
        <v>2.2182464979790709E-2</v>
      </c>
      <c r="R16" s="189">
        <f t="shared" si="11"/>
        <v>0.27795266713496541</v>
      </c>
      <c r="S16" s="186">
        <v>61443</v>
      </c>
      <c r="T16" s="186">
        <v>57839</v>
      </c>
      <c r="U16" s="186">
        <v>38356</v>
      </c>
      <c r="V16" s="186">
        <v>5234</v>
      </c>
      <c r="W16" s="186">
        <v>67237</v>
      </c>
      <c r="X16" s="186">
        <v>60571</v>
      </c>
      <c r="Y16" s="187">
        <f t="shared" si="12"/>
        <v>-9.9141841545577591E-2</v>
      </c>
      <c r="Z16" s="188">
        <f t="shared" si="1"/>
        <v>4.7234564912947974E-2</v>
      </c>
      <c r="AA16" s="186">
        <f t="shared" si="2"/>
        <v>-6666</v>
      </c>
      <c r="AB16" s="186">
        <f t="shared" si="3"/>
        <v>2732</v>
      </c>
      <c r="AC16" s="187">
        <f t="shared" si="13"/>
        <v>2.989107235474299E-2</v>
      </c>
      <c r="AD16" s="189">
        <f t="shared" si="0"/>
        <v>0.5252837977296182</v>
      </c>
      <c r="AE16" s="139"/>
    </row>
    <row r="17" spans="1:31" x14ac:dyDescent="0.25">
      <c r="A17" s="1"/>
      <c r="B17" s="185" t="s">
        <v>114</v>
      </c>
      <c r="C17" s="186">
        <v>129816</v>
      </c>
      <c r="D17" s="186">
        <v>21639</v>
      </c>
      <c r="E17" s="186">
        <v>124428</v>
      </c>
      <c r="F17" s="186">
        <v>140027</v>
      </c>
      <c r="G17" s="187">
        <f t="shared" si="4"/>
        <v>0.12536567332111748</v>
      </c>
      <c r="H17" s="188">
        <f t="shared" si="5"/>
        <v>7.865748443951448E-2</v>
      </c>
      <c r="I17" s="187">
        <f t="shared" si="6"/>
        <v>2.6384629168650628E-2</v>
      </c>
      <c r="J17" s="189">
        <f t="shared" si="7"/>
        <v>1</v>
      </c>
      <c r="K17" s="186">
        <v>31745</v>
      </c>
      <c r="L17" s="186">
        <v>5105</v>
      </c>
      <c r="M17" s="186">
        <v>26076</v>
      </c>
      <c r="N17" s="186">
        <v>31674</v>
      </c>
      <c r="O17" s="187">
        <f t="shared" si="8"/>
        <v>0.21468016566958115</v>
      </c>
      <c r="P17" s="188">
        <f t="shared" si="9"/>
        <v>-2.2365726886123261E-3</v>
      </c>
      <c r="Q17" s="187">
        <f t="shared" si="10"/>
        <v>2.1921543657604785E-2</v>
      </c>
      <c r="R17" s="189">
        <f t="shared" si="11"/>
        <v>0.22619923300506331</v>
      </c>
      <c r="S17" s="186">
        <v>57609</v>
      </c>
      <c r="T17" s="186">
        <v>58113</v>
      </c>
      <c r="U17" s="186">
        <v>32762</v>
      </c>
      <c r="V17" s="186">
        <v>10054</v>
      </c>
      <c r="W17" s="186">
        <v>56025</v>
      </c>
      <c r="X17" s="186">
        <v>65953</v>
      </c>
      <c r="Y17" s="187">
        <f t="shared" si="12"/>
        <v>0.17720660419455592</v>
      </c>
      <c r="Z17" s="188">
        <f t="shared" si="1"/>
        <v>0.13490957272899351</v>
      </c>
      <c r="AA17" s="186">
        <f t="shared" si="2"/>
        <v>9928</v>
      </c>
      <c r="AB17" s="186">
        <f t="shared" si="3"/>
        <v>7840</v>
      </c>
      <c r="AC17" s="187">
        <f t="shared" si="13"/>
        <v>3.254702572208424E-2</v>
      </c>
      <c r="AD17" s="189">
        <f t="shared" si="0"/>
        <v>0.47100202103879968</v>
      </c>
      <c r="AE17" s="139"/>
    </row>
    <row r="18" spans="1:31" x14ac:dyDescent="0.25">
      <c r="A18" s="1"/>
      <c r="B18" s="185" t="s">
        <v>118</v>
      </c>
      <c r="C18" s="186">
        <v>151652</v>
      </c>
      <c r="D18" s="186">
        <v>8332</v>
      </c>
      <c r="E18" s="186">
        <v>157896</v>
      </c>
      <c r="F18" s="186">
        <v>197158</v>
      </c>
      <c r="G18" s="187">
        <f t="shared" si="4"/>
        <v>0.24865734407458073</v>
      </c>
      <c r="H18" s="188">
        <f t="shared" si="5"/>
        <v>0.30006857806029585</v>
      </c>
      <c r="I18" s="187">
        <f t="shared" si="6"/>
        <v>3.714955485465532E-2</v>
      </c>
      <c r="J18" s="189">
        <f t="shared" si="7"/>
        <v>1</v>
      </c>
      <c r="K18" s="186">
        <v>22506</v>
      </c>
      <c r="L18" s="186">
        <v>1271</v>
      </c>
      <c r="M18" s="186">
        <v>22751</v>
      </c>
      <c r="N18" s="186">
        <v>31755</v>
      </c>
      <c r="O18" s="187">
        <f t="shared" si="8"/>
        <v>0.39576282361214887</v>
      </c>
      <c r="P18" s="188">
        <f t="shared" si="9"/>
        <v>0.41095707811250337</v>
      </c>
      <c r="Q18" s="187">
        <f t="shared" si="10"/>
        <v>2.1977603676429876E-2</v>
      </c>
      <c r="R18" s="189">
        <f t="shared" si="11"/>
        <v>0.16106371539577394</v>
      </c>
      <c r="S18" s="186">
        <v>35788</v>
      </c>
      <c r="T18" s="186">
        <v>39064</v>
      </c>
      <c r="U18" s="186">
        <v>26694</v>
      </c>
      <c r="V18" s="186">
        <v>3368</v>
      </c>
      <c r="W18" s="186">
        <v>54771</v>
      </c>
      <c r="X18" s="186">
        <v>58118</v>
      </c>
      <c r="Y18" s="187">
        <f t="shared" si="12"/>
        <v>6.110898103010709E-2</v>
      </c>
      <c r="Z18" s="188">
        <f t="shared" si="1"/>
        <v>0.48776366987507669</v>
      </c>
      <c r="AA18" s="186">
        <f t="shared" si="2"/>
        <v>3347</v>
      </c>
      <c r="AB18" s="186">
        <f t="shared" si="3"/>
        <v>19054</v>
      </c>
      <c r="AC18" s="187">
        <f t="shared" si="13"/>
        <v>2.8680545857142081E-2</v>
      </c>
      <c r="AD18" s="189">
        <f t="shared" si="0"/>
        <v>0.2947788068452713</v>
      </c>
      <c r="AE18" s="139"/>
    </row>
    <row r="19" spans="1:31" x14ac:dyDescent="0.25">
      <c r="A19" s="1"/>
      <c r="B19" s="185" t="s">
        <v>140</v>
      </c>
      <c r="C19" s="186">
        <v>64024</v>
      </c>
      <c r="D19" s="186">
        <v>23393</v>
      </c>
      <c r="E19" s="186">
        <v>91476</v>
      </c>
      <c r="F19" s="186">
        <v>116278</v>
      </c>
      <c r="G19" s="187">
        <f t="shared" si="4"/>
        <v>0.27113122567668024</v>
      </c>
      <c r="H19" s="188">
        <f t="shared" si="5"/>
        <v>0.81616268899162825</v>
      </c>
      <c r="I19" s="187">
        <f t="shared" si="6"/>
        <v>2.1909716772282185E-2</v>
      </c>
      <c r="J19" s="189">
        <f t="shared" si="7"/>
        <v>1</v>
      </c>
      <c r="K19" s="186">
        <v>14317</v>
      </c>
      <c r="L19" s="186">
        <v>3578</v>
      </c>
      <c r="M19" s="186">
        <v>18521</v>
      </c>
      <c r="N19" s="186">
        <v>26504</v>
      </c>
      <c r="O19" s="187">
        <f t="shared" si="8"/>
        <v>0.43102424275147122</v>
      </c>
      <c r="P19" s="188">
        <f t="shared" si="9"/>
        <v>0.85122581546413345</v>
      </c>
      <c r="Q19" s="187">
        <f t="shared" si="10"/>
        <v>1.8343391838768618E-2</v>
      </c>
      <c r="R19" s="189">
        <f t="shared" si="11"/>
        <v>0.22793649701577254</v>
      </c>
      <c r="S19" s="186">
        <v>19329</v>
      </c>
      <c r="T19" s="186">
        <v>19793</v>
      </c>
      <c r="U19" s="186">
        <v>16510</v>
      </c>
      <c r="V19" s="186">
        <v>11018</v>
      </c>
      <c r="W19" s="186">
        <v>34235</v>
      </c>
      <c r="X19" s="186">
        <v>42267</v>
      </c>
      <c r="Y19" s="187">
        <f t="shared" si="12"/>
        <v>0.23461369943040755</v>
      </c>
      <c r="Z19" s="188">
        <f t="shared" si="1"/>
        <v>1.1354519274490982</v>
      </c>
      <c r="AA19" s="186">
        <f t="shared" si="2"/>
        <v>8032</v>
      </c>
      <c r="AB19" s="186">
        <f t="shared" si="3"/>
        <v>22474</v>
      </c>
      <c r="AC19" s="187">
        <f t="shared" si="13"/>
        <v>2.0858264767263573E-2</v>
      </c>
      <c r="AD19" s="189">
        <f t="shared" si="0"/>
        <v>0.3634995441958066</v>
      </c>
      <c r="AE19" s="139"/>
    </row>
    <row r="20" spans="1:31" x14ac:dyDescent="0.25">
      <c r="A20" s="1"/>
      <c r="B20" s="185" t="s">
        <v>130</v>
      </c>
      <c r="C20" s="186">
        <v>164393</v>
      </c>
      <c r="D20" s="186">
        <v>1386</v>
      </c>
      <c r="E20" s="186">
        <v>140826</v>
      </c>
      <c r="F20" s="186">
        <v>150306</v>
      </c>
      <c r="G20" s="187">
        <f t="shared" si="4"/>
        <v>6.7317114737335482E-2</v>
      </c>
      <c r="H20" s="188">
        <f t="shared" si="5"/>
        <v>-8.569099657528001E-2</v>
      </c>
      <c r="I20" s="187">
        <f t="shared" si="6"/>
        <v>2.8321452804267757E-2</v>
      </c>
      <c r="J20" s="189">
        <f t="shared" si="7"/>
        <v>1</v>
      </c>
      <c r="K20" s="186">
        <v>78444</v>
      </c>
      <c r="L20" s="186">
        <v>668</v>
      </c>
      <c r="M20" s="186">
        <v>70969</v>
      </c>
      <c r="N20" s="186">
        <v>63324</v>
      </c>
      <c r="O20" s="187">
        <f t="shared" si="8"/>
        <v>-0.10772309036339811</v>
      </c>
      <c r="P20" s="188">
        <f t="shared" si="9"/>
        <v>-0.19274896741624603</v>
      </c>
      <c r="Q20" s="187">
        <f t="shared" si="10"/>
        <v>4.3826476939261394E-2</v>
      </c>
      <c r="R20" s="189">
        <f t="shared" si="11"/>
        <v>0.42130054688435592</v>
      </c>
      <c r="S20" s="186">
        <v>46702</v>
      </c>
      <c r="T20" s="186">
        <v>51549</v>
      </c>
      <c r="U20" s="186">
        <v>35444</v>
      </c>
      <c r="V20" s="186">
        <v>505</v>
      </c>
      <c r="W20" s="186">
        <v>38456</v>
      </c>
      <c r="X20" s="186">
        <v>49303</v>
      </c>
      <c r="Y20" s="187">
        <f t="shared" si="12"/>
        <v>0.28206261701685054</v>
      </c>
      <c r="Z20" s="188">
        <f t="shared" si="1"/>
        <v>-4.3570195348115348E-2</v>
      </c>
      <c r="AA20" s="186">
        <f t="shared" si="2"/>
        <v>10847</v>
      </c>
      <c r="AB20" s="186">
        <f t="shared" si="3"/>
        <v>-2246</v>
      </c>
      <c r="AC20" s="187">
        <f t="shared" si="13"/>
        <v>2.4330447578971678E-2</v>
      </c>
      <c r="AD20" s="189">
        <f t="shared" si="0"/>
        <v>0.32801751094434023</v>
      </c>
      <c r="AE20" s="139"/>
    </row>
    <row r="21" spans="1:31" x14ac:dyDescent="0.25">
      <c r="A21" s="197" t="s">
        <v>97</v>
      </c>
      <c r="B21" s="185" t="s">
        <v>142</v>
      </c>
      <c r="C21" s="186">
        <v>18503</v>
      </c>
      <c r="D21" s="186">
        <v>1675</v>
      </c>
      <c r="E21" s="186">
        <v>29782</v>
      </c>
      <c r="F21" s="186">
        <v>34934</v>
      </c>
      <c r="G21" s="187">
        <f t="shared" si="4"/>
        <v>0.17299039688402384</v>
      </c>
      <c r="H21" s="188">
        <f t="shared" si="5"/>
        <v>0.88801815921742411</v>
      </c>
      <c r="I21" s="187">
        <f t="shared" si="6"/>
        <v>6.5824493517510265E-3</v>
      </c>
      <c r="J21" s="189">
        <f t="shared" si="7"/>
        <v>1</v>
      </c>
      <c r="K21" s="186">
        <v>5681</v>
      </c>
      <c r="L21" s="186">
        <v>414</v>
      </c>
      <c r="M21" s="186">
        <v>4604</v>
      </c>
      <c r="N21" s="186">
        <v>6107</v>
      </c>
      <c r="O21" s="187">
        <f t="shared" si="8"/>
        <v>0.32645525629887051</v>
      </c>
      <c r="P21" s="188">
        <f t="shared" si="9"/>
        <v>7.4986798098926277E-2</v>
      </c>
      <c r="Q21" s="187">
        <f t="shared" si="10"/>
        <v>4.2266485798128561E-3</v>
      </c>
      <c r="R21" s="189">
        <f t="shared" si="11"/>
        <v>0.1748153661189672</v>
      </c>
      <c r="S21" s="186">
        <v>10826</v>
      </c>
      <c r="T21" s="186">
        <v>12548</v>
      </c>
      <c r="U21" s="186">
        <v>10641</v>
      </c>
      <c r="V21" s="186">
        <v>1076</v>
      </c>
      <c r="W21" s="186">
        <v>24646</v>
      </c>
      <c r="X21" s="186">
        <v>28018</v>
      </c>
      <c r="Y21" s="187">
        <f t="shared" si="12"/>
        <v>0.13681733344153213</v>
      </c>
      <c r="Z21" s="188">
        <f t="shared" si="1"/>
        <v>1.2328657953458717</v>
      </c>
      <c r="AA21" s="186">
        <f t="shared" si="2"/>
        <v>3372</v>
      </c>
      <c r="AB21" s="186">
        <f t="shared" si="3"/>
        <v>15470</v>
      </c>
      <c r="AC21" s="187">
        <f t="shared" si="13"/>
        <v>1.382655173656022E-2</v>
      </c>
      <c r="AD21" s="189">
        <f t="shared" si="0"/>
        <v>0.80202667888017409</v>
      </c>
      <c r="AE21" s="139"/>
    </row>
    <row r="22" spans="1:31" x14ac:dyDescent="0.25">
      <c r="A22" s="197" t="s">
        <v>284</v>
      </c>
      <c r="B22" s="185" t="s">
        <v>122</v>
      </c>
      <c r="C22" s="186">
        <v>59598</v>
      </c>
      <c r="D22" s="186">
        <v>11688</v>
      </c>
      <c r="E22" s="186">
        <v>46948</v>
      </c>
      <c r="F22" s="186">
        <v>60307</v>
      </c>
      <c r="G22" s="187">
        <f t="shared" si="4"/>
        <v>0.28454886257135548</v>
      </c>
      <c r="H22" s="188">
        <f t="shared" si="5"/>
        <v>1.1896372361488661E-2</v>
      </c>
      <c r="I22" s="187">
        <f t="shared" si="6"/>
        <v>1.136336443167256E-2</v>
      </c>
      <c r="J22" s="189">
        <f t="shared" si="7"/>
        <v>1</v>
      </c>
      <c r="K22" s="186">
        <v>22996</v>
      </c>
      <c r="L22" s="186">
        <v>3682</v>
      </c>
      <c r="M22" s="186">
        <v>15986</v>
      </c>
      <c r="N22" s="186">
        <v>20970</v>
      </c>
      <c r="O22" s="187">
        <f t="shared" si="8"/>
        <v>0.311772801201051</v>
      </c>
      <c r="P22" s="188">
        <f t="shared" si="9"/>
        <v>-8.8102278657157806E-2</v>
      </c>
      <c r="Q22" s="187">
        <f t="shared" si="10"/>
        <v>1.4513315984718455E-2</v>
      </c>
      <c r="R22" s="189">
        <f t="shared" si="11"/>
        <v>0.34772082842787738</v>
      </c>
      <c r="S22" s="186">
        <v>18565</v>
      </c>
      <c r="T22" s="186">
        <v>16316</v>
      </c>
      <c r="U22" s="186">
        <v>10541</v>
      </c>
      <c r="V22" s="186">
        <v>4732</v>
      </c>
      <c r="W22" s="186">
        <v>16038</v>
      </c>
      <c r="X22" s="186">
        <v>20313</v>
      </c>
      <c r="Y22" s="187">
        <f t="shared" si="12"/>
        <v>0.26655443322109984</v>
      </c>
      <c r="Z22" s="188">
        <f t="shared" si="1"/>
        <v>0.24497425839666587</v>
      </c>
      <c r="AA22" s="186">
        <f t="shared" si="2"/>
        <v>4275</v>
      </c>
      <c r="AB22" s="186">
        <f t="shared" si="3"/>
        <v>3997</v>
      </c>
      <c r="AC22" s="187">
        <f t="shared" si="13"/>
        <v>1.0024225334597322E-2</v>
      </c>
      <c r="AD22" s="189">
        <f t="shared" si="0"/>
        <v>0.33682657071318423</v>
      </c>
      <c r="AE22" s="139"/>
    </row>
    <row r="23" spans="1:31" x14ac:dyDescent="0.25">
      <c r="A23" s="197" t="s">
        <v>285</v>
      </c>
      <c r="B23" s="185" t="s">
        <v>136</v>
      </c>
      <c r="C23" s="186">
        <v>329819</v>
      </c>
      <c r="D23" s="186">
        <v>17745</v>
      </c>
      <c r="E23" s="186">
        <v>149332</v>
      </c>
      <c r="F23" s="186">
        <v>203153</v>
      </c>
      <c r="G23" s="187">
        <f t="shared" si="4"/>
        <v>0.36041170010446533</v>
      </c>
      <c r="H23" s="188">
        <f t="shared" si="5"/>
        <v>-0.38404700760113886</v>
      </c>
      <c r="I23" s="187">
        <f t="shared" si="6"/>
        <v>3.8279164514692744E-2</v>
      </c>
      <c r="J23" s="189">
        <f t="shared" si="7"/>
        <v>1</v>
      </c>
      <c r="K23" s="186">
        <v>207013</v>
      </c>
      <c r="L23" s="186">
        <v>10792</v>
      </c>
      <c r="M23" s="186">
        <v>95564</v>
      </c>
      <c r="N23" s="186">
        <v>130179</v>
      </c>
      <c r="O23" s="187">
        <f t="shared" si="8"/>
        <v>0.36221799003808974</v>
      </c>
      <c r="P23" s="188">
        <f t="shared" si="9"/>
        <v>-0.37115543468284595</v>
      </c>
      <c r="Q23" s="187">
        <f t="shared" si="10"/>
        <v>9.0096755439898119E-2</v>
      </c>
      <c r="R23" s="189">
        <f t="shared" si="11"/>
        <v>0.64079289993256316</v>
      </c>
      <c r="S23" s="186">
        <v>86163</v>
      </c>
      <c r="T23" s="186">
        <v>70967</v>
      </c>
      <c r="U23" s="186">
        <v>51500</v>
      </c>
      <c r="V23" s="186">
        <v>2947</v>
      </c>
      <c r="W23" s="186">
        <v>31715</v>
      </c>
      <c r="X23" s="186">
        <v>46024</v>
      </c>
      <c r="Y23" s="187">
        <f t="shared" si="12"/>
        <v>0.45117452309632666</v>
      </c>
      <c r="Z23" s="188">
        <f t="shared" si="1"/>
        <v>-0.35147321994729941</v>
      </c>
      <c r="AA23" s="186">
        <f t="shared" si="2"/>
        <v>14309</v>
      </c>
      <c r="AB23" s="186">
        <f t="shared" si="3"/>
        <v>-24943</v>
      </c>
      <c r="AC23" s="187">
        <f t="shared" si="13"/>
        <v>2.2712299847364108E-2</v>
      </c>
      <c r="AD23" s="189">
        <f t="shared" si="0"/>
        <v>0.22654846347334276</v>
      </c>
      <c r="AE23" s="139"/>
    </row>
    <row r="24" spans="1:31" x14ac:dyDescent="0.25">
      <c r="A24" s="197" t="s">
        <v>105</v>
      </c>
      <c r="B24" s="185" t="s">
        <v>286</v>
      </c>
      <c r="C24" s="186">
        <v>13900</v>
      </c>
      <c r="D24" s="186">
        <v>2151</v>
      </c>
      <c r="E24" s="186">
        <v>15272</v>
      </c>
      <c r="F24" s="186">
        <v>21897</v>
      </c>
      <c r="G24" s="187">
        <f t="shared" si="4"/>
        <v>0.43380041906757461</v>
      </c>
      <c r="H24" s="188">
        <f t="shared" si="5"/>
        <v>0.5753237410071943</v>
      </c>
      <c r="I24" s="187">
        <f t="shared" si="6"/>
        <v>4.1259487449273559E-3</v>
      </c>
      <c r="J24" s="189">
        <f t="shared" si="7"/>
        <v>1</v>
      </c>
      <c r="K24" s="186">
        <v>4332</v>
      </c>
      <c r="L24" s="186">
        <v>693</v>
      </c>
      <c r="M24" s="186">
        <v>3843</v>
      </c>
      <c r="N24" s="186">
        <v>6186</v>
      </c>
      <c r="O24" s="187">
        <f t="shared" si="8"/>
        <v>0.60967993754879002</v>
      </c>
      <c r="P24" s="188">
        <f t="shared" si="9"/>
        <v>0.42797783933518008</v>
      </c>
      <c r="Q24" s="187">
        <f t="shared" si="10"/>
        <v>4.281324400642268E-3</v>
      </c>
      <c r="R24" s="189">
        <f t="shared" si="11"/>
        <v>0.28250445266474861</v>
      </c>
      <c r="S24" s="186">
        <v>6511</v>
      </c>
      <c r="T24" s="186">
        <v>6749</v>
      </c>
      <c r="U24" s="186">
        <v>4032</v>
      </c>
      <c r="V24" s="186">
        <v>973</v>
      </c>
      <c r="W24" s="186">
        <v>8868</v>
      </c>
      <c r="X24" s="186">
        <v>12421</v>
      </c>
      <c r="Y24" s="187">
        <f t="shared" si="12"/>
        <v>0.40065403698691937</v>
      </c>
      <c r="Z24" s="188">
        <f t="shared" si="1"/>
        <v>0.84042080308193801</v>
      </c>
      <c r="AA24" s="186">
        <f t="shared" si="2"/>
        <v>3553</v>
      </c>
      <c r="AB24" s="186">
        <f t="shared" si="3"/>
        <v>5672</v>
      </c>
      <c r="AC24" s="187">
        <f t="shared" si="13"/>
        <v>6.1296166435796445E-3</v>
      </c>
      <c r="AD24" s="189">
        <f t="shared" si="0"/>
        <v>0.56724665479289405</v>
      </c>
      <c r="AE24" s="139"/>
    </row>
    <row r="25" spans="1:31" x14ac:dyDescent="0.25">
      <c r="A25" s="197" t="s">
        <v>101</v>
      </c>
      <c r="B25" s="185" t="s">
        <v>132</v>
      </c>
      <c r="C25" s="186">
        <v>148725</v>
      </c>
      <c r="D25" s="186">
        <v>1207</v>
      </c>
      <c r="E25" s="186">
        <v>80373</v>
      </c>
      <c r="F25" s="186">
        <v>108946</v>
      </c>
      <c r="G25" s="187">
        <f t="shared" si="4"/>
        <v>0.35550495813270633</v>
      </c>
      <c r="H25" s="188">
        <f t="shared" si="5"/>
        <v>-0.26746680114304922</v>
      </c>
      <c r="I25" s="187">
        <f t="shared" si="6"/>
        <v>2.0528182489147173E-2</v>
      </c>
      <c r="J25" s="189">
        <f t="shared" si="7"/>
        <v>1</v>
      </c>
      <c r="K25" s="186">
        <v>78863</v>
      </c>
      <c r="L25" s="186">
        <v>669</v>
      </c>
      <c r="M25" s="186">
        <v>40424</v>
      </c>
      <c r="N25" s="186">
        <v>54867</v>
      </c>
      <c r="O25" s="187">
        <f t="shared" si="8"/>
        <v>0.35728774985157341</v>
      </c>
      <c r="P25" s="188">
        <f t="shared" si="9"/>
        <v>-0.30427450135044321</v>
      </c>
      <c r="Q25" s="187">
        <f t="shared" si="10"/>
        <v>3.7973395714523003E-2</v>
      </c>
      <c r="R25" s="189">
        <f t="shared" si="11"/>
        <v>0.50361647054504066</v>
      </c>
      <c r="S25" s="186">
        <v>58874</v>
      </c>
      <c r="T25" s="186">
        <v>57875</v>
      </c>
      <c r="U25" s="186">
        <v>42967</v>
      </c>
      <c r="V25" s="186">
        <v>412</v>
      </c>
      <c r="W25" s="186">
        <v>32722</v>
      </c>
      <c r="X25" s="186">
        <v>44749</v>
      </c>
      <c r="Y25" s="187">
        <f t="shared" si="12"/>
        <v>0.36755088319784845</v>
      </c>
      <c r="Z25" s="188">
        <f t="shared" si="1"/>
        <v>-0.2267991360691145</v>
      </c>
      <c r="AA25" s="186">
        <f t="shared" si="2"/>
        <v>12027</v>
      </c>
      <c r="AB25" s="186">
        <f t="shared" si="3"/>
        <v>-13126</v>
      </c>
      <c r="AC25" s="187">
        <f t="shared" si="13"/>
        <v>2.2083102421990623E-2</v>
      </c>
      <c r="AD25" s="189">
        <f t="shared" si="0"/>
        <v>0.41074477263965636</v>
      </c>
      <c r="AE25" s="139"/>
    </row>
    <row r="26" spans="1:31" x14ac:dyDescent="0.25">
      <c r="A26" s="197" t="s">
        <v>114</v>
      </c>
      <c r="B26" s="185" t="s">
        <v>155</v>
      </c>
      <c r="C26" s="186">
        <v>7385</v>
      </c>
      <c r="D26" s="186">
        <v>2340</v>
      </c>
      <c r="E26" s="186">
        <v>14271</v>
      </c>
      <c r="F26" s="186">
        <v>18334</v>
      </c>
      <c r="G26" s="187">
        <f t="shared" si="4"/>
        <v>0.28470324434167193</v>
      </c>
      <c r="H26" s="188">
        <f t="shared" si="5"/>
        <v>1.482599864590386</v>
      </c>
      <c r="I26" s="187">
        <f t="shared" si="6"/>
        <v>3.454589409028549E-3</v>
      </c>
      <c r="J26" s="189">
        <f t="shared" si="7"/>
        <v>1</v>
      </c>
      <c r="K26" s="186">
        <v>1947</v>
      </c>
      <c r="L26" s="186">
        <v>589</v>
      </c>
      <c r="M26" s="186">
        <v>3157</v>
      </c>
      <c r="N26" s="186">
        <v>3910</v>
      </c>
      <c r="O26" s="187">
        <f t="shared" si="8"/>
        <v>0.23851757998099465</v>
      </c>
      <c r="P26" s="188">
        <f t="shared" si="9"/>
        <v>1.0082177709296354</v>
      </c>
      <c r="Q26" s="187">
        <f t="shared" si="10"/>
        <v>2.7061070815569458E-3</v>
      </c>
      <c r="R26" s="189">
        <f t="shared" si="11"/>
        <v>0.21326497218282972</v>
      </c>
      <c r="S26" s="186">
        <v>3247</v>
      </c>
      <c r="T26" s="186">
        <v>3943</v>
      </c>
      <c r="U26" s="186">
        <v>2997</v>
      </c>
      <c r="V26" s="186">
        <v>1413</v>
      </c>
      <c r="W26" s="186">
        <v>8508</v>
      </c>
      <c r="X26" s="186">
        <v>10928</v>
      </c>
      <c r="Y26" s="187">
        <f t="shared" si="12"/>
        <v>0.2844381758345087</v>
      </c>
      <c r="Z26" s="188">
        <f t="shared" si="1"/>
        <v>1.7714937864570124</v>
      </c>
      <c r="AA26" s="186">
        <f t="shared" si="2"/>
        <v>2420</v>
      </c>
      <c r="AB26" s="186">
        <f t="shared" si="3"/>
        <v>6985</v>
      </c>
      <c r="AC26" s="187">
        <f t="shared" si="13"/>
        <v>5.3928387956717139E-3</v>
      </c>
      <c r="AD26" s="189">
        <f t="shared" si="0"/>
        <v>0.59605105268899317</v>
      </c>
      <c r="AE26" s="139"/>
    </row>
    <row r="27" spans="1:31" x14ac:dyDescent="0.25">
      <c r="A27" s="197" t="s">
        <v>122</v>
      </c>
      <c r="B27" s="185" t="s">
        <v>146</v>
      </c>
      <c r="C27" s="186">
        <v>9305</v>
      </c>
      <c r="D27" s="186">
        <v>7222</v>
      </c>
      <c r="E27" s="186">
        <v>17320</v>
      </c>
      <c r="F27" s="186">
        <v>19598</v>
      </c>
      <c r="G27" s="187">
        <f t="shared" si="4"/>
        <v>0.13152424942263274</v>
      </c>
      <c r="H27" s="188">
        <f t="shared" si="5"/>
        <v>1.1061794734013972</v>
      </c>
      <c r="I27" s="187">
        <f t="shared" si="6"/>
        <v>3.6927589853900677E-3</v>
      </c>
      <c r="J27" s="189">
        <f t="shared" si="7"/>
        <v>1</v>
      </c>
      <c r="K27" s="186">
        <v>1794</v>
      </c>
      <c r="L27" s="186">
        <v>522</v>
      </c>
      <c r="M27" s="186">
        <v>2112</v>
      </c>
      <c r="N27" s="186">
        <v>3244</v>
      </c>
      <c r="O27" s="187">
        <f t="shared" si="8"/>
        <v>0.5359848484848484</v>
      </c>
      <c r="P27" s="188">
        <f t="shared" si="9"/>
        <v>0.80824972129319961</v>
      </c>
      <c r="Q27" s="187">
        <f t="shared" si="10"/>
        <v>2.2451691489950723E-3</v>
      </c>
      <c r="R27" s="189">
        <f t="shared" si="11"/>
        <v>0.16552709460148995</v>
      </c>
      <c r="S27" s="186">
        <v>5297</v>
      </c>
      <c r="T27" s="186">
        <v>4235</v>
      </c>
      <c r="U27" s="186">
        <v>3417</v>
      </c>
      <c r="V27" s="186">
        <v>6323</v>
      </c>
      <c r="W27" s="186">
        <v>12771</v>
      </c>
      <c r="X27" s="186">
        <v>13318</v>
      </c>
      <c r="Y27" s="187">
        <f t="shared" si="12"/>
        <v>4.2831414924438205E-2</v>
      </c>
      <c r="Z27" s="188">
        <f t="shared" si="1"/>
        <v>2.1447461629279809</v>
      </c>
      <c r="AA27" s="186">
        <f t="shared" si="2"/>
        <v>547</v>
      </c>
      <c r="AB27" s="186">
        <f t="shared" si="3"/>
        <v>9083</v>
      </c>
      <c r="AC27" s="187">
        <f t="shared" si="13"/>
        <v>6.5722755381365195E-3</v>
      </c>
      <c r="AD27" s="189">
        <f t="shared" si="0"/>
        <v>0.67955913868762119</v>
      </c>
      <c r="AE27" s="139"/>
    </row>
    <row r="28" spans="1:31" x14ac:dyDescent="0.25">
      <c r="A28" s="197" t="s">
        <v>118</v>
      </c>
      <c r="B28" s="185" t="s">
        <v>134</v>
      </c>
      <c r="C28" s="186">
        <v>213452</v>
      </c>
      <c r="D28" s="186">
        <v>1349</v>
      </c>
      <c r="E28" s="186">
        <v>104515</v>
      </c>
      <c r="F28" s="186">
        <v>150764</v>
      </c>
      <c r="G28" s="187">
        <f t="shared" si="4"/>
        <v>0.44251064440510923</v>
      </c>
      <c r="H28" s="188">
        <f t="shared" si="5"/>
        <v>-0.29368663680827545</v>
      </c>
      <c r="I28" s="187">
        <f t="shared" si="6"/>
        <v>2.8407751590639258E-2</v>
      </c>
      <c r="J28" s="189">
        <f t="shared" si="7"/>
        <v>1</v>
      </c>
      <c r="K28" s="186">
        <v>160093</v>
      </c>
      <c r="L28" s="186">
        <v>1064</v>
      </c>
      <c r="M28" s="186">
        <v>78923</v>
      </c>
      <c r="N28" s="186">
        <v>110173</v>
      </c>
      <c r="O28" s="187">
        <f t="shared" si="8"/>
        <v>0.39595555161359797</v>
      </c>
      <c r="P28" s="188">
        <f t="shared" si="9"/>
        <v>-0.31181875534845371</v>
      </c>
      <c r="Q28" s="187">
        <f t="shared" si="10"/>
        <v>7.6250622889098063E-2</v>
      </c>
      <c r="R28" s="189">
        <f t="shared" si="11"/>
        <v>0.73076463877318187</v>
      </c>
      <c r="S28" s="186">
        <v>37245</v>
      </c>
      <c r="T28" s="186">
        <v>41936</v>
      </c>
      <c r="U28" s="186">
        <v>26466</v>
      </c>
      <c r="V28" s="186">
        <v>200</v>
      </c>
      <c r="W28" s="186">
        <v>19820</v>
      </c>
      <c r="X28" s="186">
        <v>32343</v>
      </c>
      <c r="Y28" s="187">
        <f t="shared" si="12"/>
        <v>0.63183652875882945</v>
      </c>
      <c r="Z28" s="188">
        <f t="shared" si="1"/>
        <v>-0.2287533384204502</v>
      </c>
      <c r="AA28" s="186">
        <f t="shared" si="2"/>
        <v>12523</v>
      </c>
      <c r="AB28" s="186">
        <f t="shared" si="3"/>
        <v>-9593</v>
      </c>
      <c r="AC28" s="187">
        <f t="shared" si="13"/>
        <v>1.5960888101062432E-2</v>
      </c>
      <c r="AD28" s="189">
        <f t="shared" si="0"/>
        <v>0.2145273407444748</v>
      </c>
      <c r="AE28" s="139"/>
    </row>
    <row r="29" spans="1:31" x14ac:dyDescent="0.25">
      <c r="A29" s="197" t="s">
        <v>126</v>
      </c>
      <c r="B29" s="185" t="s">
        <v>126</v>
      </c>
      <c r="C29" s="186">
        <v>37712</v>
      </c>
      <c r="D29" s="186">
        <v>4501</v>
      </c>
      <c r="E29" s="186">
        <v>31450</v>
      </c>
      <c r="F29" s="186">
        <v>36435</v>
      </c>
      <c r="G29" s="187">
        <f t="shared" si="4"/>
        <v>0.15850556438791741</v>
      </c>
      <c r="H29" s="188">
        <f t="shared" si="5"/>
        <v>-3.3861900721255833E-2</v>
      </c>
      <c r="I29" s="187">
        <f t="shared" si="6"/>
        <v>6.8652757236803306E-3</v>
      </c>
      <c r="J29" s="189">
        <f t="shared" si="7"/>
        <v>1</v>
      </c>
      <c r="K29" s="186">
        <v>13902</v>
      </c>
      <c r="L29" s="186">
        <v>1196</v>
      </c>
      <c r="M29" s="186">
        <v>12049</v>
      </c>
      <c r="N29" s="186">
        <v>13539</v>
      </c>
      <c r="O29" s="187">
        <f t="shared" si="8"/>
        <v>0.12366171466511733</v>
      </c>
      <c r="P29" s="188">
        <f t="shared" si="9"/>
        <v>-2.6111350884764795E-2</v>
      </c>
      <c r="Q29" s="187">
        <f t="shared" si="10"/>
        <v>9.3703283317645748E-3</v>
      </c>
      <c r="R29" s="189">
        <f t="shared" si="11"/>
        <v>0.37159324825030876</v>
      </c>
      <c r="S29" s="186">
        <v>11918</v>
      </c>
      <c r="T29" s="186">
        <v>13449</v>
      </c>
      <c r="U29" s="186">
        <v>8552</v>
      </c>
      <c r="V29" s="186">
        <v>1932</v>
      </c>
      <c r="W29" s="186">
        <v>11545</v>
      </c>
      <c r="X29" s="186">
        <v>13509</v>
      </c>
      <c r="Y29" s="187">
        <f t="shared" si="12"/>
        <v>0.17011693373754877</v>
      </c>
      <c r="Z29" s="188">
        <f t="shared" si="1"/>
        <v>4.4612982377871813E-3</v>
      </c>
      <c r="AA29" s="186">
        <f t="shared" si="2"/>
        <v>1964</v>
      </c>
      <c r="AB29" s="186">
        <f t="shared" si="3"/>
        <v>60</v>
      </c>
      <c r="AC29" s="187">
        <f t="shared" si="13"/>
        <v>6.6665317798983515E-3</v>
      </c>
      <c r="AD29" s="189">
        <f t="shared" si="0"/>
        <v>0.37076986414162205</v>
      </c>
      <c r="AE29" s="139"/>
    </row>
    <row r="30" spans="1:31" x14ac:dyDescent="0.25">
      <c r="A30" s="197" t="s">
        <v>286</v>
      </c>
      <c r="B30" s="185" t="s">
        <v>152</v>
      </c>
      <c r="C30" s="186">
        <v>10036</v>
      </c>
      <c r="D30" s="186">
        <v>11950</v>
      </c>
      <c r="E30" s="186">
        <v>22053</v>
      </c>
      <c r="F30" s="186">
        <v>22923</v>
      </c>
      <c r="G30" s="187">
        <f t="shared" si="4"/>
        <v>3.9450414909536047E-2</v>
      </c>
      <c r="H30" s="188">
        <f t="shared" si="5"/>
        <v>1.2840773216420884</v>
      </c>
      <c r="I30" s="187">
        <f>F30/F$7</f>
        <v>4.3192731004233348E-3</v>
      </c>
      <c r="J30" s="189">
        <f t="shared" si="7"/>
        <v>1</v>
      </c>
      <c r="K30" s="186">
        <v>2507</v>
      </c>
      <c r="L30" s="186">
        <v>3129</v>
      </c>
      <c r="M30" s="186">
        <v>4369</v>
      </c>
      <c r="N30" s="186">
        <v>4732</v>
      </c>
      <c r="O30" s="187">
        <f t="shared" si="8"/>
        <v>8.3085374227511943E-2</v>
      </c>
      <c r="P30" s="188">
        <f t="shared" si="9"/>
        <v>0.88751495811727166</v>
      </c>
      <c r="Q30" s="187">
        <f>N30/N$7</f>
        <v>3.2750124577819611E-3</v>
      </c>
      <c r="R30" s="189">
        <f t="shared" si="11"/>
        <v>0.20643022292021115</v>
      </c>
      <c r="S30" s="186">
        <v>2611</v>
      </c>
      <c r="T30" s="186">
        <v>3106</v>
      </c>
      <c r="U30" s="186">
        <v>2534</v>
      </c>
      <c r="V30" s="186">
        <v>6498</v>
      </c>
      <c r="W30" s="186">
        <v>10674</v>
      </c>
      <c r="X30" s="186">
        <v>10949</v>
      </c>
      <c r="Y30" s="187">
        <f t="shared" si="12"/>
        <v>2.5763537567922157E-2</v>
      </c>
      <c r="Z30" s="188">
        <f t="shared" si="1"/>
        <v>2.5251126851255634</v>
      </c>
      <c r="AA30" s="186">
        <f t="shared" si="2"/>
        <v>275</v>
      </c>
      <c r="AB30" s="186">
        <f t="shared" si="3"/>
        <v>7843</v>
      </c>
      <c r="AC30" s="187">
        <f t="shared" si="13"/>
        <v>5.4032020473837481E-3</v>
      </c>
      <c r="AD30" s="189">
        <f t="shared" si="0"/>
        <v>0.47764254242463899</v>
      </c>
      <c r="AE30" s="139"/>
    </row>
    <row r="31" spans="1:31" x14ac:dyDescent="0.25">
      <c r="A31" s="197" t="s">
        <v>134</v>
      </c>
      <c r="B31" s="185" t="s">
        <v>138</v>
      </c>
      <c r="C31" s="186">
        <v>7122</v>
      </c>
      <c r="D31" s="186">
        <v>1967</v>
      </c>
      <c r="E31" s="186">
        <v>9101</v>
      </c>
      <c r="F31" s="186">
        <v>13691</v>
      </c>
      <c r="G31" s="187">
        <f t="shared" si="4"/>
        <v>0.50434018239753864</v>
      </c>
      <c r="H31" s="188">
        <f t="shared" si="5"/>
        <v>0.92235327155293456</v>
      </c>
      <c r="I31" s="187">
        <f t="shared" si="6"/>
        <v>2.5797307515550267E-3</v>
      </c>
      <c r="J31" s="189">
        <f t="shared" si="7"/>
        <v>1</v>
      </c>
      <c r="K31" s="186">
        <v>2832</v>
      </c>
      <c r="L31" s="186">
        <v>693</v>
      </c>
      <c r="M31" s="186">
        <v>2628</v>
      </c>
      <c r="N31" s="186">
        <v>4696</v>
      </c>
      <c r="O31" s="187">
        <f t="shared" si="8"/>
        <v>0.78691019786910199</v>
      </c>
      <c r="P31" s="188">
        <f t="shared" si="9"/>
        <v>0.65819209039548032</v>
      </c>
      <c r="Q31" s="187">
        <f t="shared" ref="Q31:Q36" si="14">N31/N$7</f>
        <v>3.2500968938596977E-3</v>
      </c>
      <c r="R31" s="189">
        <f t="shared" si="11"/>
        <v>0.3429990504711124</v>
      </c>
      <c r="S31" s="186">
        <v>1597</v>
      </c>
      <c r="T31" s="186">
        <v>2528</v>
      </c>
      <c r="U31" s="186">
        <v>1403</v>
      </c>
      <c r="V31" s="186">
        <v>824</v>
      </c>
      <c r="W31" s="186">
        <v>3623</v>
      </c>
      <c r="X31" s="186">
        <v>5376</v>
      </c>
      <c r="Y31" s="187">
        <f t="shared" si="12"/>
        <v>0.48385316036433901</v>
      </c>
      <c r="Z31" s="188">
        <f t="shared" si="1"/>
        <v>1.1265822784810124</v>
      </c>
      <c r="AA31" s="186">
        <f t="shared" si="2"/>
        <v>1753</v>
      </c>
      <c r="AB31" s="186">
        <f t="shared" si="3"/>
        <v>2848</v>
      </c>
      <c r="AC31" s="187">
        <f t="shared" si="13"/>
        <v>2.6529924382806673E-3</v>
      </c>
      <c r="AD31" s="189">
        <f t="shared" si="0"/>
        <v>0.39266671536045578</v>
      </c>
      <c r="AE31" s="139"/>
    </row>
    <row r="32" spans="1:31" x14ac:dyDescent="0.25">
      <c r="A32" s="197" t="s">
        <v>130</v>
      </c>
      <c r="B32" s="185" t="s">
        <v>148</v>
      </c>
      <c r="C32" s="186">
        <v>7078</v>
      </c>
      <c r="D32" s="186">
        <v>1795</v>
      </c>
      <c r="E32" s="186">
        <v>10046</v>
      </c>
      <c r="F32" s="186">
        <v>15039</v>
      </c>
      <c r="G32" s="187">
        <f t="shared" si="4"/>
        <v>0.49701373681067085</v>
      </c>
      <c r="H32" s="188">
        <f t="shared" si="5"/>
        <v>1.1247527550155412</v>
      </c>
      <c r="I32" s="187">
        <f t="shared" si="6"/>
        <v>2.8337280529279123E-3</v>
      </c>
      <c r="J32" s="189">
        <f t="shared" si="7"/>
        <v>1</v>
      </c>
      <c r="K32" s="186">
        <v>1845</v>
      </c>
      <c r="L32" s="186">
        <v>453</v>
      </c>
      <c r="M32" s="186">
        <v>2203</v>
      </c>
      <c r="N32" s="186">
        <v>2556</v>
      </c>
      <c r="O32" s="187">
        <f t="shared" si="8"/>
        <v>0.16023604176123474</v>
      </c>
      <c r="P32" s="188">
        <f t="shared" si="9"/>
        <v>0.38536585365853648</v>
      </c>
      <c r="Q32" s="187">
        <f t="shared" si="14"/>
        <v>1.7690050384807042E-3</v>
      </c>
      <c r="R32" s="189">
        <f t="shared" si="11"/>
        <v>0.16995810891681629</v>
      </c>
      <c r="S32" s="186">
        <v>3255</v>
      </c>
      <c r="T32" s="186">
        <v>3449</v>
      </c>
      <c r="U32" s="186">
        <v>2854</v>
      </c>
      <c r="V32" s="186">
        <v>1126</v>
      </c>
      <c r="W32" s="186">
        <v>5661</v>
      </c>
      <c r="X32" s="186">
        <v>6875</v>
      </c>
      <c r="Y32" s="187">
        <f t="shared" si="12"/>
        <v>0.2144497438615085</v>
      </c>
      <c r="Z32" s="188">
        <f t="shared" si="1"/>
        <v>0.99333140040591483</v>
      </c>
      <c r="AA32" s="186">
        <f t="shared" si="2"/>
        <v>1214</v>
      </c>
      <c r="AB32" s="186">
        <f t="shared" si="3"/>
        <v>3426</v>
      </c>
      <c r="AC32" s="187">
        <f t="shared" si="13"/>
        <v>3.3927312152491796E-3</v>
      </c>
      <c r="AD32" s="189">
        <f t="shared" si="0"/>
        <v>0.45714475696522378</v>
      </c>
      <c r="AE32" s="139"/>
    </row>
    <row r="33" spans="1:33" x14ac:dyDescent="0.25">
      <c r="A33" s="197" t="s">
        <v>136</v>
      </c>
      <c r="B33" s="185" t="s">
        <v>144</v>
      </c>
      <c r="C33" s="186">
        <v>5021</v>
      </c>
      <c r="D33" s="186">
        <v>5844</v>
      </c>
      <c r="E33" s="186">
        <v>7872</v>
      </c>
      <c r="F33" s="186">
        <v>8460</v>
      </c>
      <c r="G33" s="187">
        <f t="shared" si="4"/>
        <v>7.4695121951219523E-2</v>
      </c>
      <c r="H33" s="188">
        <f t="shared" si="5"/>
        <v>0.68492332204740092</v>
      </c>
      <c r="I33" s="187">
        <f t="shared" si="6"/>
        <v>1.5940780190019377E-3</v>
      </c>
      <c r="J33" s="189">
        <f t="shared" si="7"/>
        <v>1</v>
      </c>
      <c r="K33" s="186">
        <v>1957</v>
      </c>
      <c r="L33" s="186">
        <v>1807</v>
      </c>
      <c r="M33" s="186">
        <v>2924</v>
      </c>
      <c r="N33" s="186">
        <v>3252</v>
      </c>
      <c r="O33" s="187">
        <f t="shared" si="8"/>
        <v>0.11217510259917929</v>
      </c>
      <c r="P33" s="188">
        <f t="shared" si="9"/>
        <v>0.66172713336739908</v>
      </c>
      <c r="Q33" s="187">
        <f t="shared" si="14"/>
        <v>2.2507059409777974E-3</v>
      </c>
      <c r="R33" s="189">
        <f t="shared" si="11"/>
        <v>0.38439716312056738</v>
      </c>
      <c r="S33" s="186">
        <v>1449</v>
      </c>
      <c r="T33" s="186">
        <v>1314</v>
      </c>
      <c r="U33" s="186">
        <v>1029</v>
      </c>
      <c r="V33" s="186">
        <v>1736</v>
      </c>
      <c r="W33" s="186">
        <v>2497</v>
      </c>
      <c r="X33" s="186">
        <v>2410</v>
      </c>
      <c r="Y33" s="187">
        <f t="shared" si="12"/>
        <v>-3.4841810172206666E-2</v>
      </c>
      <c r="Z33" s="188">
        <f t="shared" si="1"/>
        <v>0.83409436834094364</v>
      </c>
      <c r="AA33" s="186">
        <f t="shared" si="2"/>
        <v>-87</v>
      </c>
      <c r="AB33" s="186">
        <f t="shared" si="3"/>
        <v>1096</v>
      </c>
      <c r="AC33" s="187">
        <f t="shared" si="13"/>
        <v>1.189306506000076E-3</v>
      </c>
      <c r="AD33" s="189">
        <f t="shared" si="0"/>
        <v>0.28486997635933808</v>
      </c>
      <c r="AE33" s="139"/>
    </row>
    <row r="34" spans="1:33" x14ac:dyDescent="0.25">
      <c r="A34" s="197" t="s">
        <v>132</v>
      </c>
      <c r="B34" s="185" t="s">
        <v>150</v>
      </c>
      <c r="C34" s="186">
        <v>23827</v>
      </c>
      <c r="D34" s="186">
        <v>2892</v>
      </c>
      <c r="E34" s="186">
        <v>5846</v>
      </c>
      <c r="F34" s="186">
        <v>6564</v>
      </c>
      <c r="G34" s="187">
        <f t="shared" si="4"/>
        <v>0.12281902155319879</v>
      </c>
      <c r="H34" s="188">
        <f t="shared" si="5"/>
        <v>-0.72451420657237586</v>
      </c>
      <c r="I34" s="187">
        <f t="shared" si="6"/>
        <v>1.2368236544596594E-3</v>
      </c>
      <c r="J34" s="189">
        <f t="shared" si="7"/>
        <v>1</v>
      </c>
      <c r="K34" s="186">
        <v>2491</v>
      </c>
      <c r="L34" s="186">
        <v>738</v>
      </c>
      <c r="M34" s="186">
        <v>1224</v>
      </c>
      <c r="N34" s="186">
        <v>1368</v>
      </c>
      <c r="O34" s="187">
        <f t="shared" si="8"/>
        <v>0.11764705882352944</v>
      </c>
      <c r="P34" s="188">
        <f t="shared" si="9"/>
        <v>-0.45082296266559618</v>
      </c>
      <c r="Q34" s="187">
        <f t="shared" si="14"/>
        <v>9.4679142904601074E-4</v>
      </c>
      <c r="R34" s="189">
        <f t="shared" si="11"/>
        <v>0.20840950639853748</v>
      </c>
      <c r="S34" s="186">
        <v>18091</v>
      </c>
      <c r="T34" s="186">
        <v>19941</v>
      </c>
      <c r="U34" s="186">
        <v>13152</v>
      </c>
      <c r="V34" s="186">
        <v>1798</v>
      </c>
      <c r="W34" s="186">
        <v>3702</v>
      </c>
      <c r="X34" s="186">
        <v>4175</v>
      </c>
      <c r="Y34" s="187">
        <f t="shared" si="12"/>
        <v>0.12776877363587258</v>
      </c>
      <c r="Z34" s="188">
        <f t="shared" si="1"/>
        <v>-0.79063236547816063</v>
      </c>
      <c r="AA34" s="186">
        <f t="shared" si="2"/>
        <v>473</v>
      </c>
      <c r="AB34" s="186">
        <f t="shared" si="3"/>
        <v>-15766</v>
      </c>
      <c r="AC34" s="187">
        <f t="shared" si="13"/>
        <v>2.0603131379876836E-3</v>
      </c>
      <c r="AD34" s="189">
        <f t="shared" si="0"/>
        <v>0.63604509445460089</v>
      </c>
      <c r="AE34" s="139"/>
    </row>
    <row r="35" spans="1:33" x14ac:dyDescent="0.25">
      <c r="A35" s="197" t="s">
        <v>287</v>
      </c>
      <c r="B35" s="185" t="s">
        <v>128</v>
      </c>
      <c r="C35" s="186">
        <v>3702</v>
      </c>
      <c r="D35" s="186">
        <v>403</v>
      </c>
      <c r="E35" s="186">
        <v>3132</v>
      </c>
      <c r="F35" s="186">
        <v>5391</v>
      </c>
      <c r="G35" s="187">
        <f t="shared" si="4"/>
        <v>0.72126436781609193</v>
      </c>
      <c r="H35" s="188">
        <f t="shared" si="5"/>
        <v>0.45623987034035651</v>
      </c>
      <c r="I35" s="187">
        <f t="shared" si="6"/>
        <v>1.0158007801937879E-3</v>
      </c>
      <c r="J35" s="189">
        <f t="shared" si="7"/>
        <v>1</v>
      </c>
      <c r="K35" s="186">
        <v>1126</v>
      </c>
      <c r="L35" s="186">
        <v>165</v>
      </c>
      <c r="M35" s="186">
        <v>793</v>
      </c>
      <c r="N35" s="186">
        <v>1553</v>
      </c>
      <c r="O35" s="187">
        <f t="shared" si="8"/>
        <v>0.95838587641866324</v>
      </c>
      <c r="P35" s="188">
        <f t="shared" si="9"/>
        <v>0.37921847246891649</v>
      </c>
      <c r="Q35" s="187">
        <f t="shared" si="14"/>
        <v>1.0748297436465311E-3</v>
      </c>
      <c r="R35" s="189">
        <f t="shared" si="11"/>
        <v>0.28807271378222965</v>
      </c>
      <c r="S35" s="186">
        <v>1353</v>
      </c>
      <c r="T35" s="186">
        <v>1754</v>
      </c>
      <c r="U35" s="186">
        <v>1638</v>
      </c>
      <c r="V35" s="186">
        <v>148</v>
      </c>
      <c r="W35" s="186">
        <v>1543</v>
      </c>
      <c r="X35" s="186">
        <v>2619</v>
      </c>
      <c r="Y35" s="187">
        <f t="shared" si="12"/>
        <v>0.69734283862605317</v>
      </c>
      <c r="Z35" s="188">
        <f t="shared" si="1"/>
        <v>0.4931584948688712</v>
      </c>
      <c r="AA35" s="186">
        <f t="shared" si="2"/>
        <v>1076</v>
      </c>
      <c r="AB35" s="186">
        <f t="shared" si="3"/>
        <v>865</v>
      </c>
      <c r="AC35" s="187">
        <f t="shared" si="13"/>
        <v>1.2924455349436511E-3</v>
      </c>
      <c r="AD35" s="189">
        <f t="shared" si="0"/>
        <v>0.48580968280467446</v>
      </c>
      <c r="AE35" s="139"/>
    </row>
    <row r="36" spans="1:33" x14ac:dyDescent="0.25">
      <c r="A36" s="190" t="s">
        <v>288</v>
      </c>
      <c r="B36" s="191" t="s">
        <v>288</v>
      </c>
      <c r="C36" s="192">
        <f>C11-SUM(C12:C35)</f>
        <v>212089</v>
      </c>
      <c r="D36" s="192">
        <f>D11-SUM(D12:D35)</f>
        <v>60081</v>
      </c>
      <c r="E36" s="192">
        <f>E11-SUM(E12:E35)</f>
        <v>190326</v>
      </c>
      <c r="F36" s="192">
        <f>F11-SUM(F12:F35)</f>
        <v>219659</v>
      </c>
      <c r="G36" s="193">
        <f t="shared" si="4"/>
        <v>0.15411977344135841</v>
      </c>
      <c r="H36" s="194">
        <f t="shared" si="5"/>
        <v>3.5692563027785562E-2</v>
      </c>
      <c r="I36" s="193">
        <f t="shared" si="6"/>
        <v>4.1389312479426316E-2</v>
      </c>
      <c r="J36" s="195">
        <f t="shared" si="7"/>
        <v>1</v>
      </c>
      <c r="K36" s="192">
        <f>K11-SUM(K12:K35)</f>
        <v>55494</v>
      </c>
      <c r="L36" s="192">
        <f>L11-SUM(L12:L35)</f>
        <v>20905</v>
      </c>
      <c r="M36" s="192">
        <f>M11-SUM(M12:M35)</f>
        <v>45593</v>
      </c>
      <c r="N36" s="192">
        <f>N11-SUM(N12:N35)</f>
        <v>59355</v>
      </c>
      <c r="O36" s="193">
        <f t="shared" si="8"/>
        <v>0.30184458140504034</v>
      </c>
      <c r="P36" s="194">
        <f t="shared" si="9"/>
        <v>6.9575089198832263E-2</v>
      </c>
      <c r="Q36" s="193">
        <f t="shared" si="14"/>
        <v>4.1079536016831848E-2</v>
      </c>
      <c r="R36" s="195">
        <f t="shared" si="11"/>
        <v>0.27021428668982378</v>
      </c>
      <c r="S36" s="192">
        <f t="shared" ref="S36:X36" si="15">S11-SUM(S12:S35)</f>
        <v>99942</v>
      </c>
      <c r="T36" s="192">
        <f t="shared" si="15"/>
        <v>102709</v>
      </c>
      <c r="U36" s="192">
        <f t="shared" si="15"/>
        <v>63656</v>
      </c>
      <c r="V36" s="192">
        <f t="shared" si="15"/>
        <v>31836</v>
      </c>
      <c r="W36" s="192">
        <f t="shared" si="15"/>
        <v>102829</v>
      </c>
      <c r="X36" s="192">
        <f t="shared" si="15"/>
        <v>114975</v>
      </c>
      <c r="Y36" s="193">
        <f t="shared" si="12"/>
        <v>0.1181184296258837</v>
      </c>
      <c r="Z36" s="194">
        <f t="shared" si="1"/>
        <v>0.11942478263832768</v>
      </c>
      <c r="AA36" s="192">
        <f>X36-W36</f>
        <v>12146</v>
      </c>
      <c r="AB36" s="192">
        <f t="shared" si="3"/>
        <v>12266</v>
      </c>
      <c r="AC36" s="193">
        <f t="shared" si="13"/>
        <v>5.6738803123385369E-2</v>
      </c>
      <c r="AD36" s="195">
        <f t="shared" si="0"/>
        <v>0.5234249450284304</v>
      </c>
      <c r="AE36" s="139"/>
    </row>
    <row r="37" spans="1:33" ht="6" customHeight="1" x14ac:dyDescent="0.25">
      <c r="C37" s="139"/>
      <c r="D37" s="139"/>
      <c r="E37" s="139"/>
      <c r="F37" s="139"/>
      <c r="G37" s="139"/>
      <c r="K37" s="139"/>
      <c r="L37" s="139"/>
      <c r="M37" s="139"/>
      <c r="N37" s="139"/>
      <c r="O37" s="139"/>
      <c r="S37" s="139"/>
      <c r="T37" s="139"/>
      <c r="U37" s="139"/>
      <c r="V37" s="139"/>
      <c r="W37" s="139"/>
      <c r="X37" s="139"/>
      <c r="Y37" s="139"/>
      <c r="AE37" s="139"/>
      <c r="AF37" s="139"/>
    </row>
    <row r="38" spans="1:33" ht="15.75" x14ac:dyDescent="0.25">
      <c r="B38" s="170"/>
      <c r="C38" s="311" t="s">
        <v>15</v>
      </c>
      <c r="D38" s="312"/>
      <c r="E38" s="312"/>
      <c r="F38" s="312"/>
      <c r="G38" s="312"/>
      <c r="H38" s="312"/>
      <c r="I38" s="312"/>
      <c r="J38" s="313"/>
      <c r="K38" s="311" t="s">
        <v>14</v>
      </c>
      <c r="L38" s="312"/>
      <c r="M38" s="312"/>
      <c r="N38" s="312"/>
      <c r="O38" s="312"/>
      <c r="P38" s="312"/>
      <c r="Q38" s="312"/>
      <c r="R38" s="313"/>
      <c r="S38" s="311" t="s">
        <v>16</v>
      </c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3"/>
      <c r="AE38" s="40"/>
      <c r="AF38" s="40"/>
      <c r="AG38" s="40"/>
    </row>
    <row r="39" spans="1:33" s="175" customFormat="1" ht="75" x14ac:dyDescent="0.25">
      <c r="B39" s="171"/>
      <c r="C39" s="172" t="s">
        <v>440</v>
      </c>
      <c r="D39" s="172" t="s">
        <v>441</v>
      </c>
      <c r="E39" s="172" t="s">
        <v>442</v>
      </c>
      <c r="F39" s="172" t="s">
        <v>443</v>
      </c>
      <c r="G39" s="173" t="str">
        <f>CONCATENATE("var. ",RIGHT(F39,2),"/",RIGHT(E39,2))</f>
        <v>var. 23/22</v>
      </c>
      <c r="H39" s="173" t="str">
        <f>CONCATENATE("var. ",RIGHT(F39,2),"/",RIGHT(C39,2))</f>
        <v>var. 23/19</v>
      </c>
      <c r="I39" s="173" t="str">
        <f>CONCATENATE("Cuota s/ total lugares de residencia ",RIGHT(F39,4))</f>
        <v>Cuota s/ total lugares de residencia 2023</v>
      </c>
      <c r="J39" s="174" t="str">
        <f>CONCATENATE("cuota s/ Canarias ",RIGHT(F39,4))</f>
        <v>cuota s/ Canarias 2023</v>
      </c>
      <c r="K39" s="172" t="s">
        <v>440</v>
      </c>
      <c r="L39" s="172" t="s">
        <v>441</v>
      </c>
      <c r="M39" s="172" t="s">
        <v>442</v>
      </c>
      <c r="N39" s="172" t="s">
        <v>443</v>
      </c>
      <c r="O39" s="173" t="str">
        <f>CONCATENATE("var. ",RIGHT(N39,2),"/",RIGHT(M39,2))</f>
        <v>var. 23/22</v>
      </c>
      <c r="P39" s="173" t="str">
        <f>CONCATENATE("var. ",RIGHT(N39,2),"/",RIGHT(K39,2))</f>
        <v>var. 23/19</v>
      </c>
      <c r="Q39" s="173" t="str">
        <f>CONCATENATE("Cuota s/ total lugares de residencia ",RIGHT(N39,4))</f>
        <v>Cuota s/ total lugares de residencia 2023</v>
      </c>
      <c r="R39" s="174" t="str">
        <f>CONCATENATE("cuota s/ Canarias ",RIGHT(N39,4))</f>
        <v>cuota s/ Canarias 2023</v>
      </c>
      <c r="S39" s="172" t="s">
        <v>444</v>
      </c>
      <c r="T39" s="172" t="s">
        <v>440</v>
      </c>
      <c r="U39" s="172" t="s">
        <v>445</v>
      </c>
      <c r="V39" s="172" t="s">
        <v>441</v>
      </c>
      <c r="W39" s="172" t="s">
        <v>442</v>
      </c>
      <c r="X39" s="172" t="s">
        <v>443</v>
      </c>
      <c r="Y39" s="173" t="str">
        <f>CONCATENATE("var. ",RIGHT(X39,2),"/",RIGHT(W39,2))</f>
        <v>var. 23/22</v>
      </c>
      <c r="Z39" s="173" t="str">
        <f>CONCATENATE("var. ",RIGHT(X39,2),"/",RIGHT(T39,2))</f>
        <v>var. 23/19</v>
      </c>
      <c r="AA39" s="172" t="str">
        <f>CONCATENATE("dif. ",RIGHT(X39,2),"/",RIGHT(W39,2))</f>
        <v>dif. 23/22</v>
      </c>
      <c r="AB39" s="172" t="str">
        <f>CONCATENATE("dif. ",RIGHT(X39,2),"/",RIGHT(T39,2))</f>
        <v>dif. 23/19</v>
      </c>
      <c r="AC39" s="173" t="str">
        <f>CONCATENATE("Cuota s/ total lugares de residencia ",RIGHT(X39,4))</f>
        <v>Cuota s/ total lugares de residencia 2023</v>
      </c>
      <c r="AD39" s="174" t="str">
        <f>CONCATENATE("cuota s/ Canarias ",RIGHT(X39,4))</f>
        <v>cuota s/ Canarias 2023</v>
      </c>
      <c r="AE39" s="196"/>
      <c r="AF39" s="196"/>
      <c r="AG39" s="196"/>
    </row>
    <row r="40" spans="1:33" x14ac:dyDescent="0.25">
      <c r="B40" s="176" t="s">
        <v>44</v>
      </c>
      <c r="C40" s="177">
        <v>696116</v>
      </c>
      <c r="D40" s="177">
        <v>94616</v>
      </c>
      <c r="E40" s="177">
        <v>644211</v>
      </c>
      <c r="F40" s="177">
        <v>760980</v>
      </c>
      <c r="G40" s="178">
        <f>IFERROR(F40/E40-1,"-")</f>
        <v>0.18125893534882209</v>
      </c>
      <c r="H40" s="178">
        <f>IFERROR(F40/C40-1,"-")</f>
        <v>9.3179872320130475E-2</v>
      </c>
      <c r="I40" s="178">
        <f t="shared" ref="I40:I69" si="16">F40/F$40</f>
        <v>1</v>
      </c>
      <c r="J40" s="179">
        <f>F40/$F7</f>
        <v>0.14338788308511755</v>
      </c>
      <c r="K40" s="177">
        <v>950899</v>
      </c>
      <c r="L40" s="177">
        <v>61604</v>
      </c>
      <c r="M40" s="177">
        <v>807827</v>
      </c>
      <c r="N40" s="177">
        <v>962950</v>
      </c>
      <c r="O40" s="178">
        <f>IFERROR(N40/M40-1,"-")</f>
        <v>0.1920250251600899</v>
      </c>
      <c r="P40" s="178">
        <f>IFERROR(N40/K40-1,"-")</f>
        <v>1.2673270242160362E-2</v>
      </c>
      <c r="Q40" s="178">
        <f t="shared" ref="Q40:Q69" si="17">N40/N$40</f>
        <v>1</v>
      </c>
      <c r="R40" s="179">
        <f>N40/$F7</f>
        <v>0.18144414047256688</v>
      </c>
      <c r="S40" s="177">
        <v>102263</v>
      </c>
      <c r="T40" s="177">
        <v>92386</v>
      </c>
      <c r="U40" s="177">
        <v>56586</v>
      </c>
      <c r="V40" s="177">
        <v>14395</v>
      </c>
      <c r="W40" s="177">
        <v>43258</v>
      </c>
      <c r="X40" s="177">
        <v>57734</v>
      </c>
      <c r="Y40" s="178">
        <f>IFERROR(X40/W40-1,"-")</f>
        <v>0.3346433029728606</v>
      </c>
      <c r="Z40" s="178">
        <f t="shared" ref="Z40:Z69" si="18">IFERROR(X40/T40-1,"-")</f>
        <v>-0.3750784750936289</v>
      </c>
      <c r="AA40" s="177">
        <f>X40-W40</f>
        <v>14476</v>
      </c>
      <c r="AB40" s="177">
        <f t="shared" ref="AB40:AB69" si="19">X40-T40</f>
        <v>-34652</v>
      </c>
      <c r="AC40" s="178">
        <f t="shared" ref="AC40:AC69" si="20">X40/X$40</f>
        <v>1</v>
      </c>
      <c r="AD40" s="179">
        <f>X40/$F7</f>
        <v>1.0878546140550576E-2</v>
      </c>
      <c r="AE40" s="40"/>
      <c r="AF40" s="40"/>
      <c r="AG40" s="40"/>
    </row>
    <row r="41" spans="1:33" x14ac:dyDescent="0.25">
      <c r="B41" s="180" t="s">
        <v>77</v>
      </c>
      <c r="C41" s="181">
        <v>50723</v>
      </c>
      <c r="D41" s="181">
        <v>19309</v>
      </c>
      <c r="E41" s="181">
        <v>57736</v>
      </c>
      <c r="F41" s="181">
        <v>71897</v>
      </c>
      <c r="G41" s="182">
        <f>IFERROR(F41/E41-1,"-")</f>
        <v>0.24527158098933066</v>
      </c>
      <c r="H41" s="183">
        <f>IFERROR(F41/C41-1,"-")</f>
        <v>0.41744376318435417</v>
      </c>
      <c r="I41" s="182">
        <f t="shared" si="16"/>
        <v>9.4479486977318727E-2</v>
      </c>
      <c r="J41" s="184">
        <f t="shared" ref="J41:J69" si="21">F41/$F8</f>
        <v>9.4634562405476658E-2</v>
      </c>
      <c r="K41" s="181">
        <v>84365</v>
      </c>
      <c r="L41" s="181">
        <v>27548</v>
      </c>
      <c r="M41" s="181">
        <v>100644</v>
      </c>
      <c r="N41" s="181">
        <v>107665</v>
      </c>
      <c r="O41" s="182">
        <f>IFERROR(N41/M41-1,"-")</f>
        <v>6.9760740829060808E-2</v>
      </c>
      <c r="P41" s="183">
        <f>IFERROR(N41/K41-1,"-")</f>
        <v>0.27618088069697144</v>
      </c>
      <c r="Q41" s="182">
        <f t="shared" si="17"/>
        <v>0.11180746663897399</v>
      </c>
      <c r="R41" s="184">
        <f t="shared" ref="R41:R69" si="22">N41/$F8</f>
        <v>0.14171426014139177</v>
      </c>
      <c r="S41" s="181">
        <v>23295</v>
      </c>
      <c r="T41" s="181">
        <v>23864</v>
      </c>
      <c r="U41" s="181">
        <v>13173</v>
      </c>
      <c r="V41" s="181">
        <v>8806</v>
      </c>
      <c r="W41" s="181">
        <v>26553</v>
      </c>
      <c r="X41" s="181">
        <v>22574</v>
      </c>
      <c r="Y41" s="182">
        <f>IFERROR(X41/W41-1,"-")</f>
        <v>-0.14985124091439761</v>
      </c>
      <c r="Z41" s="183">
        <f t="shared" si="18"/>
        <v>-5.4056319141803533E-2</v>
      </c>
      <c r="AA41" s="181">
        <f t="shared" ref="AA41:AA68" si="23">X41-W41</f>
        <v>-3979</v>
      </c>
      <c r="AB41" s="181">
        <f t="shared" si="19"/>
        <v>-1290</v>
      </c>
      <c r="AC41" s="182">
        <f t="shared" si="20"/>
        <v>0.39100010392489692</v>
      </c>
      <c r="AD41" s="184">
        <f t="shared" ref="AD41:AD69" si="24">X41/$F8</f>
        <v>2.9713070249679823E-2</v>
      </c>
      <c r="AE41" s="40"/>
      <c r="AF41" s="40"/>
      <c r="AG41" s="40"/>
    </row>
    <row r="42" spans="1:33" x14ac:dyDescent="0.25">
      <c r="B42" s="185" t="s">
        <v>9</v>
      </c>
      <c r="C42" s="186">
        <v>25228</v>
      </c>
      <c r="D42" s="186">
        <v>10281</v>
      </c>
      <c r="E42" s="186">
        <v>28428</v>
      </c>
      <c r="F42" s="186">
        <v>33564</v>
      </c>
      <c r="G42" s="187">
        <f>IFERROR(F42/E42-1,"-")</f>
        <v>0.18066694807935835</v>
      </c>
      <c r="H42" s="188">
        <f>IFERROR(F42/C42-1,"-")</f>
        <v>0.33042651022673231</v>
      </c>
      <c r="I42" s="187">
        <f t="shared" si="16"/>
        <v>4.4106284002207681E-2</v>
      </c>
      <c r="J42" s="189">
        <f t="shared" si="21"/>
        <v>0.10175811982136848</v>
      </c>
      <c r="K42" s="186">
        <v>27091</v>
      </c>
      <c r="L42" s="186">
        <v>11204</v>
      </c>
      <c r="M42" s="186">
        <v>31532</v>
      </c>
      <c r="N42" s="186">
        <v>30468</v>
      </c>
      <c r="O42" s="187">
        <f>IFERROR(N42/M42-1,"-")</f>
        <v>-3.3743498668019845E-2</v>
      </c>
      <c r="P42" s="188">
        <f>IFERROR(N42/K42-1,"-")</f>
        <v>0.12465394411428155</v>
      </c>
      <c r="Q42" s="187">
        <f t="shared" si="17"/>
        <v>3.1640272080585702E-2</v>
      </c>
      <c r="R42" s="189">
        <f t="shared" si="22"/>
        <v>9.2371779129944431E-2</v>
      </c>
      <c r="S42" s="186">
        <v>15192</v>
      </c>
      <c r="T42" s="186">
        <v>14969</v>
      </c>
      <c r="U42" s="186">
        <v>8214</v>
      </c>
      <c r="V42" s="186">
        <v>4300</v>
      </c>
      <c r="W42" s="186">
        <v>10556</v>
      </c>
      <c r="X42" s="186">
        <v>9990</v>
      </c>
      <c r="Y42" s="187">
        <f>IFERROR(X42/W42-1,"-")</f>
        <v>-5.361879499810529E-2</v>
      </c>
      <c r="Z42" s="188">
        <f t="shared" si="18"/>
        <v>-0.33262074954906806</v>
      </c>
      <c r="AA42" s="186">
        <f t="shared" si="23"/>
        <v>-566</v>
      </c>
      <c r="AB42" s="186">
        <f t="shared" si="19"/>
        <v>-4979</v>
      </c>
      <c r="AC42" s="187">
        <f t="shared" si="20"/>
        <v>0.17303495340700453</v>
      </c>
      <c r="AD42" s="189">
        <f t="shared" si="24"/>
        <v>3.0287320254304348E-2</v>
      </c>
      <c r="AE42" s="40"/>
      <c r="AF42" s="40"/>
      <c r="AG42" s="40"/>
    </row>
    <row r="43" spans="1:33" x14ac:dyDescent="0.25">
      <c r="B43" s="185" t="s">
        <v>81</v>
      </c>
      <c r="C43" s="186">
        <v>25495</v>
      </c>
      <c r="D43" s="186">
        <v>9028</v>
      </c>
      <c r="E43" s="186">
        <v>29308</v>
      </c>
      <c r="F43" s="186">
        <v>38333</v>
      </c>
      <c r="G43" s="187">
        <f>IFERROR(F43/E43-1,"-")</f>
        <v>0.30793639961785169</v>
      </c>
      <c r="H43" s="188">
        <f>IFERROR(F43/C43-1,"-")</f>
        <v>0.50354971563051576</v>
      </c>
      <c r="I43" s="187">
        <f t="shared" si="16"/>
        <v>5.0373202975111039E-2</v>
      </c>
      <c r="J43" s="189">
        <f t="shared" si="21"/>
        <v>8.9168907539568076E-2</v>
      </c>
      <c r="K43" s="186">
        <v>57274</v>
      </c>
      <c r="L43" s="186">
        <v>16344</v>
      </c>
      <c r="M43" s="186">
        <v>69112</v>
      </c>
      <c r="N43" s="186">
        <v>77197</v>
      </c>
      <c r="O43" s="187">
        <f>IFERROR(N43/M43-1,"-")</f>
        <v>0.11698402592892698</v>
      </c>
      <c r="P43" s="188">
        <f>IFERROR(N43/K43-1,"-")</f>
        <v>0.34785417466913438</v>
      </c>
      <c r="Q43" s="187">
        <f t="shared" si="17"/>
        <v>8.0167194558388291E-2</v>
      </c>
      <c r="R43" s="189">
        <f t="shared" si="22"/>
        <v>0.17957300903482734</v>
      </c>
      <c r="S43" s="186">
        <v>8103</v>
      </c>
      <c r="T43" s="186">
        <v>8895</v>
      </c>
      <c r="U43" s="186">
        <v>4959</v>
      </c>
      <c r="V43" s="186">
        <v>4506</v>
      </c>
      <c r="W43" s="186">
        <v>15997</v>
      </c>
      <c r="X43" s="186">
        <v>12584</v>
      </c>
      <c r="Y43" s="187">
        <f>IFERROR(X43/W43-1,"-")</f>
        <v>-0.21335250359442393</v>
      </c>
      <c r="Z43" s="188">
        <f t="shared" si="18"/>
        <v>0.41472737492973577</v>
      </c>
      <c r="AA43" s="186">
        <f t="shared" si="23"/>
        <v>-3413</v>
      </c>
      <c r="AB43" s="186">
        <f t="shared" si="19"/>
        <v>3689</v>
      </c>
      <c r="AC43" s="187">
        <f t="shared" si="20"/>
        <v>0.21796515051789239</v>
      </c>
      <c r="AD43" s="189">
        <f t="shared" si="24"/>
        <v>2.9272468433932244E-2</v>
      </c>
      <c r="AE43" s="40"/>
      <c r="AF43" s="40"/>
      <c r="AG43" s="40"/>
    </row>
    <row r="44" spans="1:33" x14ac:dyDescent="0.25">
      <c r="B44" s="180" t="s">
        <v>89</v>
      </c>
      <c r="C44" s="181">
        <v>645393</v>
      </c>
      <c r="D44" s="181">
        <v>75307</v>
      </c>
      <c r="E44" s="181">
        <v>586475</v>
      </c>
      <c r="F44" s="181">
        <v>689083</v>
      </c>
      <c r="G44" s="182">
        <f>IFERROR(F44/E44-1,"-")</f>
        <v>0.17495715929920297</v>
      </c>
      <c r="H44" s="183">
        <f>IFERROR(F44/C44-1,"-")</f>
        <v>6.7695187273490776E-2</v>
      </c>
      <c r="I44" s="182">
        <f t="shared" si="16"/>
        <v>0.90552051302268133</v>
      </c>
      <c r="J44" s="184">
        <f t="shared" si="21"/>
        <v>0.15153307047308248</v>
      </c>
      <c r="K44" s="181">
        <v>866534</v>
      </c>
      <c r="L44" s="181">
        <v>34056</v>
      </c>
      <c r="M44" s="181">
        <v>707183</v>
      </c>
      <c r="N44" s="181">
        <v>855285</v>
      </c>
      <c r="O44" s="182">
        <f>IFERROR(N44/M44-1,"-")</f>
        <v>0.20942528313039199</v>
      </c>
      <c r="P44" s="183">
        <f>IFERROR(N44/K44-1,"-")</f>
        <v>-1.2981602568393202E-2</v>
      </c>
      <c r="Q44" s="182">
        <f t="shared" si="17"/>
        <v>0.88819253336102599</v>
      </c>
      <c r="R44" s="184">
        <f t="shared" si="22"/>
        <v>0.18808178721514004</v>
      </c>
      <c r="S44" s="181">
        <v>78968</v>
      </c>
      <c r="T44" s="181">
        <v>68522</v>
      </c>
      <c r="U44" s="181">
        <v>43413</v>
      </c>
      <c r="V44" s="181">
        <v>5589</v>
      </c>
      <c r="W44" s="181">
        <v>16705</v>
      </c>
      <c r="X44" s="181">
        <v>35160</v>
      </c>
      <c r="Y44" s="182">
        <f>IFERROR(X44/W44-1,"-")</f>
        <v>1.1047590541753967</v>
      </c>
      <c r="Z44" s="183">
        <f t="shared" si="18"/>
        <v>-0.48688012609089049</v>
      </c>
      <c r="AA44" s="181">
        <f t="shared" si="23"/>
        <v>18455</v>
      </c>
      <c r="AB44" s="181">
        <f t="shared" si="19"/>
        <v>-33362</v>
      </c>
      <c r="AC44" s="182">
        <f t="shared" si="20"/>
        <v>0.60899989607510308</v>
      </c>
      <c r="AD44" s="184">
        <f t="shared" si="24"/>
        <v>7.7318737479136479E-3</v>
      </c>
      <c r="AE44" s="40"/>
      <c r="AF44" s="40"/>
      <c r="AG44" s="40"/>
    </row>
    <row r="45" spans="1:33" x14ac:dyDescent="0.25">
      <c r="B45" s="185" t="s">
        <v>93</v>
      </c>
      <c r="C45" s="186">
        <v>175458</v>
      </c>
      <c r="D45" s="186">
        <v>1590</v>
      </c>
      <c r="E45" s="186">
        <v>145760</v>
      </c>
      <c r="F45" s="186">
        <v>198010</v>
      </c>
      <c r="G45" s="187">
        <f t="shared" ref="G45:G69" si="25">IFERROR(F45/E45-1,"-")</f>
        <v>0.35846597145993409</v>
      </c>
      <c r="H45" s="188">
        <f t="shared" ref="H45:H69" si="26">IFERROR(F45/C45-1,"-")</f>
        <v>0.12853218434041191</v>
      </c>
      <c r="I45" s="187">
        <f t="shared" si="16"/>
        <v>0.26020394754132831</v>
      </c>
      <c r="J45" s="189">
        <f t="shared" si="21"/>
        <v>0.12334082269157196</v>
      </c>
      <c r="K45" s="186">
        <v>435754</v>
      </c>
      <c r="L45" s="186">
        <v>3863</v>
      </c>
      <c r="M45" s="186">
        <v>342341</v>
      </c>
      <c r="N45" s="186">
        <v>437811</v>
      </c>
      <c r="O45" s="187">
        <f t="shared" ref="O45:O69" si="27">IFERROR(N45/M45-1,"-")</f>
        <v>0.2788739882164275</v>
      </c>
      <c r="P45" s="188">
        <f t="shared" ref="P45:P69" si="28">IFERROR(N45/K45-1,"-")</f>
        <v>4.7205533397283173E-3</v>
      </c>
      <c r="Q45" s="187">
        <f t="shared" si="17"/>
        <v>0.4546560049846825</v>
      </c>
      <c r="R45" s="189">
        <f t="shared" si="22"/>
        <v>0.27271334237371753</v>
      </c>
      <c r="S45" s="186">
        <v>14237</v>
      </c>
      <c r="T45" s="186">
        <v>10946</v>
      </c>
      <c r="U45" s="186">
        <v>7067</v>
      </c>
      <c r="V45" s="186">
        <v>101</v>
      </c>
      <c r="W45" s="186">
        <v>2715</v>
      </c>
      <c r="X45" s="186">
        <v>5135</v>
      </c>
      <c r="Y45" s="187">
        <f t="shared" ref="Y45:Y69" si="29">IFERROR(X45/W45-1,"-")</f>
        <v>0.89134438305709018</v>
      </c>
      <c r="Z45" s="188">
        <f t="shared" si="18"/>
        <v>-0.53087885985748218</v>
      </c>
      <c r="AA45" s="186">
        <f t="shared" si="23"/>
        <v>2420</v>
      </c>
      <c r="AB45" s="186">
        <f t="shared" si="19"/>
        <v>-5811</v>
      </c>
      <c r="AC45" s="187">
        <f t="shared" si="20"/>
        <v>8.894239096546229E-2</v>
      </c>
      <c r="AD45" s="189">
        <f t="shared" si="24"/>
        <v>3.1986017096167969E-3</v>
      </c>
      <c r="AE45" s="40"/>
      <c r="AF45" s="40"/>
      <c r="AG45" s="40"/>
    </row>
    <row r="46" spans="1:33" x14ac:dyDescent="0.25">
      <c r="B46" s="185" t="s">
        <v>97</v>
      </c>
      <c r="C46" s="186">
        <v>258427</v>
      </c>
      <c r="D46" s="186">
        <v>38540</v>
      </c>
      <c r="E46" s="186">
        <v>227309</v>
      </c>
      <c r="F46" s="186">
        <v>259690</v>
      </c>
      <c r="G46" s="187">
        <f t="shared" si="25"/>
        <v>0.1424536643951626</v>
      </c>
      <c r="H46" s="188">
        <f t="shared" si="26"/>
        <v>4.887260232096402E-3</v>
      </c>
      <c r="I46" s="187">
        <f t="shared" si="16"/>
        <v>0.34125732607952902</v>
      </c>
      <c r="J46" s="189">
        <f t="shared" si="21"/>
        <v>0.31754591264644422</v>
      </c>
      <c r="K46" s="186">
        <v>129028</v>
      </c>
      <c r="L46" s="186">
        <v>6376</v>
      </c>
      <c r="M46" s="186">
        <v>83794</v>
      </c>
      <c r="N46" s="186">
        <v>99650</v>
      </c>
      <c r="O46" s="187">
        <f t="shared" si="27"/>
        <v>0.18922595889920513</v>
      </c>
      <c r="P46" s="188">
        <f t="shared" si="28"/>
        <v>-0.22768701367145117</v>
      </c>
      <c r="Q46" s="187">
        <f t="shared" si="17"/>
        <v>0.10348408536268758</v>
      </c>
      <c r="R46" s="189">
        <f t="shared" si="22"/>
        <v>0.12185086139326953</v>
      </c>
      <c r="S46" s="186">
        <v>31983</v>
      </c>
      <c r="T46" s="186">
        <v>30961</v>
      </c>
      <c r="U46" s="186">
        <v>18548</v>
      </c>
      <c r="V46" s="186">
        <v>2965</v>
      </c>
      <c r="W46" s="186">
        <v>6004</v>
      </c>
      <c r="X46" s="186">
        <v>11362</v>
      </c>
      <c r="Y46" s="187">
        <f t="shared" si="29"/>
        <v>0.89240506329113933</v>
      </c>
      <c r="Z46" s="188">
        <f t="shared" si="18"/>
        <v>-0.63302218920577502</v>
      </c>
      <c r="AA46" s="186">
        <f t="shared" si="23"/>
        <v>5358</v>
      </c>
      <c r="AB46" s="186">
        <f t="shared" si="19"/>
        <v>-19599</v>
      </c>
      <c r="AC46" s="187">
        <f t="shared" si="20"/>
        <v>0.19679911317421278</v>
      </c>
      <c r="AD46" s="189">
        <f t="shared" si="24"/>
        <v>1.389332149674188E-2</v>
      </c>
      <c r="AE46" s="40"/>
      <c r="AF46" s="40"/>
      <c r="AG46" s="40"/>
    </row>
    <row r="47" spans="1:33" x14ac:dyDescent="0.25">
      <c r="B47" s="185" t="s">
        <v>101</v>
      </c>
      <c r="C47" s="186">
        <v>41928</v>
      </c>
      <c r="D47" s="186">
        <v>7210</v>
      </c>
      <c r="E47" s="186">
        <v>47978</v>
      </c>
      <c r="F47" s="186">
        <v>45216</v>
      </c>
      <c r="G47" s="187">
        <f t="shared" si="25"/>
        <v>-5.7568052023844296E-2</v>
      </c>
      <c r="H47" s="188">
        <f t="shared" si="26"/>
        <v>7.8420148826559899E-2</v>
      </c>
      <c r="I47" s="187">
        <f t="shared" si="16"/>
        <v>5.9418118741622644E-2</v>
      </c>
      <c r="J47" s="189">
        <f t="shared" si="21"/>
        <v>0.1862664727764069</v>
      </c>
      <c r="K47" s="186">
        <v>50687</v>
      </c>
      <c r="L47" s="186">
        <v>9831</v>
      </c>
      <c r="M47" s="186">
        <v>53682</v>
      </c>
      <c r="N47" s="186">
        <v>61673</v>
      </c>
      <c r="O47" s="187">
        <f t="shared" si="27"/>
        <v>0.148858090235088</v>
      </c>
      <c r="P47" s="188">
        <f t="shared" si="28"/>
        <v>0.21674196539546631</v>
      </c>
      <c r="Q47" s="187">
        <f t="shared" si="17"/>
        <v>6.4045900617892934E-2</v>
      </c>
      <c r="R47" s="189">
        <f t="shared" si="22"/>
        <v>0.254060778829161</v>
      </c>
      <c r="S47" s="186">
        <v>4196</v>
      </c>
      <c r="T47" s="186">
        <v>3012</v>
      </c>
      <c r="U47" s="186">
        <v>1298</v>
      </c>
      <c r="V47" s="186">
        <v>524</v>
      </c>
      <c r="W47" s="186">
        <v>1090</v>
      </c>
      <c r="X47" s="186">
        <v>1318</v>
      </c>
      <c r="Y47" s="187">
        <f t="shared" si="29"/>
        <v>0.20917431192660541</v>
      </c>
      <c r="Z47" s="188">
        <f t="shared" si="18"/>
        <v>-0.5624169986719787</v>
      </c>
      <c r="AA47" s="186">
        <f t="shared" si="23"/>
        <v>228</v>
      </c>
      <c r="AB47" s="186">
        <f t="shared" si="19"/>
        <v>-1694</v>
      </c>
      <c r="AC47" s="187">
        <f t="shared" si="20"/>
        <v>2.2828835694737936E-2</v>
      </c>
      <c r="AD47" s="189">
        <f t="shared" si="24"/>
        <v>5.4294765374934603E-3</v>
      </c>
      <c r="AE47" s="40"/>
      <c r="AF47" s="40"/>
      <c r="AG47" s="40"/>
    </row>
    <row r="48" spans="1:33" x14ac:dyDescent="0.25">
      <c r="B48" s="185" t="s">
        <v>110</v>
      </c>
      <c r="C48" s="186">
        <v>18085</v>
      </c>
      <c r="D48" s="186">
        <v>624</v>
      </c>
      <c r="E48" s="186">
        <v>25817</v>
      </c>
      <c r="F48" s="186">
        <v>23623</v>
      </c>
      <c r="G48" s="187">
        <f t="shared" si="25"/>
        <v>-8.4982763295502917E-2</v>
      </c>
      <c r="H48" s="188">
        <f t="shared" si="26"/>
        <v>0.3062206248272048</v>
      </c>
      <c r="I48" s="187">
        <f t="shared" si="16"/>
        <v>3.1042865778338459E-2</v>
      </c>
      <c r="J48" s="189">
        <f t="shared" si="21"/>
        <v>0.1092170841539756</v>
      </c>
      <c r="K48" s="186">
        <v>33922</v>
      </c>
      <c r="L48" s="186">
        <v>447</v>
      </c>
      <c r="M48" s="186">
        <v>41347</v>
      </c>
      <c r="N48" s="186">
        <v>35500</v>
      </c>
      <c r="O48" s="187">
        <f t="shared" si="27"/>
        <v>-0.14141291992163885</v>
      </c>
      <c r="P48" s="188">
        <f t="shared" si="28"/>
        <v>4.6518483579977676E-2</v>
      </c>
      <c r="Q48" s="187">
        <f t="shared" si="17"/>
        <v>3.6865880886858091E-2</v>
      </c>
      <c r="R48" s="189">
        <f t="shared" si="22"/>
        <v>0.16412845478838989</v>
      </c>
      <c r="S48" s="186">
        <v>7375</v>
      </c>
      <c r="T48" s="186">
        <v>6766</v>
      </c>
      <c r="U48" s="186">
        <v>3838</v>
      </c>
      <c r="V48" s="186">
        <v>70</v>
      </c>
      <c r="W48" s="186">
        <v>1220</v>
      </c>
      <c r="X48" s="186">
        <v>2172</v>
      </c>
      <c r="Y48" s="187">
        <f t="shared" si="29"/>
        <v>0.78032786885245908</v>
      </c>
      <c r="Z48" s="188">
        <f t="shared" si="18"/>
        <v>-0.67898315104936446</v>
      </c>
      <c r="AA48" s="186">
        <f t="shared" si="23"/>
        <v>952</v>
      </c>
      <c r="AB48" s="186">
        <f t="shared" si="19"/>
        <v>-4594</v>
      </c>
      <c r="AC48" s="187">
        <f t="shared" si="20"/>
        <v>3.7620812692694079E-2</v>
      </c>
      <c r="AD48" s="189">
        <f t="shared" si="24"/>
        <v>1.0041887430996699E-2</v>
      </c>
      <c r="AE48" s="40"/>
      <c r="AF48" s="40"/>
      <c r="AG48" s="40"/>
    </row>
    <row r="49" spans="2:33" x14ac:dyDescent="0.25">
      <c r="B49" s="185" t="s">
        <v>105</v>
      </c>
      <c r="C49" s="186">
        <v>4381</v>
      </c>
      <c r="D49" s="186">
        <v>934</v>
      </c>
      <c r="E49" s="186">
        <v>6185</v>
      </c>
      <c r="F49" s="186">
        <v>5467</v>
      </c>
      <c r="G49" s="187">
        <f t="shared" si="25"/>
        <v>-0.11608730800323364</v>
      </c>
      <c r="H49" s="188">
        <f t="shared" si="26"/>
        <v>0.24788860990641415</v>
      </c>
      <c r="I49" s="187">
        <f t="shared" si="16"/>
        <v>7.1841572708875399E-3</v>
      </c>
      <c r="J49" s="189">
        <f t="shared" si="21"/>
        <v>4.7410914830328416E-2</v>
      </c>
      <c r="K49" s="186">
        <v>15383</v>
      </c>
      <c r="L49" s="186">
        <v>1331</v>
      </c>
      <c r="M49" s="186">
        <v>15479</v>
      </c>
      <c r="N49" s="186">
        <v>14819</v>
      </c>
      <c r="O49" s="187">
        <f t="shared" si="27"/>
        <v>-4.2638413334194714E-2</v>
      </c>
      <c r="P49" s="188">
        <f t="shared" si="28"/>
        <v>-3.6663849704218987E-2</v>
      </c>
      <c r="Q49" s="187">
        <f t="shared" si="17"/>
        <v>1.5389168700347889E-2</v>
      </c>
      <c r="R49" s="189">
        <f t="shared" si="22"/>
        <v>0.12851332483457778</v>
      </c>
      <c r="S49" s="186">
        <v>1540</v>
      </c>
      <c r="T49" s="186">
        <v>1635</v>
      </c>
      <c r="U49" s="186">
        <v>1018</v>
      </c>
      <c r="V49" s="186">
        <v>277</v>
      </c>
      <c r="W49" s="186">
        <v>505</v>
      </c>
      <c r="X49" s="186">
        <v>1365</v>
      </c>
      <c r="Y49" s="187">
        <f t="shared" si="29"/>
        <v>1.7029702970297032</v>
      </c>
      <c r="Z49" s="188">
        <f t="shared" si="18"/>
        <v>-0.16513761467889909</v>
      </c>
      <c r="AA49" s="186">
        <f t="shared" si="23"/>
        <v>860</v>
      </c>
      <c r="AB49" s="186">
        <f t="shared" si="19"/>
        <v>-270</v>
      </c>
      <c r="AC49" s="187">
        <f t="shared" si="20"/>
        <v>2.3642914054110231E-2</v>
      </c>
      <c r="AD49" s="189">
        <f t="shared" si="24"/>
        <v>1.1837552358404663E-2</v>
      </c>
      <c r="AE49" s="40"/>
      <c r="AF49" s="40"/>
      <c r="AG49" s="40"/>
    </row>
    <row r="50" spans="2:33" x14ac:dyDescent="0.25">
      <c r="B50" s="185" t="s">
        <v>114</v>
      </c>
      <c r="C50" s="186">
        <v>20908</v>
      </c>
      <c r="D50" s="186">
        <v>4001</v>
      </c>
      <c r="E50" s="186">
        <v>23802</v>
      </c>
      <c r="F50" s="186">
        <v>20929</v>
      </c>
      <c r="G50" s="187">
        <f t="shared" si="25"/>
        <v>-0.12070414250903283</v>
      </c>
      <c r="H50" s="188">
        <f t="shared" si="26"/>
        <v>1.0044002295772625E-3</v>
      </c>
      <c r="I50" s="187">
        <f t="shared" si="16"/>
        <v>2.750269389471471E-2</v>
      </c>
      <c r="J50" s="189">
        <f t="shared" si="21"/>
        <v>0.14946403193669791</v>
      </c>
      <c r="K50" s="186">
        <v>17830</v>
      </c>
      <c r="L50" s="186">
        <v>1968</v>
      </c>
      <c r="M50" s="186">
        <v>17368</v>
      </c>
      <c r="N50" s="186">
        <v>20340</v>
      </c>
      <c r="O50" s="187">
        <f t="shared" si="27"/>
        <v>0.17111929986181473</v>
      </c>
      <c r="P50" s="188">
        <f t="shared" si="28"/>
        <v>0.14077397644419509</v>
      </c>
      <c r="Q50" s="187">
        <f t="shared" si="17"/>
        <v>2.1122592034892779E-2</v>
      </c>
      <c r="R50" s="189">
        <f t="shared" si="22"/>
        <v>0.1452577003006563</v>
      </c>
      <c r="S50" s="186">
        <v>833</v>
      </c>
      <c r="T50" s="186">
        <v>633</v>
      </c>
      <c r="U50" s="186">
        <v>394</v>
      </c>
      <c r="V50" s="186">
        <v>231</v>
      </c>
      <c r="W50" s="186">
        <v>639</v>
      </c>
      <c r="X50" s="186">
        <v>666</v>
      </c>
      <c r="Y50" s="187">
        <f t="shared" si="29"/>
        <v>4.2253521126760507E-2</v>
      </c>
      <c r="Z50" s="188">
        <f t="shared" si="18"/>
        <v>5.2132701421800931E-2</v>
      </c>
      <c r="AA50" s="186">
        <f t="shared" si="23"/>
        <v>27</v>
      </c>
      <c r="AB50" s="186">
        <f t="shared" si="19"/>
        <v>33</v>
      </c>
      <c r="AC50" s="187">
        <f t="shared" si="20"/>
        <v>1.153566356046697E-2</v>
      </c>
      <c r="AD50" s="189">
        <f t="shared" si="24"/>
        <v>4.7562255850657374E-3</v>
      </c>
      <c r="AE50" s="40"/>
      <c r="AF50" s="40"/>
      <c r="AG50" s="40"/>
    </row>
    <row r="51" spans="2:33" x14ac:dyDescent="0.25">
      <c r="B51" s="185" t="s">
        <v>118</v>
      </c>
      <c r="C51" s="186">
        <v>8412</v>
      </c>
      <c r="D51" s="186">
        <v>1008</v>
      </c>
      <c r="E51" s="186">
        <v>9400</v>
      </c>
      <c r="F51" s="186">
        <v>14181</v>
      </c>
      <c r="G51" s="187">
        <f t="shared" si="25"/>
        <v>0.50861702127659569</v>
      </c>
      <c r="H51" s="188">
        <f t="shared" si="26"/>
        <v>0.68580599144079879</v>
      </c>
      <c r="I51" s="187">
        <f t="shared" si="16"/>
        <v>1.863518095087913E-2</v>
      </c>
      <c r="J51" s="189">
        <f t="shared" si="21"/>
        <v>7.1927083861674387E-2</v>
      </c>
      <c r="K51" s="186">
        <v>80846</v>
      </c>
      <c r="L51" s="186">
        <v>2560</v>
      </c>
      <c r="M51" s="186">
        <v>70374</v>
      </c>
      <c r="N51" s="186">
        <v>92391</v>
      </c>
      <c r="O51" s="187">
        <f t="shared" si="27"/>
        <v>0.31285702105891389</v>
      </c>
      <c r="P51" s="188">
        <f t="shared" si="28"/>
        <v>0.14280236499022836</v>
      </c>
      <c r="Q51" s="187">
        <f t="shared" si="17"/>
        <v>9.5945791577963555E-2</v>
      </c>
      <c r="R51" s="189">
        <f t="shared" si="22"/>
        <v>0.46861400501120931</v>
      </c>
      <c r="S51" s="186">
        <v>144</v>
      </c>
      <c r="T51" s="186">
        <v>202</v>
      </c>
      <c r="U51" s="186">
        <v>129</v>
      </c>
      <c r="V51" s="186">
        <v>27</v>
      </c>
      <c r="W51" s="186">
        <v>40</v>
      </c>
      <c r="X51" s="186">
        <v>134</v>
      </c>
      <c r="Y51" s="187">
        <f t="shared" si="29"/>
        <v>2.35</v>
      </c>
      <c r="Z51" s="188">
        <f t="shared" si="18"/>
        <v>-0.3366336633663366</v>
      </c>
      <c r="AA51" s="186">
        <f t="shared" si="23"/>
        <v>94</v>
      </c>
      <c r="AB51" s="186">
        <f t="shared" si="19"/>
        <v>-68</v>
      </c>
      <c r="AC51" s="187">
        <f t="shared" si="20"/>
        <v>2.3209893650188796E-3</v>
      </c>
      <c r="AD51" s="189">
        <f t="shared" si="24"/>
        <v>6.7965793931770463E-4</v>
      </c>
      <c r="AE51" s="40"/>
      <c r="AF51" s="40"/>
      <c r="AG51" s="40"/>
    </row>
    <row r="52" spans="2:33" x14ac:dyDescent="0.25">
      <c r="B52" s="185" t="s">
        <v>140</v>
      </c>
      <c r="C52" s="186">
        <v>14008</v>
      </c>
      <c r="D52" s="186">
        <v>7790</v>
      </c>
      <c r="E52" s="186">
        <v>26603</v>
      </c>
      <c r="F52" s="186">
        <v>33917</v>
      </c>
      <c r="G52" s="187">
        <f t="shared" si="25"/>
        <v>0.27493139871443062</v>
      </c>
      <c r="H52" s="188">
        <f t="shared" si="26"/>
        <v>1.4212592804111934</v>
      </c>
      <c r="I52" s="187">
        <f t="shared" si="16"/>
        <v>4.4570159531130908E-2</v>
      </c>
      <c r="J52" s="189">
        <f t="shared" si="21"/>
        <v>0.29168888353772854</v>
      </c>
      <c r="K52" s="186">
        <v>15253</v>
      </c>
      <c r="L52" s="186">
        <v>764</v>
      </c>
      <c r="M52" s="186">
        <v>11718</v>
      </c>
      <c r="N52" s="186">
        <v>13015</v>
      </c>
      <c r="O52" s="187">
        <f t="shared" si="27"/>
        <v>0.11068441713602994</v>
      </c>
      <c r="P52" s="188">
        <f t="shared" si="28"/>
        <v>-0.14672523438012197</v>
      </c>
      <c r="Q52" s="187">
        <f t="shared" si="17"/>
        <v>1.3515758865984735E-2</v>
      </c>
      <c r="R52" s="189">
        <f t="shared" si="22"/>
        <v>0.11193002975627375</v>
      </c>
      <c r="S52" s="186">
        <v>390</v>
      </c>
      <c r="T52" s="186">
        <v>394</v>
      </c>
      <c r="U52" s="186">
        <v>328</v>
      </c>
      <c r="V52" s="186">
        <v>81</v>
      </c>
      <c r="W52" s="186">
        <v>241</v>
      </c>
      <c r="X52" s="186">
        <v>316</v>
      </c>
      <c r="Y52" s="187">
        <f t="shared" si="29"/>
        <v>0.31120331950207469</v>
      </c>
      <c r="Z52" s="188">
        <f t="shared" si="18"/>
        <v>-0.19796954314720816</v>
      </c>
      <c r="AA52" s="186">
        <f t="shared" si="23"/>
        <v>75</v>
      </c>
      <c r="AB52" s="186">
        <f t="shared" si="19"/>
        <v>-78</v>
      </c>
      <c r="AC52" s="187">
        <f t="shared" si="20"/>
        <v>5.4733779055669103E-3</v>
      </c>
      <c r="AD52" s="189">
        <f t="shared" si="24"/>
        <v>2.7176250021500197E-3</v>
      </c>
      <c r="AE52" s="40"/>
      <c r="AF52" s="40"/>
      <c r="AG52" s="40"/>
    </row>
    <row r="53" spans="2:33" x14ac:dyDescent="0.25">
      <c r="B53" s="185" t="s">
        <v>130</v>
      </c>
      <c r="C53" s="186">
        <v>13428</v>
      </c>
      <c r="D53" s="186">
        <v>17</v>
      </c>
      <c r="E53" s="186">
        <v>13645</v>
      </c>
      <c r="F53" s="186">
        <v>14269</v>
      </c>
      <c r="G53" s="187">
        <f t="shared" si="25"/>
        <v>4.5731037009893782E-2</v>
      </c>
      <c r="H53" s="188">
        <f t="shared" si="26"/>
        <v>6.2630324694667783E-2</v>
      </c>
      <c r="I53" s="187">
        <f t="shared" si="16"/>
        <v>1.875082130936424E-2</v>
      </c>
      <c r="J53" s="189">
        <f t="shared" si="21"/>
        <v>9.493300333985337E-2</v>
      </c>
      <c r="K53" s="186">
        <v>16564</v>
      </c>
      <c r="L53" s="186">
        <v>141</v>
      </c>
      <c r="M53" s="186">
        <v>16467</v>
      </c>
      <c r="N53" s="186">
        <v>15558</v>
      </c>
      <c r="O53" s="187">
        <f t="shared" si="27"/>
        <v>-5.5201311714337731E-2</v>
      </c>
      <c r="P53" s="188">
        <f t="shared" si="28"/>
        <v>-6.073412219270713E-2</v>
      </c>
      <c r="Q53" s="187">
        <f t="shared" si="17"/>
        <v>1.6156602108105302E-2</v>
      </c>
      <c r="R53" s="189">
        <f t="shared" si="22"/>
        <v>0.10350884196239671</v>
      </c>
      <c r="S53" s="186">
        <v>4737</v>
      </c>
      <c r="T53" s="186">
        <v>3132</v>
      </c>
      <c r="U53" s="186">
        <v>3983</v>
      </c>
      <c r="V53" s="186">
        <v>27</v>
      </c>
      <c r="W53" s="186">
        <v>110</v>
      </c>
      <c r="X53" s="186">
        <v>6843</v>
      </c>
      <c r="Y53" s="187">
        <f t="shared" si="29"/>
        <v>61.209090909090911</v>
      </c>
      <c r="Z53" s="188">
        <f t="shared" si="18"/>
        <v>1.1848659003831417</v>
      </c>
      <c r="AA53" s="186">
        <f t="shared" si="23"/>
        <v>6733</v>
      </c>
      <c r="AB53" s="186">
        <f t="shared" si="19"/>
        <v>3711</v>
      </c>
      <c r="AC53" s="187">
        <f t="shared" si="20"/>
        <v>0.11852634496137458</v>
      </c>
      <c r="AD53" s="189">
        <f t="shared" si="24"/>
        <v>4.5527124665682012E-2</v>
      </c>
      <c r="AE53" s="40"/>
      <c r="AF53" s="40"/>
      <c r="AG53" s="40"/>
    </row>
    <row r="54" spans="2:33" x14ac:dyDescent="0.25">
      <c r="B54" s="185" t="s">
        <v>142</v>
      </c>
      <c r="C54" s="186">
        <v>27</v>
      </c>
      <c r="D54" s="186">
        <v>5</v>
      </c>
      <c r="E54" s="186">
        <v>65</v>
      </c>
      <c r="F54" s="186">
        <v>135</v>
      </c>
      <c r="G54" s="187">
        <f t="shared" si="25"/>
        <v>1.0769230769230771</v>
      </c>
      <c r="H54" s="188">
        <f t="shared" si="26"/>
        <v>4</v>
      </c>
      <c r="I54" s="187">
        <f t="shared" si="16"/>
        <v>1.7740282267602301E-4</v>
      </c>
      <c r="J54" s="189">
        <f t="shared" si="21"/>
        <v>3.864430068128471E-3</v>
      </c>
      <c r="K54" s="186">
        <v>67</v>
      </c>
      <c r="L54" s="186">
        <v>0</v>
      </c>
      <c r="M54" s="186">
        <v>73</v>
      </c>
      <c r="N54" s="186">
        <v>62</v>
      </c>
      <c r="O54" s="187">
        <f t="shared" si="27"/>
        <v>-0.15068493150684936</v>
      </c>
      <c r="P54" s="188">
        <f t="shared" si="28"/>
        <v>-7.4626865671641784E-2</v>
      </c>
      <c r="Q54" s="187">
        <f t="shared" si="17"/>
        <v>6.43854821122592E-5</v>
      </c>
      <c r="R54" s="189">
        <f t="shared" si="22"/>
        <v>1.7747752905478904E-3</v>
      </c>
      <c r="S54" s="186">
        <v>12</v>
      </c>
      <c r="T54" s="186">
        <v>17</v>
      </c>
      <c r="U54" s="186">
        <v>2</v>
      </c>
      <c r="V54" s="186">
        <v>0</v>
      </c>
      <c r="W54" s="186">
        <v>14</v>
      </c>
      <c r="X54" s="186">
        <v>5</v>
      </c>
      <c r="Y54" s="187">
        <f t="shared" si="29"/>
        <v>-0.64285714285714279</v>
      </c>
      <c r="Z54" s="188">
        <f t="shared" si="18"/>
        <v>-0.70588235294117641</v>
      </c>
      <c r="AA54" s="186">
        <f t="shared" si="23"/>
        <v>-9</v>
      </c>
      <c r="AB54" s="186">
        <f t="shared" si="19"/>
        <v>-12</v>
      </c>
      <c r="AC54" s="187">
        <f t="shared" si="20"/>
        <v>8.6604080784286554E-5</v>
      </c>
      <c r="AD54" s="189">
        <f t="shared" si="24"/>
        <v>1.4312703956031374E-4</v>
      </c>
      <c r="AE54" s="40"/>
      <c r="AF54" s="40"/>
      <c r="AG54" s="40"/>
    </row>
    <row r="55" spans="2:33" x14ac:dyDescent="0.25">
      <c r="B55" s="185" t="s">
        <v>122</v>
      </c>
      <c r="C55" s="186">
        <v>8798</v>
      </c>
      <c r="D55" s="186">
        <v>1356</v>
      </c>
      <c r="E55" s="186">
        <v>7147</v>
      </c>
      <c r="F55" s="186">
        <v>9140</v>
      </c>
      <c r="G55" s="187">
        <f t="shared" si="25"/>
        <v>0.27885826220791943</v>
      </c>
      <c r="H55" s="188">
        <f t="shared" si="26"/>
        <v>3.8872471016140109E-2</v>
      </c>
      <c r="I55" s="187">
        <f t="shared" si="16"/>
        <v>1.2010828142658152E-2</v>
      </c>
      <c r="J55" s="189">
        <f t="shared" si="21"/>
        <v>0.1515578622713781</v>
      </c>
      <c r="K55" s="186">
        <v>8230</v>
      </c>
      <c r="L55" s="186">
        <v>1321</v>
      </c>
      <c r="M55" s="186">
        <v>6375</v>
      </c>
      <c r="N55" s="186">
        <v>7930</v>
      </c>
      <c r="O55" s="187">
        <f t="shared" si="27"/>
        <v>0.24392156862745096</v>
      </c>
      <c r="P55" s="188">
        <f t="shared" si="28"/>
        <v>-3.645200486026734E-2</v>
      </c>
      <c r="Q55" s="187">
        <f t="shared" si="17"/>
        <v>8.2351108572615399E-3</v>
      </c>
      <c r="R55" s="189">
        <f t="shared" si="22"/>
        <v>0.13149385643457642</v>
      </c>
      <c r="S55" s="186">
        <v>1073</v>
      </c>
      <c r="T55" s="186">
        <v>1824</v>
      </c>
      <c r="U55" s="186">
        <v>860</v>
      </c>
      <c r="V55" s="186">
        <v>213</v>
      </c>
      <c r="W55" s="186">
        <v>351</v>
      </c>
      <c r="X55" s="186">
        <v>795</v>
      </c>
      <c r="Y55" s="187">
        <f t="shared" si="29"/>
        <v>1.2649572649572649</v>
      </c>
      <c r="Z55" s="188">
        <f t="shared" si="18"/>
        <v>-0.56414473684210531</v>
      </c>
      <c r="AA55" s="186">
        <f t="shared" si="23"/>
        <v>444</v>
      </c>
      <c r="AB55" s="186">
        <f t="shared" si="19"/>
        <v>-1029</v>
      </c>
      <c r="AC55" s="187">
        <f t="shared" si="20"/>
        <v>1.3770048844701562E-2</v>
      </c>
      <c r="AD55" s="189">
        <f t="shared" si="24"/>
        <v>1.3182549289468885E-2</v>
      </c>
      <c r="AE55" s="40"/>
      <c r="AF55" s="40"/>
      <c r="AG55" s="40"/>
    </row>
    <row r="56" spans="2:33" x14ac:dyDescent="0.25">
      <c r="B56" s="185" t="s">
        <v>136</v>
      </c>
      <c r="C56" s="186">
        <v>26328</v>
      </c>
      <c r="D56" s="186">
        <v>3756</v>
      </c>
      <c r="E56" s="186">
        <v>11023</v>
      </c>
      <c r="F56" s="186">
        <v>13401</v>
      </c>
      <c r="G56" s="187">
        <f t="shared" si="25"/>
        <v>0.21573074480631416</v>
      </c>
      <c r="H56" s="188">
        <f t="shared" si="26"/>
        <v>-0.49099817684594349</v>
      </c>
      <c r="I56" s="187">
        <f t="shared" si="16"/>
        <v>1.7610186864306553E-2</v>
      </c>
      <c r="J56" s="189">
        <f t="shared" si="21"/>
        <v>6.5965060816232102E-2</v>
      </c>
      <c r="K56" s="186">
        <v>20518</v>
      </c>
      <c r="L56" s="186">
        <v>109</v>
      </c>
      <c r="M56" s="186">
        <v>10162</v>
      </c>
      <c r="N56" s="186">
        <v>12197</v>
      </c>
      <c r="O56" s="187">
        <f t="shared" si="27"/>
        <v>0.20025585514662469</v>
      </c>
      <c r="P56" s="188">
        <f t="shared" si="28"/>
        <v>-0.4055463495467394</v>
      </c>
      <c r="Q56" s="187">
        <f t="shared" si="17"/>
        <v>1.2666285892310088E-2</v>
      </c>
      <c r="R56" s="189">
        <f t="shared" si="22"/>
        <v>6.0038493155405041E-2</v>
      </c>
      <c r="S56" s="186">
        <v>4748</v>
      </c>
      <c r="T56" s="186">
        <v>3451</v>
      </c>
      <c r="U56" s="186">
        <v>1762</v>
      </c>
      <c r="V56" s="186">
        <v>27</v>
      </c>
      <c r="W56" s="186">
        <v>72</v>
      </c>
      <c r="X56" s="186">
        <v>319</v>
      </c>
      <c r="Y56" s="187">
        <f t="shared" si="29"/>
        <v>3.4305555555555554</v>
      </c>
      <c r="Z56" s="188">
        <f t="shared" si="18"/>
        <v>-0.90756302521008403</v>
      </c>
      <c r="AA56" s="186">
        <f t="shared" si="23"/>
        <v>247</v>
      </c>
      <c r="AB56" s="186">
        <f t="shared" si="19"/>
        <v>-3132</v>
      </c>
      <c r="AC56" s="187">
        <f t="shared" si="20"/>
        <v>5.5253403540374826E-3</v>
      </c>
      <c r="AD56" s="189">
        <f t="shared" si="24"/>
        <v>1.5702450862158078E-3</v>
      </c>
      <c r="AE56" s="40"/>
      <c r="AF56" s="40"/>
      <c r="AG56" s="40"/>
    </row>
    <row r="57" spans="2:33" x14ac:dyDescent="0.25">
      <c r="B57" s="185" t="s">
        <v>286</v>
      </c>
      <c r="C57" s="186">
        <v>957</v>
      </c>
      <c r="D57" s="186">
        <v>182</v>
      </c>
      <c r="E57" s="186">
        <v>829</v>
      </c>
      <c r="F57" s="186">
        <v>979</v>
      </c>
      <c r="G57" s="187">
        <f t="shared" si="25"/>
        <v>0.18094089264173707</v>
      </c>
      <c r="H57" s="188">
        <f t="shared" si="26"/>
        <v>2.2988505747126409E-2</v>
      </c>
      <c r="I57" s="187">
        <f t="shared" si="16"/>
        <v>1.2864989881468632E-3</v>
      </c>
      <c r="J57" s="189">
        <f t="shared" si="21"/>
        <v>4.4709320911540396E-2</v>
      </c>
      <c r="K57" s="186">
        <v>1413</v>
      </c>
      <c r="L57" s="186">
        <v>232</v>
      </c>
      <c r="M57" s="186">
        <v>1475</v>
      </c>
      <c r="N57" s="186">
        <v>1926</v>
      </c>
      <c r="O57" s="187">
        <f t="shared" si="27"/>
        <v>0.30576271186440684</v>
      </c>
      <c r="P57" s="188">
        <f t="shared" si="28"/>
        <v>0.36305732484076425</v>
      </c>
      <c r="Q57" s="187">
        <f t="shared" si="17"/>
        <v>2.000103847551794E-3</v>
      </c>
      <c r="R57" s="189">
        <f t="shared" si="22"/>
        <v>8.7957254418413483E-2</v>
      </c>
      <c r="S57" s="186">
        <v>151</v>
      </c>
      <c r="T57" s="186">
        <v>195</v>
      </c>
      <c r="U57" s="186">
        <v>146</v>
      </c>
      <c r="V57" s="186">
        <v>41</v>
      </c>
      <c r="W57" s="186">
        <v>110</v>
      </c>
      <c r="X57" s="186">
        <v>172</v>
      </c>
      <c r="Y57" s="187">
        <f t="shared" si="29"/>
        <v>0.56363636363636371</v>
      </c>
      <c r="Z57" s="188">
        <f t="shared" si="18"/>
        <v>-0.11794871794871797</v>
      </c>
      <c r="AA57" s="186">
        <f t="shared" si="23"/>
        <v>62</v>
      </c>
      <c r="AB57" s="186">
        <f t="shared" si="19"/>
        <v>-23</v>
      </c>
      <c r="AC57" s="187">
        <f t="shared" si="20"/>
        <v>2.9791803789794573E-3</v>
      </c>
      <c r="AD57" s="189">
        <f t="shared" si="24"/>
        <v>7.8549573000867706E-3</v>
      </c>
      <c r="AE57" s="40"/>
      <c r="AF57" s="40"/>
      <c r="AG57" s="40"/>
    </row>
    <row r="58" spans="2:33" x14ac:dyDescent="0.25">
      <c r="B58" s="185" t="s">
        <v>132</v>
      </c>
      <c r="C58" s="186">
        <v>6467</v>
      </c>
      <c r="D58" s="186">
        <v>32</v>
      </c>
      <c r="E58" s="186">
        <v>2906</v>
      </c>
      <c r="F58" s="186">
        <v>3481</v>
      </c>
      <c r="G58" s="187">
        <f t="shared" si="25"/>
        <v>0.19786648313833455</v>
      </c>
      <c r="H58" s="188">
        <f t="shared" si="26"/>
        <v>-0.46172877686717184</v>
      </c>
      <c r="I58" s="187">
        <f t="shared" si="16"/>
        <v>4.5743646350758236E-3</v>
      </c>
      <c r="J58" s="189">
        <f t="shared" si="21"/>
        <v>3.1951609054026768E-2</v>
      </c>
      <c r="K58" s="186">
        <v>4652</v>
      </c>
      <c r="L58" s="186">
        <v>71</v>
      </c>
      <c r="M58" s="186">
        <v>3752</v>
      </c>
      <c r="N58" s="186">
        <v>5072</v>
      </c>
      <c r="O58" s="187">
        <f t="shared" si="27"/>
        <v>0.35181236673773997</v>
      </c>
      <c r="P58" s="188">
        <f t="shared" si="28"/>
        <v>9.028374892519353E-2</v>
      </c>
      <c r="Q58" s="187">
        <f t="shared" si="17"/>
        <v>5.2671478269899789E-3</v>
      </c>
      <c r="R58" s="189">
        <f t="shared" si="22"/>
        <v>4.6555174122960001E-2</v>
      </c>
      <c r="S58" s="186">
        <v>2205</v>
      </c>
      <c r="T58" s="186">
        <v>273</v>
      </c>
      <c r="U58" s="186">
        <v>537</v>
      </c>
      <c r="V58" s="186">
        <v>10</v>
      </c>
      <c r="W58" s="186">
        <v>39</v>
      </c>
      <c r="X58" s="186">
        <v>101</v>
      </c>
      <c r="Y58" s="187">
        <f t="shared" si="29"/>
        <v>1.5897435897435899</v>
      </c>
      <c r="Z58" s="188">
        <f t="shared" si="18"/>
        <v>-0.63003663003663002</v>
      </c>
      <c r="AA58" s="186">
        <f t="shared" si="23"/>
        <v>62</v>
      </c>
      <c r="AB58" s="186">
        <f t="shared" si="19"/>
        <v>-172</v>
      </c>
      <c r="AC58" s="187">
        <f t="shared" si="20"/>
        <v>1.7494024318425883E-3</v>
      </c>
      <c r="AD58" s="189">
        <f t="shared" si="24"/>
        <v>9.2706478438859619E-4</v>
      </c>
      <c r="AE58" s="40"/>
      <c r="AF58" s="40"/>
      <c r="AG58" s="40"/>
    </row>
    <row r="59" spans="2:33" x14ac:dyDescent="0.25">
      <c r="B59" s="185" t="s">
        <v>155</v>
      </c>
      <c r="C59" s="186">
        <v>431</v>
      </c>
      <c r="D59" s="186">
        <v>171</v>
      </c>
      <c r="E59" s="186">
        <v>1377</v>
      </c>
      <c r="F59" s="186">
        <v>1652</v>
      </c>
      <c r="G59" s="187">
        <f t="shared" si="25"/>
        <v>0.19970951343500354</v>
      </c>
      <c r="H59" s="188">
        <f t="shared" si="26"/>
        <v>2.8329466357308584</v>
      </c>
      <c r="I59" s="187">
        <f t="shared" si="16"/>
        <v>2.1708849115614076E-3</v>
      </c>
      <c r="J59" s="189">
        <f t="shared" si="21"/>
        <v>9.0105814334024217E-2</v>
      </c>
      <c r="K59" s="186">
        <v>979</v>
      </c>
      <c r="L59" s="186">
        <v>116</v>
      </c>
      <c r="M59" s="186">
        <v>1164</v>
      </c>
      <c r="N59" s="186">
        <v>1751</v>
      </c>
      <c r="O59" s="187">
        <f t="shared" si="27"/>
        <v>0.50429553264604809</v>
      </c>
      <c r="P59" s="188">
        <f t="shared" si="28"/>
        <v>0.78855975485188967</v>
      </c>
      <c r="Q59" s="187">
        <f t="shared" si="17"/>
        <v>1.8183706319123527E-3</v>
      </c>
      <c r="R59" s="189">
        <f t="shared" si="22"/>
        <v>9.5505617977528087E-2</v>
      </c>
      <c r="S59" s="186">
        <v>35</v>
      </c>
      <c r="T59" s="186">
        <v>51</v>
      </c>
      <c r="U59" s="186">
        <v>46</v>
      </c>
      <c r="V59" s="186">
        <v>21</v>
      </c>
      <c r="W59" s="186">
        <v>44</v>
      </c>
      <c r="X59" s="186">
        <v>58</v>
      </c>
      <c r="Y59" s="187">
        <f t="shared" si="29"/>
        <v>0.31818181818181812</v>
      </c>
      <c r="Z59" s="188">
        <f t="shared" si="18"/>
        <v>0.13725490196078427</v>
      </c>
      <c r="AA59" s="186">
        <f t="shared" si="23"/>
        <v>14</v>
      </c>
      <c r="AB59" s="186">
        <f t="shared" si="19"/>
        <v>7</v>
      </c>
      <c r="AC59" s="187">
        <f t="shared" si="20"/>
        <v>1.0046073370977241E-3</v>
      </c>
      <c r="AD59" s="189">
        <f t="shared" si="24"/>
        <v>3.1635213264972185E-3</v>
      </c>
      <c r="AE59" s="40"/>
      <c r="AF59" s="40"/>
      <c r="AG59" s="40"/>
    </row>
    <row r="60" spans="2:33" x14ac:dyDescent="0.25">
      <c r="B60" s="185" t="s">
        <v>146</v>
      </c>
      <c r="C60" s="186">
        <v>1947</v>
      </c>
      <c r="D60" s="186">
        <v>232</v>
      </c>
      <c r="E60" s="186">
        <v>1220</v>
      </c>
      <c r="F60" s="186">
        <v>1383</v>
      </c>
      <c r="G60" s="187">
        <f t="shared" si="25"/>
        <v>0.13360655737704907</v>
      </c>
      <c r="H60" s="188">
        <f t="shared" si="26"/>
        <v>-0.28967642526964565</v>
      </c>
      <c r="I60" s="187">
        <f t="shared" si="16"/>
        <v>1.817393361192147E-3</v>
      </c>
      <c r="J60" s="189">
        <f t="shared" si="21"/>
        <v>7.0568425349525468E-2</v>
      </c>
      <c r="K60" s="186">
        <v>1174</v>
      </c>
      <c r="L60" s="186">
        <v>92</v>
      </c>
      <c r="M60" s="186">
        <v>1137</v>
      </c>
      <c r="N60" s="186">
        <v>1557</v>
      </c>
      <c r="O60" s="187">
        <f t="shared" si="27"/>
        <v>0.36939313984168876</v>
      </c>
      <c r="P60" s="188">
        <f t="shared" si="28"/>
        <v>0.32623509369676329</v>
      </c>
      <c r="Q60" s="187">
        <f t="shared" si="17"/>
        <v>1.6169063814320578E-3</v>
      </c>
      <c r="R60" s="189">
        <f t="shared" si="22"/>
        <v>7.9446882334932134E-2</v>
      </c>
      <c r="S60" s="186">
        <v>23</v>
      </c>
      <c r="T60" s="186">
        <v>133</v>
      </c>
      <c r="U60" s="186">
        <v>26</v>
      </c>
      <c r="V60" s="186">
        <v>20</v>
      </c>
      <c r="W60" s="186">
        <v>60</v>
      </c>
      <c r="X60" s="186">
        <v>59</v>
      </c>
      <c r="Y60" s="187">
        <f t="shared" si="29"/>
        <v>-1.6666666666666718E-2</v>
      </c>
      <c r="Z60" s="188">
        <f t="shared" si="18"/>
        <v>-0.5563909774436091</v>
      </c>
      <c r="AA60" s="186">
        <f t="shared" si="23"/>
        <v>-1</v>
      </c>
      <c r="AB60" s="186">
        <f t="shared" si="19"/>
        <v>-74</v>
      </c>
      <c r="AC60" s="187">
        <f t="shared" si="20"/>
        <v>1.0219281532545814E-3</v>
      </c>
      <c r="AD60" s="189">
        <f t="shared" si="24"/>
        <v>3.0105112766608839E-3</v>
      </c>
      <c r="AE60" s="40"/>
      <c r="AF60" s="40"/>
      <c r="AG60" s="40"/>
    </row>
    <row r="61" spans="2:33" x14ac:dyDescent="0.25">
      <c r="B61" s="185" t="s">
        <v>134</v>
      </c>
      <c r="C61" s="186">
        <v>2103</v>
      </c>
      <c r="D61" s="186">
        <v>22</v>
      </c>
      <c r="E61" s="186">
        <v>409</v>
      </c>
      <c r="F61" s="186">
        <v>1824</v>
      </c>
      <c r="G61" s="187">
        <f t="shared" si="25"/>
        <v>3.4596577017114916</v>
      </c>
      <c r="H61" s="188">
        <f t="shared" si="26"/>
        <v>-0.13266761768901569</v>
      </c>
      <c r="I61" s="187">
        <f t="shared" si="16"/>
        <v>2.3969092486004887E-3</v>
      </c>
      <c r="J61" s="189">
        <f t="shared" si="21"/>
        <v>1.2098378923350401E-2</v>
      </c>
      <c r="K61" s="186">
        <v>8293</v>
      </c>
      <c r="L61" s="186">
        <v>46</v>
      </c>
      <c r="M61" s="186">
        <v>4962</v>
      </c>
      <c r="N61" s="186">
        <v>5734</v>
      </c>
      <c r="O61" s="187">
        <f t="shared" si="27"/>
        <v>0.15558242644095133</v>
      </c>
      <c r="P61" s="188">
        <f t="shared" si="28"/>
        <v>-0.30857349571928128</v>
      </c>
      <c r="Q61" s="187">
        <f t="shared" si="17"/>
        <v>5.954618619866037E-3</v>
      </c>
      <c r="R61" s="189">
        <f t="shared" si="22"/>
        <v>3.8032952163646494E-2</v>
      </c>
      <c r="S61" s="186">
        <v>1579</v>
      </c>
      <c r="T61" s="186">
        <v>456</v>
      </c>
      <c r="U61" s="186">
        <v>438</v>
      </c>
      <c r="V61" s="186">
        <v>7</v>
      </c>
      <c r="W61" s="186">
        <v>25</v>
      </c>
      <c r="X61" s="186">
        <v>111</v>
      </c>
      <c r="Y61" s="187">
        <f t="shared" si="29"/>
        <v>3.4400000000000004</v>
      </c>
      <c r="Z61" s="188">
        <f t="shared" si="18"/>
        <v>-0.75657894736842102</v>
      </c>
      <c r="AA61" s="186">
        <f t="shared" si="23"/>
        <v>86</v>
      </c>
      <c r="AB61" s="186">
        <f t="shared" si="19"/>
        <v>-345</v>
      </c>
      <c r="AC61" s="187">
        <f t="shared" si="20"/>
        <v>1.9226105934111615E-3</v>
      </c>
      <c r="AD61" s="189">
        <f t="shared" si="24"/>
        <v>7.3625003316441591E-4</v>
      </c>
      <c r="AE61" s="40"/>
      <c r="AF61" s="40"/>
      <c r="AG61" s="40"/>
    </row>
    <row r="62" spans="2:33" x14ac:dyDescent="0.25">
      <c r="B62" s="185" t="s">
        <v>126</v>
      </c>
      <c r="C62" s="186">
        <v>5279</v>
      </c>
      <c r="D62" s="186">
        <v>803</v>
      </c>
      <c r="E62" s="186">
        <v>4178</v>
      </c>
      <c r="F62" s="186">
        <v>5031</v>
      </c>
      <c r="G62" s="187">
        <f t="shared" si="25"/>
        <v>0.20416467209190992</v>
      </c>
      <c r="H62" s="188">
        <f t="shared" si="26"/>
        <v>-4.6978594430763354E-2</v>
      </c>
      <c r="I62" s="187">
        <f t="shared" si="16"/>
        <v>6.6112118583931245E-3</v>
      </c>
      <c r="J62" s="189">
        <f t="shared" si="21"/>
        <v>0.13808151502675997</v>
      </c>
      <c r="K62" s="186">
        <v>2988</v>
      </c>
      <c r="L62" s="186">
        <v>265</v>
      </c>
      <c r="M62" s="186">
        <v>2508</v>
      </c>
      <c r="N62" s="186">
        <v>3064</v>
      </c>
      <c r="O62" s="187">
        <f t="shared" si="27"/>
        <v>0.22169059011164283</v>
      </c>
      <c r="P62" s="188">
        <f t="shared" si="28"/>
        <v>2.5435073627844806E-2</v>
      </c>
      <c r="Q62" s="187">
        <f t="shared" si="17"/>
        <v>3.1818889869671321E-3</v>
      </c>
      <c r="R62" s="189">
        <f t="shared" si="22"/>
        <v>8.4094963633868536E-2</v>
      </c>
      <c r="S62" s="186">
        <v>514</v>
      </c>
      <c r="T62" s="186">
        <v>685</v>
      </c>
      <c r="U62" s="186">
        <v>453</v>
      </c>
      <c r="V62" s="186">
        <v>69</v>
      </c>
      <c r="W62" s="186">
        <v>205</v>
      </c>
      <c r="X62" s="186">
        <v>395</v>
      </c>
      <c r="Y62" s="187">
        <f t="shared" si="29"/>
        <v>0.92682926829268286</v>
      </c>
      <c r="Z62" s="188">
        <f t="shared" si="18"/>
        <v>-0.42335766423357668</v>
      </c>
      <c r="AA62" s="186">
        <f t="shared" si="23"/>
        <v>190</v>
      </c>
      <c r="AB62" s="186">
        <f t="shared" si="19"/>
        <v>-290</v>
      </c>
      <c r="AC62" s="187">
        <f t="shared" si="20"/>
        <v>6.8417223819586381E-3</v>
      </c>
      <c r="AD62" s="189">
        <f t="shared" si="24"/>
        <v>1.0841224097708248E-2</v>
      </c>
      <c r="AE62" s="40"/>
      <c r="AF62" s="40"/>
      <c r="AG62" s="40"/>
    </row>
    <row r="63" spans="2:33" x14ac:dyDescent="0.25">
      <c r="B63" s="185" t="s">
        <v>152</v>
      </c>
      <c r="C63" s="186">
        <v>2700</v>
      </c>
      <c r="D63" s="186">
        <v>1999</v>
      </c>
      <c r="E63" s="186">
        <v>4807</v>
      </c>
      <c r="F63" s="186">
        <v>4871</v>
      </c>
      <c r="G63" s="187">
        <f t="shared" si="25"/>
        <v>1.3313917204077486E-2</v>
      </c>
      <c r="H63" s="188">
        <f t="shared" si="26"/>
        <v>0.80407407407407416</v>
      </c>
      <c r="I63" s="187">
        <f t="shared" si="16"/>
        <v>6.4009566611474677E-3</v>
      </c>
      <c r="J63" s="189">
        <f t="shared" si="21"/>
        <v>0.2124940016577237</v>
      </c>
      <c r="K63" s="186">
        <v>1540</v>
      </c>
      <c r="L63" s="186">
        <v>192</v>
      </c>
      <c r="M63" s="186">
        <v>1966</v>
      </c>
      <c r="N63" s="186">
        <v>2031</v>
      </c>
      <c r="O63" s="187">
        <f t="shared" si="27"/>
        <v>3.3062054933875817E-2</v>
      </c>
      <c r="P63" s="188">
        <f t="shared" si="28"/>
        <v>0.31883116883116891</v>
      </c>
      <c r="Q63" s="187">
        <f t="shared" si="17"/>
        <v>2.1091437769354586E-3</v>
      </c>
      <c r="R63" s="189">
        <f t="shared" si="22"/>
        <v>8.8600968459625701E-2</v>
      </c>
      <c r="S63" s="186">
        <v>78</v>
      </c>
      <c r="T63" s="186">
        <v>103</v>
      </c>
      <c r="U63" s="186">
        <v>45</v>
      </c>
      <c r="V63" s="186">
        <v>50</v>
      </c>
      <c r="W63" s="186">
        <v>62</v>
      </c>
      <c r="X63" s="186">
        <v>230</v>
      </c>
      <c r="Y63" s="187">
        <f t="shared" si="29"/>
        <v>2.7096774193548385</v>
      </c>
      <c r="Z63" s="188">
        <f t="shared" si="18"/>
        <v>1.233009708737864</v>
      </c>
      <c r="AA63" s="186">
        <f t="shared" si="23"/>
        <v>168</v>
      </c>
      <c r="AB63" s="186">
        <f t="shared" si="19"/>
        <v>127</v>
      </c>
      <c r="AC63" s="187">
        <f t="shared" si="20"/>
        <v>3.9837877160771818E-3</v>
      </c>
      <c r="AD63" s="189">
        <f t="shared" si="24"/>
        <v>1.0033590716747372E-2</v>
      </c>
      <c r="AE63" s="40"/>
      <c r="AF63" s="40"/>
      <c r="AG63" s="40"/>
    </row>
    <row r="64" spans="2:33" x14ac:dyDescent="0.25">
      <c r="B64" s="185" t="s">
        <v>138</v>
      </c>
      <c r="C64" s="186">
        <v>652</v>
      </c>
      <c r="D64" s="186">
        <v>203</v>
      </c>
      <c r="E64" s="186">
        <v>1125</v>
      </c>
      <c r="F64" s="186">
        <v>1886</v>
      </c>
      <c r="G64" s="187">
        <f t="shared" si="25"/>
        <v>0.6764444444444444</v>
      </c>
      <c r="H64" s="188">
        <f t="shared" si="26"/>
        <v>1.8926380368098159</v>
      </c>
      <c r="I64" s="187">
        <f t="shared" si="16"/>
        <v>2.4783831375331808E-3</v>
      </c>
      <c r="J64" s="189">
        <f t="shared" si="21"/>
        <v>0.13775472938426703</v>
      </c>
      <c r="K64" s="186">
        <v>1014</v>
      </c>
      <c r="L64" s="186">
        <v>206</v>
      </c>
      <c r="M64" s="186">
        <v>1588</v>
      </c>
      <c r="N64" s="186">
        <v>1542</v>
      </c>
      <c r="O64" s="187">
        <f t="shared" si="27"/>
        <v>-2.8967254408060472E-2</v>
      </c>
      <c r="P64" s="188">
        <f t="shared" si="28"/>
        <v>0.52071005917159763</v>
      </c>
      <c r="Q64" s="187">
        <f t="shared" si="17"/>
        <v>1.6013292486629627E-3</v>
      </c>
      <c r="R64" s="189">
        <f t="shared" si="22"/>
        <v>0.11262873420495216</v>
      </c>
      <c r="S64" s="186">
        <v>36</v>
      </c>
      <c r="T64" s="186">
        <v>75</v>
      </c>
      <c r="U64" s="186">
        <v>84</v>
      </c>
      <c r="V64" s="186">
        <v>27</v>
      </c>
      <c r="W64" s="186">
        <v>100</v>
      </c>
      <c r="X64" s="186">
        <v>151</v>
      </c>
      <c r="Y64" s="187">
        <f t="shared" si="29"/>
        <v>0.51</v>
      </c>
      <c r="Z64" s="188">
        <f t="shared" si="18"/>
        <v>1.0133333333333332</v>
      </c>
      <c r="AA64" s="186">
        <f t="shared" si="23"/>
        <v>51</v>
      </c>
      <c r="AB64" s="186">
        <f t="shared" si="19"/>
        <v>76</v>
      </c>
      <c r="AC64" s="187">
        <f t="shared" si="20"/>
        <v>2.6154432396854541E-3</v>
      </c>
      <c r="AD64" s="189">
        <f t="shared" si="24"/>
        <v>1.1029143232780659E-2</v>
      </c>
      <c r="AE64" s="40"/>
      <c r="AF64" s="40"/>
      <c r="AG64" s="40"/>
    </row>
    <row r="65" spans="2:33" x14ac:dyDescent="0.25">
      <c r="B65" s="185" t="s">
        <v>148</v>
      </c>
      <c r="C65" s="186">
        <v>970</v>
      </c>
      <c r="D65" s="186">
        <v>104</v>
      </c>
      <c r="E65" s="186">
        <v>1642</v>
      </c>
      <c r="F65" s="186">
        <v>3993</v>
      </c>
      <c r="G65" s="187">
        <f t="shared" si="25"/>
        <v>1.4317904993909867</v>
      </c>
      <c r="H65" s="188">
        <f t="shared" si="26"/>
        <v>3.1164948453608243</v>
      </c>
      <c r="I65" s="187">
        <f t="shared" si="16"/>
        <v>5.2471812662619258E-3</v>
      </c>
      <c r="J65" s="189">
        <f t="shared" si="21"/>
        <v>0.26550967484540194</v>
      </c>
      <c r="K65" s="186">
        <v>710</v>
      </c>
      <c r="L65" s="186">
        <v>71</v>
      </c>
      <c r="M65" s="186">
        <v>489</v>
      </c>
      <c r="N65" s="186">
        <v>1478</v>
      </c>
      <c r="O65" s="187">
        <f t="shared" si="27"/>
        <v>2.0224948875255624</v>
      </c>
      <c r="P65" s="188">
        <f t="shared" si="28"/>
        <v>1.0816901408450703</v>
      </c>
      <c r="Q65" s="187">
        <f t="shared" si="17"/>
        <v>1.5348668155148243E-3</v>
      </c>
      <c r="R65" s="189">
        <f t="shared" si="22"/>
        <v>9.827781102466919E-2</v>
      </c>
      <c r="S65" s="186">
        <v>31</v>
      </c>
      <c r="T65" s="186">
        <v>80</v>
      </c>
      <c r="U65" s="186">
        <v>21</v>
      </c>
      <c r="V65" s="186">
        <v>17</v>
      </c>
      <c r="W65" s="186">
        <v>23</v>
      </c>
      <c r="X65" s="186">
        <v>88</v>
      </c>
      <c r="Y65" s="187">
        <f t="shared" si="29"/>
        <v>2.8260869565217392</v>
      </c>
      <c r="Z65" s="188">
        <f t="shared" si="18"/>
        <v>0.10000000000000009</v>
      </c>
      <c r="AA65" s="186">
        <f t="shared" si="23"/>
        <v>65</v>
      </c>
      <c r="AB65" s="186">
        <f t="shared" si="19"/>
        <v>8</v>
      </c>
      <c r="AC65" s="187">
        <f t="shared" si="20"/>
        <v>1.5242318218034435E-3</v>
      </c>
      <c r="AD65" s="189">
        <f t="shared" si="24"/>
        <v>5.8514528891548644E-3</v>
      </c>
      <c r="AE65" s="40"/>
      <c r="AF65" s="40"/>
      <c r="AG65" s="40"/>
    </row>
    <row r="66" spans="2:33" x14ac:dyDescent="0.25">
      <c r="B66" s="185" t="s">
        <v>144</v>
      </c>
      <c r="C66" s="186">
        <v>754</v>
      </c>
      <c r="D66" s="186">
        <v>1157</v>
      </c>
      <c r="E66" s="186">
        <v>883</v>
      </c>
      <c r="F66" s="186">
        <v>1027</v>
      </c>
      <c r="G66" s="187">
        <f t="shared" si="25"/>
        <v>0.16308040770101928</v>
      </c>
      <c r="H66" s="188">
        <f t="shared" si="26"/>
        <v>0.36206896551724133</v>
      </c>
      <c r="I66" s="187">
        <f t="shared" si="16"/>
        <v>1.3495755473205604E-3</v>
      </c>
      <c r="J66" s="189">
        <f t="shared" si="21"/>
        <v>0.12139479905437352</v>
      </c>
      <c r="K66" s="186">
        <v>877</v>
      </c>
      <c r="L66" s="186">
        <v>1024</v>
      </c>
      <c r="M66" s="186">
        <v>1473</v>
      </c>
      <c r="N66" s="186">
        <v>1703</v>
      </c>
      <c r="O66" s="187">
        <f t="shared" si="27"/>
        <v>0.15614392396469801</v>
      </c>
      <c r="P66" s="188">
        <f t="shared" si="28"/>
        <v>0.94184720638540487</v>
      </c>
      <c r="Q66" s="187">
        <f t="shared" si="17"/>
        <v>1.7685238070512487E-3</v>
      </c>
      <c r="R66" s="189">
        <f t="shared" si="22"/>
        <v>0.2013002364066194</v>
      </c>
      <c r="S66" s="186">
        <v>13</v>
      </c>
      <c r="T66" s="186">
        <v>25</v>
      </c>
      <c r="U66" s="186">
        <v>20</v>
      </c>
      <c r="V66" s="186">
        <v>4</v>
      </c>
      <c r="W66" s="186">
        <v>9</v>
      </c>
      <c r="X66" s="186">
        <v>14</v>
      </c>
      <c r="Y66" s="187">
        <f t="shared" si="29"/>
        <v>0.55555555555555558</v>
      </c>
      <c r="Z66" s="188">
        <f t="shared" si="18"/>
        <v>-0.43999999999999995</v>
      </c>
      <c r="AA66" s="186">
        <f t="shared" si="23"/>
        <v>5</v>
      </c>
      <c r="AB66" s="186">
        <f t="shared" si="19"/>
        <v>-11</v>
      </c>
      <c r="AC66" s="187">
        <f t="shared" si="20"/>
        <v>2.4249142619600235E-4</v>
      </c>
      <c r="AD66" s="189">
        <f t="shared" si="24"/>
        <v>1.6548463356973995E-3</v>
      </c>
      <c r="AE66" s="40"/>
      <c r="AF66" s="40"/>
      <c r="AG66" s="40"/>
    </row>
    <row r="67" spans="2:33" x14ac:dyDescent="0.25">
      <c r="B67" s="185" t="s">
        <v>150</v>
      </c>
      <c r="C67" s="186">
        <v>560</v>
      </c>
      <c r="D67" s="186">
        <v>169</v>
      </c>
      <c r="E67" s="186">
        <v>304</v>
      </c>
      <c r="F67" s="186">
        <v>429</v>
      </c>
      <c r="G67" s="187">
        <f t="shared" si="25"/>
        <v>0.41118421052631571</v>
      </c>
      <c r="H67" s="188">
        <f t="shared" si="26"/>
        <v>-0.23392857142857137</v>
      </c>
      <c r="I67" s="187">
        <f t="shared" si="16"/>
        <v>5.6374674761491762E-4</v>
      </c>
      <c r="J67" s="189">
        <f t="shared" si="21"/>
        <v>6.5356489945155388E-2</v>
      </c>
      <c r="K67" s="186">
        <v>584</v>
      </c>
      <c r="L67" s="186">
        <v>119</v>
      </c>
      <c r="M67" s="186">
        <v>560</v>
      </c>
      <c r="N67" s="186">
        <v>452</v>
      </c>
      <c r="O67" s="187">
        <f t="shared" si="27"/>
        <v>-0.19285714285714284</v>
      </c>
      <c r="P67" s="188">
        <f t="shared" si="28"/>
        <v>-0.22602739726027399</v>
      </c>
      <c r="Q67" s="187">
        <f t="shared" si="17"/>
        <v>4.6939093410872839E-4</v>
      </c>
      <c r="R67" s="189">
        <f t="shared" si="22"/>
        <v>6.8860450944546014E-2</v>
      </c>
      <c r="S67" s="186">
        <v>69</v>
      </c>
      <c r="T67" s="186">
        <v>135</v>
      </c>
      <c r="U67" s="186">
        <v>73</v>
      </c>
      <c r="V67" s="186">
        <v>45</v>
      </c>
      <c r="W67" s="186">
        <v>25</v>
      </c>
      <c r="X67" s="186">
        <v>102</v>
      </c>
      <c r="Y67" s="187">
        <f t="shared" si="29"/>
        <v>3.08</v>
      </c>
      <c r="Z67" s="188">
        <f t="shared" si="18"/>
        <v>-0.24444444444444446</v>
      </c>
      <c r="AA67" s="186">
        <f t="shared" si="23"/>
        <v>77</v>
      </c>
      <c r="AB67" s="186">
        <f t="shared" si="19"/>
        <v>-33</v>
      </c>
      <c r="AC67" s="187">
        <f t="shared" si="20"/>
        <v>1.7667232479994458E-3</v>
      </c>
      <c r="AD67" s="189">
        <f t="shared" si="24"/>
        <v>1.5539305301645339E-2</v>
      </c>
      <c r="AE67" s="40"/>
      <c r="AF67" s="40"/>
      <c r="AG67" s="40"/>
    </row>
    <row r="68" spans="2:33" x14ac:dyDescent="0.25">
      <c r="B68" s="185" t="s">
        <v>128</v>
      </c>
      <c r="C68" s="186">
        <v>159</v>
      </c>
      <c r="D68" s="186">
        <v>29</v>
      </c>
      <c r="E68" s="186">
        <v>239</v>
      </c>
      <c r="F68" s="186">
        <v>305</v>
      </c>
      <c r="G68" s="187">
        <f t="shared" si="25"/>
        <v>0.2761506276150627</v>
      </c>
      <c r="H68" s="188">
        <f t="shared" si="26"/>
        <v>0.91823899371069184</v>
      </c>
      <c r="I68" s="187">
        <f t="shared" si="16"/>
        <v>4.007989697495335E-4</v>
      </c>
      <c r="J68" s="189">
        <f t="shared" si="21"/>
        <v>5.6575774438879615E-2</v>
      </c>
      <c r="K68" s="186">
        <v>506</v>
      </c>
      <c r="L68" s="186">
        <v>36</v>
      </c>
      <c r="M68" s="186">
        <v>432</v>
      </c>
      <c r="N68" s="186">
        <v>736</v>
      </c>
      <c r="O68" s="187">
        <f t="shared" si="27"/>
        <v>0.70370370370370372</v>
      </c>
      <c r="P68" s="188">
        <f t="shared" si="28"/>
        <v>0.45454545454545459</v>
      </c>
      <c r="Q68" s="187">
        <f t="shared" si="17"/>
        <v>7.6431798120359313E-4</v>
      </c>
      <c r="R68" s="189">
        <f t="shared" si="22"/>
        <v>0.1365238360230013</v>
      </c>
      <c r="S68" s="186">
        <v>86</v>
      </c>
      <c r="T68" s="186">
        <v>66</v>
      </c>
      <c r="U68" s="186">
        <v>68</v>
      </c>
      <c r="V68" s="186">
        <v>3</v>
      </c>
      <c r="W68" s="186">
        <v>22</v>
      </c>
      <c r="X68" s="186">
        <v>67</v>
      </c>
      <c r="Y68" s="187">
        <f t="shared" si="29"/>
        <v>2.0454545454545454</v>
      </c>
      <c r="Z68" s="188">
        <f t="shared" si="18"/>
        <v>1.5151515151515138E-2</v>
      </c>
      <c r="AA68" s="186">
        <f t="shared" si="23"/>
        <v>45</v>
      </c>
      <c r="AB68" s="186">
        <f t="shared" si="19"/>
        <v>1</v>
      </c>
      <c r="AC68" s="187">
        <f t="shared" si="20"/>
        <v>1.1604946825094398E-3</v>
      </c>
      <c r="AD68" s="189">
        <f t="shared" si="24"/>
        <v>1.2428120942311259E-2</v>
      </c>
      <c r="AE68" s="40"/>
      <c r="AF68" s="40"/>
      <c r="AG68" s="40"/>
    </row>
    <row r="69" spans="2:33" x14ac:dyDescent="0.25">
      <c r="B69" s="191" t="s">
        <v>288</v>
      </c>
      <c r="C69" s="192">
        <f>C44-SUM(C45:C68)</f>
        <v>32226</v>
      </c>
      <c r="D69" s="192">
        <f>D44-SUM(D45:D68)</f>
        <v>3373</v>
      </c>
      <c r="E69" s="192">
        <f>E44-SUM(E45:E68)</f>
        <v>21822</v>
      </c>
      <c r="F69" s="192">
        <f>F44-SUM(F45:F68)</f>
        <v>24244</v>
      </c>
      <c r="G69" s="193">
        <f t="shared" si="25"/>
        <v>0.11098891027403535</v>
      </c>
      <c r="H69" s="194">
        <f t="shared" si="26"/>
        <v>-0.24768820207286046</v>
      </c>
      <c r="I69" s="193">
        <f t="shared" si="16"/>
        <v>3.1858918762648167E-2</v>
      </c>
      <c r="J69" s="195">
        <f t="shared" si="21"/>
        <v>0.11037107516650808</v>
      </c>
      <c r="K69" s="192">
        <f>K44-SUM(K45:K68)</f>
        <v>17722</v>
      </c>
      <c r="L69" s="192">
        <f>L44-SUM(L45:L68)</f>
        <v>2875</v>
      </c>
      <c r="M69" s="192">
        <f>M44-SUM(M45:M68)</f>
        <v>16497</v>
      </c>
      <c r="N69" s="192">
        <f>N44-SUM(N45:N68)</f>
        <v>17293</v>
      </c>
      <c r="O69" s="193">
        <f t="shared" si="27"/>
        <v>4.8251197187367367E-2</v>
      </c>
      <c r="P69" s="194">
        <f t="shared" si="28"/>
        <v>-2.420720009028321E-2</v>
      </c>
      <c r="Q69" s="193">
        <f t="shared" si="17"/>
        <v>1.7958357131730621E-2</v>
      </c>
      <c r="R69" s="195">
        <f t="shared" si="22"/>
        <v>7.8726571640588369E-2</v>
      </c>
      <c r="S69" s="192">
        <f t="shared" ref="S69:X69" si="30">S44-SUM(S45:S68)</f>
        <v>2880</v>
      </c>
      <c r="T69" s="192">
        <f t="shared" si="30"/>
        <v>3272</v>
      </c>
      <c r="U69" s="192">
        <f t="shared" si="30"/>
        <v>2229</v>
      </c>
      <c r="V69" s="192">
        <f t="shared" si="30"/>
        <v>732</v>
      </c>
      <c r="W69" s="192">
        <f t="shared" si="30"/>
        <v>2980</v>
      </c>
      <c r="X69" s="192">
        <f t="shared" si="30"/>
        <v>3182</v>
      </c>
      <c r="Y69" s="193">
        <f t="shared" si="29"/>
        <v>6.7785234899328861E-2</v>
      </c>
      <c r="Z69" s="194">
        <f t="shared" si="18"/>
        <v>-2.7506112469437682E-2</v>
      </c>
      <c r="AA69" s="192">
        <f>X69-W69</f>
        <v>202</v>
      </c>
      <c r="AB69" s="192">
        <f t="shared" si="19"/>
        <v>-90</v>
      </c>
      <c r="AC69" s="193">
        <f t="shared" si="20"/>
        <v>5.5114837011119966E-2</v>
      </c>
      <c r="AD69" s="195">
        <f t="shared" si="24"/>
        <v>1.4486089802830752E-2</v>
      </c>
      <c r="AE69" s="40"/>
      <c r="AF69" s="40"/>
      <c r="AG69" s="40"/>
    </row>
    <row r="70" spans="2:33" ht="6" customHeight="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</row>
    <row r="71" spans="2:33" x14ac:dyDescent="0.25">
      <c r="B71" s="39" t="s">
        <v>19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</row>
    <row r="73" spans="2:33" ht="18.75" x14ac:dyDescent="0.3">
      <c r="B73" s="289" t="s">
        <v>453</v>
      </c>
    </row>
  </sheetData>
  <mergeCells count="6">
    <mergeCell ref="C38:J38"/>
    <mergeCell ref="K38:R38"/>
    <mergeCell ref="S38:AD38"/>
    <mergeCell ref="C5:J5"/>
    <mergeCell ref="K5:R5"/>
    <mergeCell ref="S5:AD5"/>
  </mergeCells>
  <pageMargins left="0.25" right="0.25" top="0.75" bottom="0.75" header="0.3" footer="0.3"/>
  <pageSetup paperSize="9" scale="43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F31D3-1A5C-4395-861B-3AB359BD4DB3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42" t="s">
        <v>291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</row>
    <row r="4" spans="1:34" ht="6" customHeight="1" x14ac:dyDescent="0.25"/>
    <row r="5" spans="1:34" ht="15.75" x14ac:dyDescent="0.25">
      <c r="B5" s="170"/>
      <c r="C5" s="314" t="s">
        <v>9</v>
      </c>
      <c r="D5" s="312"/>
      <c r="E5" s="312"/>
      <c r="F5" s="312"/>
      <c r="G5" s="312"/>
      <c r="H5" s="312"/>
      <c r="I5" s="312"/>
      <c r="J5" s="312"/>
      <c r="K5" s="313"/>
      <c r="L5" s="311" t="s">
        <v>13</v>
      </c>
      <c r="M5" s="312"/>
      <c r="N5" s="312"/>
      <c r="O5" s="312"/>
      <c r="P5" s="312"/>
      <c r="Q5" s="312"/>
      <c r="R5" s="312"/>
      <c r="S5" s="312"/>
      <c r="T5" s="313"/>
      <c r="U5" s="311" t="s">
        <v>12</v>
      </c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3"/>
    </row>
    <row r="6" spans="1:34" s="175" customFormat="1" ht="72" customHeight="1" x14ac:dyDescent="0.25">
      <c r="B6" s="171"/>
      <c r="C6" s="172" t="s">
        <v>440</v>
      </c>
      <c r="D6" s="172" t="s">
        <v>445</v>
      </c>
      <c r="E6" s="172" t="s">
        <v>441</v>
      </c>
      <c r="F6" s="172" t="s">
        <v>442</v>
      </c>
      <c r="G6" s="172" t="s">
        <v>443</v>
      </c>
      <c r="H6" s="173" t="str">
        <f>CONCATENATE("var. ",RIGHT(G6,2),"/",RIGHT(F6,2))</f>
        <v>var. 23/22</v>
      </c>
      <c r="I6" s="173" t="str">
        <f>CONCATENATE("var. ",RIGHT(G6,2),"/",RIGHT(C6,2))</f>
        <v>var. 23/19</v>
      </c>
      <c r="J6" s="173" t="str">
        <f>CONCATENATE("Cuota s/ total lugares de residencia ",RIGHT(G6,4))</f>
        <v>Cuota s/ total lugares de residencia 2023</v>
      </c>
      <c r="K6" s="174" t="str">
        <f>CONCATENATE("cuota s/ Canarias ",RIGHT(G6,4))</f>
        <v>cuota s/ Canarias 2023</v>
      </c>
      <c r="L6" s="172" t="s">
        <v>440</v>
      </c>
      <c r="M6" s="172" t="s">
        <v>445</v>
      </c>
      <c r="N6" s="172" t="s">
        <v>441</v>
      </c>
      <c r="O6" s="172" t="s">
        <v>442</v>
      </c>
      <c r="P6" s="172" t="s">
        <v>443</v>
      </c>
      <c r="Q6" s="173" t="str">
        <f>CONCATENATE("var. ",RIGHT(P6,2),"/",RIGHT(O6,2))</f>
        <v>var. 23/22</v>
      </c>
      <c r="R6" s="173" t="str">
        <f>CONCATENATE("var. ",RIGHT(P6,2),"/",RIGHT(L6,2))</f>
        <v>var. 23/19</v>
      </c>
      <c r="S6" s="173" t="str">
        <f>CONCATENATE("Cuota s/ total lugares de residencia ",RIGHT(P6,4))</f>
        <v>Cuota s/ total lugares de residencia 2023</v>
      </c>
      <c r="T6" s="174" t="str">
        <f>CONCATENATE("cuota s/ Canarias ",RIGHT(P6,4))</f>
        <v>cuota s/ Canarias 2023</v>
      </c>
      <c r="U6" s="172" t="s">
        <v>444</v>
      </c>
      <c r="V6" s="172" t="s">
        <v>440</v>
      </c>
      <c r="W6" s="172" t="s">
        <v>445</v>
      </c>
      <c r="X6" s="172" t="s">
        <v>441</v>
      </c>
      <c r="Y6" s="172" t="s">
        <v>442</v>
      </c>
      <c r="Z6" s="172" t="s">
        <v>443</v>
      </c>
      <c r="AA6" s="173" t="str">
        <f>CONCATENATE("var. ",RIGHT(Z6,2),"/",RIGHT(Y6,2))</f>
        <v>var. 23/22</v>
      </c>
      <c r="AB6" s="173" t="str">
        <f>CONCATENATE("var. ",RIGHT(Z6,2),"/",RIGHT(V6,2))</f>
        <v>var. 23/19</v>
      </c>
      <c r="AC6" s="172" t="str">
        <f>CONCATENATE("dif. ",RIGHT(Z6,2),"/",RIGHT(Y6,2))</f>
        <v>dif. 23/22</v>
      </c>
      <c r="AD6" s="172" t="str">
        <f>CONCATENATE("dif. ",RIGHT(Z6,2),"/",RIGHT(V6,2))</f>
        <v>dif. 23/19</v>
      </c>
      <c r="AE6" s="173" t="str">
        <f>CONCATENATE("Cuota s/ total lugares de residencia ",RIGHT(Z6,4))</f>
        <v>Cuota s/ total lugares de residencia 2023</v>
      </c>
      <c r="AF6" s="174" t="str">
        <f>CONCATENATE("cuota s/ Canarias ",RIGHT(V6,4))</f>
        <v>cuota s/ Canarias 2019</v>
      </c>
      <c r="AG6" s="174" t="str">
        <f>CONCATENATE("cuota s/ Canarias ",RIGHT(Z6,4))</f>
        <v>cuota s/ Canarias 2023</v>
      </c>
    </row>
    <row r="7" spans="1:34" x14ac:dyDescent="0.25">
      <c r="A7" s="1"/>
      <c r="B7" s="176" t="s">
        <v>44</v>
      </c>
      <c r="C7" s="177">
        <v>4291320</v>
      </c>
      <c r="D7" s="177">
        <v>2499442</v>
      </c>
      <c r="E7" s="177">
        <v>614394</v>
      </c>
      <c r="F7" s="177">
        <v>3714397</v>
      </c>
      <c r="G7" s="177">
        <v>4391893</v>
      </c>
      <c r="H7" s="178">
        <f>IFERROR(G7/F7-1,"-")</f>
        <v>0.18239730432692025</v>
      </c>
      <c r="I7" s="178">
        <f>IFERROR(G7/C7-1,"-")</f>
        <v>2.3436378550189652E-2</v>
      </c>
      <c r="J7" s="178">
        <f>G7/G$7</f>
        <v>1</v>
      </c>
      <c r="K7" s="179">
        <f>G7/$G7</f>
        <v>1</v>
      </c>
      <c r="L7" s="177">
        <v>1235745</v>
      </c>
      <c r="M7" s="177">
        <v>733270</v>
      </c>
      <c r="N7" s="177">
        <v>196700</v>
      </c>
      <c r="O7" s="177">
        <v>990084</v>
      </c>
      <c r="P7" s="177">
        <v>1185201</v>
      </c>
      <c r="Q7" s="178">
        <f>IFERROR(P7/O7-1,"-")</f>
        <v>0.19707115759874916</v>
      </c>
      <c r="R7" s="178">
        <f>IFERROR(P7/L7-1,"-")</f>
        <v>-4.0901642329121302E-2</v>
      </c>
      <c r="S7" s="178">
        <f>P7/P$7</f>
        <v>1</v>
      </c>
      <c r="T7" s="179">
        <f>P7/$G7</f>
        <v>0.26986108268120373</v>
      </c>
      <c r="U7" s="177">
        <v>1561321</v>
      </c>
      <c r="V7" s="177">
        <v>1571188</v>
      </c>
      <c r="W7" s="177">
        <v>947316</v>
      </c>
      <c r="X7" s="177">
        <v>263510</v>
      </c>
      <c r="Y7" s="177">
        <v>1442150</v>
      </c>
      <c r="Z7" s="177">
        <v>1700823</v>
      </c>
      <c r="AA7" s="178">
        <f>IFERROR(Z7/Y7-1,"-")</f>
        <v>0.17936622404049518</v>
      </c>
      <c r="AB7" s="178">
        <f>IFERROR(Z7/V7-1,"-")</f>
        <v>8.250763116826243E-2</v>
      </c>
      <c r="AC7" s="177">
        <f>Z7-Y7</f>
        <v>258673</v>
      </c>
      <c r="AD7" s="177">
        <f>Z7-V7</f>
        <v>129635</v>
      </c>
      <c r="AE7" s="178">
        <f>Z7/Z$7</f>
        <v>1</v>
      </c>
      <c r="AF7" s="179">
        <f t="shared" ref="AF7:AF36" si="0">V7/$C7</f>
        <v>0.36613163315716374</v>
      </c>
      <c r="AG7" s="179">
        <f t="shared" ref="AG7:AG15" si="1">Z7/$G7</f>
        <v>0.38726421613641315</v>
      </c>
      <c r="AH7" s="139"/>
    </row>
    <row r="8" spans="1:34" x14ac:dyDescent="0.25">
      <c r="A8" s="1" t="s">
        <v>76</v>
      </c>
      <c r="B8" s="180" t="s">
        <v>77</v>
      </c>
      <c r="C8" s="181">
        <v>614706</v>
      </c>
      <c r="D8" s="181">
        <v>326431</v>
      </c>
      <c r="E8" s="181">
        <v>306634</v>
      </c>
      <c r="F8" s="181">
        <v>630323</v>
      </c>
      <c r="G8" s="181">
        <v>692811</v>
      </c>
      <c r="H8" s="182">
        <f>IFERROR(G8/F8-1,"-")</f>
        <v>9.9136474474198044E-2</v>
      </c>
      <c r="I8" s="183">
        <f>IFERROR(G8/C8-1,"-")</f>
        <v>0.12706074123239408</v>
      </c>
      <c r="J8" s="182">
        <f>G8/G$7</f>
        <v>0.15774769558365834</v>
      </c>
      <c r="K8" s="184">
        <f>G8/$G8</f>
        <v>1</v>
      </c>
      <c r="L8" s="181">
        <v>190923</v>
      </c>
      <c r="M8" s="181">
        <v>103275</v>
      </c>
      <c r="N8" s="181">
        <v>115118</v>
      </c>
      <c r="O8" s="181">
        <v>196210</v>
      </c>
      <c r="P8" s="181">
        <v>211599</v>
      </c>
      <c r="Q8" s="182">
        <f>IFERROR(P8/O8-1,"-")</f>
        <v>7.8431272616074521E-2</v>
      </c>
      <c r="R8" s="183">
        <f>IFERROR(P8/L8-1,"-")</f>
        <v>0.10829496708096986</v>
      </c>
      <c r="S8" s="182">
        <f>P8/P$7</f>
        <v>0.17853427393328219</v>
      </c>
      <c r="T8" s="184">
        <f>P8/$G8</f>
        <v>0.305420958962834</v>
      </c>
      <c r="U8" s="181">
        <v>260348</v>
      </c>
      <c r="V8" s="181">
        <v>257148</v>
      </c>
      <c r="W8" s="181">
        <v>140270</v>
      </c>
      <c r="X8" s="181">
        <v>130748</v>
      </c>
      <c r="Y8" s="181">
        <v>250871</v>
      </c>
      <c r="Z8" s="181">
        <v>282545</v>
      </c>
      <c r="AA8" s="182">
        <f>IFERROR(Z8/Y8-1,"-")</f>
        <v>0.12625612366515071</v>
      </c>
      <c r="AB8" s="183">
        <f t="shared" ref="AB8:AB36" si="2">IFERROR(Z8/V8-1,"-")</f>
        <v>9.8764135828394606E-2</v>
      </c>
      <c r="AC8" s="181">
        <f t="shared" ref="AC8:AC35" si="3">Z8-Y8</f>
        <v>31674</v>
      </c>
      <c r="AD8" s="181">
        <f t="shared" ref="AD8:AD36" si="4">Z8-V8</f>
        <v>25397</v>
      </c>
      <c r="AE8" s="182">
        <f>Z8/Z$7</f>
        <v>0.16612251833377137</v>
      </c>
      <c r="AF8" s="184">
        <f t="shared" si="0"/>
        <v>0.41832680988960574</v>
      </c>
      <c r="AG8" s="184">
        <f t="shared" si="1"/>
        <v>0.40782406745851324</v>
      </c>
      <c r="AH8" s="139"/>
    </row>
    <row r="9" spans="1:34" x14ac:dyDescent="0.25">
      <c r="A9" s="197" t="s">
        <v>9</v>
      </c>
      <c r="B9" s="185" t="s">
        <v>9</v>
      </c>
      <c r="C9" s="186">
        <v>282911</v>
      </c>
      <c r="D9" s="186">
        <v>138462</v>
      </c>
      <c r="E9" s="186">
        <v>210166</v>
      </c>
      <c r="F9" s="186">
        <v>293332</v>
      </c>
      <c r="G9" s="186">
        <v>307815</v>
      </c>
      <c r="H9" s="187">
        <f>IFERROR(G9/F9-1,"-")</f>
        <v>4.9374088064036759E-2</v>
      </c>
      <c r="I9" s="188">
        <f>IFERROR(G9/C9-1,"-")</f>
        <v>8.802768361781621E-2</v>
      </c>
      <c r="J9" s="187">
        <f>G9/G$7</f>
        <v>7.0087090008795747E-2</v>
      </c>
      <c r="K9" s="189">
        <f>G9/$G9</f>
        <v>1</v>
      </c>
      <c r="L9" s="186">
        <v>109931</v>
      </c>
      <c r="M9" s="186">
        <v>50494</v>
      </c>
      <c r="N9" s="186">
        <v>83109</v>
      </c>
      <c r="O9" s="186">
        <v>106748</v>
      </c>
      <c r="P9" s="186">
        <v>114071</v>
      </c>
      <c r="Q9" s="187">
        <f>IFERROR(P9/O9-1,"-")</f>
        <v>6.8600816877131265E-2</v>
      </c>
      <c r="R9" s="188">
        <f>IFERROR(P9/L9-1,"-")</f>
        <v>3.7659986718941774E-2</v>
      </c>
      <c r="S9" s="187">
        <f>P9/P$7</f>
        <v>9.6246121965810019E-2</v>
      </c>
      <c r="T9" s="189">
        <f>P9/$G9</f>
        <v>0.37058298003671036</v>
      </c>
      <c r="U9" s="186">
        <v>103677</v>
      </c>
      <c r="V9" s="186">
        <v>89908</v>
      </c>
      <c r="W9" s="186">
        <v>51219</v>
      </c>
      <c r="X9" s="186">
        <v>93260</v>
      </c>
      <c r="Y9" s="186">
        <v>107393</v>
      </c>
      <c r="Z9" s="186">
        <v>111139</v>
      </c>
      <c r="AA9" s="187">
        <f>IFERROR(Z9/Y9-1,"-")</f>
        <v>3.4881230620245285E-2</v>
      </c>
      <c r="AB9" s="188">
        <f t="shared" si="2"/>
        <v>0.23614138897539716</v>
      </c>
      <c r="AC9" s="186">
        <f t="shared" si="3"/>
        <v>3746</v>
      </c>
      <c r="AD9" s="186">
        <f t="shared" si="4"/>
        <v>21231</v>
      </c>
      <c r="AE9" s="187">
        <f>Z9/Z$7</f>
        <v>6.5344248049326703E-2</v>
      </c>
      <c r="AF9" s="189">
        <f>V9/$C9</f>
        <v>0.3177960560034781</v>
      </c>
      <c r="AG9" s="189">
        <f>Z9/$G9</f>
        <v>0.36105777821093837</v>
      </c>
      <c r="AH9" s="139" t="s">
        <v>292</v>
      </c>
    </row>
    <row r="10" spans="1:34" x14ac:dyDescent="0.25">
      <c r="A10" s="197" t="s">
        <v>81</v>
      </c>
      <c r="B10" s="185" t="s">
        <v>81</v>
      </c>
      <c r="C10" s="186">
        <v>331795</v>
      </c>
      <c r="D10" s="186">
        <v>187969</v>
      </c>
      <c r="E10" s="186">
        <v>96468</v>
      </c>
      <c r="F10" s="186">
        <v>336991</v>
      </c>
      <c r="G10" s="186">
        <v>384996</v>
      </c>
      <c r="H10" s="187">
        <f>IFERROR(G10/F10-1,"-")</f>
        <v>0.14245187556937733</v>
      </c>
      <c r="I10" s="188">
        <f>IFERROR(G10/C10-1,"-")</f>
        <v>0.16034298286592619</v>
      </c>
      <c r="J10" s="187">
        <f>G10/G$7</f>
        <v>8.7660605574862591E-2</v>
      </c>
      <c r="K10" s="189">
        <f>G10/$G10</f>
        <v>1</v>
      </c>
      <c r="L10" s="186">
        <v>80992</v>
      </c>
      <c r="M10" s="186">
        <v>52781</v>
      </c>
      <c r="N10" s="186">
        <v>32009</v>
      </c>
      <c r="O10" s="186">
        <v>89462</v>
      </c>
      <c r="P10" s="186">
        <v>97528</v>
      </c>
      <c r="Q10" s="187">
        <f>IFERROR(P10/O10-1,"-")</f>
        <v>9.0161185754845663E-2</v>
      </c>
      <c r="R10" s="188">
        <f>IFERROR(P10/L10-1,"-")</f>
        <v>0.20416831291979465</v>
      </c>
      <c r="S10" s="187">
        <f>P10/P$7</f>
        <v>8.228815196747219E-2</v>
      </c>
      <c r="T10" s="189">
        <f>P10/$G10</f>
        <v>0.25332211243753183</v>
      </c>
      <c r="U10" s="186">
        <v>156671</v>
      </c>
      <c r="V10" s="186">
        <v>167240</v>
      </c>
      <c r="W10" s="186">
        <v>89051</v>
      </c>
      <c r="X10" s="186">
        <v>37488</v>
      </c>
      <c r="Y10" s="186">
        <v>143478</v>
      </c>
      <c r="Z10" s="186">
        <v>171406</v>
      </c>
      <c r="AA10" s="187">
        <f>IFERROR(Z10/Y10-1,"-")</f>
        <v>0.19465005087888043</v>
      </c>
      <c r="AB10" s="188">
        <f t="shared" si="2"/>
        <v>2.4910308538627079E-2</v>
      </c>
      <c r="AC10" s="186">
        <f t="shared" si="3"/>
        <v>27928</v>
      </c>
      <c r="AD10" s="186">
        <f t="shared" si="4"/>
        <v>4166</v>
      </c>
      <c r="AE10" s="187">
        <f>Z10/Z$7</f>
        <v>0.10077827028444465</v>
      </c>
      <c r="AF10" s="189">
        <f>V10/$C10</f>
        <v>0.50404617308880484</v>
      </c>
      <c r="AG10" s="189">
        <f t="shared" si="1"/>
        <v>0.44521501522093737</v>
      </c>
      <c r="AH10" s="139"/>
    </row>
    <row r="11" spans="1:34" x14ac:dyDescent="0.25">
      <c r="A11" s="1"/>
      <c r="B11" s="180" t="s">
        <v>89</v>
      </c>
      <c r="C11" s="181">
        <v>3676614</v>
      </c>
      <c r="D11" s="181">
        <v>2173011</v>
      </c>
      <c r="E11" s="181">
        <v>307760</v>
      </c>
      <c r="F11" s="181">
        <v>3084074</v>
      </c>
      <c r="G11" s="181">
        <v>3699082</v>
      </c>
      <c r="H11" s="182">
        <f>IFERROR(G11/F11-1,"-")</f>
        <v>0.19941415154111097</v>
      </c>
      <c r="I11" s="183">
        <f>IFERROR(G11/C11-1,"-")</f>
        <v>6.1110576198644129E-3</v>
      </c>
      <c r="J11" s="182">
        <f>G11/G$7</f>
        <v>0.84225230441634169</v>
      </c>
      <c r="K11" s="184">
        <f>G11/$G11</f>
        <v>1</v>
      </c>
      <c r="L11" s="181">
        <v>1044822</v>
      </c>
      <c r="M11" s="181">
        <v>629995</v>
      </c>
      <c r="N11" s="181">
        <v>81582</v>
      </c>
      <c r="O11" s="181">
        <v>793874</v>
      </c>
      <c r="P11" s="181">
        <v>973602</v>
      </c>
      <c r="Q11" s="182">
        <f>IFERROR(P11/O11-1,"-")</f>
        <v>0.22639360906138761</v>
      </c>
      <c r="R11" s="183">
        <f>IFERROR(P11/L11-1,"-")</f>
        <v>-6.8164720880685925E-2</v>
      </c>
      <c r="S11" s="182">
        <f>P11/P$7</f>
        <v>0.82146572606671775</v>
      </c>
      <c r="T11" s="184">
        <f>P11/$G11</f>
        <v>0.26320097797237263</v>
      </c>
      <c r="U11" s="181">
        <v>1300973</v>
      </c>
      <c r="V11" s="181">
        <v>1314040</v>
      </c>
      <c r="W11" s="181">
        <v>807046</v>
      </c>
      <c r="X11" s="181">
        <v>132762</v>
      </c>
      <c r="Y11" s="181">
        <v>1191279</v>
      </c>
      <c r="Z11" s="181">
        <v>1418278</v>
      </c>
      <c r="AA11" s="182">
        <f>IFERROR(Z11/Y11-1,"-")</f>
        <v>0.19055066025674927</v>
      </c>
      <c r="AB11" s="183">
        <f t="shared" si="2"/>
        <v>7.9326352318042082E-2</v>
      </c>
      <c r="AC11" s="181">
        <f t="shared" si="3"/>
        <v>226999</v>
      </c>
      <c r="AD11" s="181">
        <f t="shared" si="4"/>
        <v>104238</v>
      </c>
      <c r="AE11" s="182">
        <f>Z11/Z$7</f>
        <v>0.83387748166622866</v>
      </c>
      <c r="AF11" s="184">
        <f t="shared" si="0"/>
        <v>0.35740493834816489</v>
      </c>
      <c r="AG11" s="184">
        <f t="shared" si="1"/>
        <v>0.38341350637806892</v>
      </c>
      <c r="AH11" s="139"/>
    </row>
    <row r="12" spans="1:34" s="103" customFormat="1" x14ac:dyDescent="0.25">
      <c r="B12" s="185" t="s">
        <v>93</v>
      </c>
      <c r="C12" s="186">
        <v>1247611</v>
      </c>
      <c r="D12" s="186">
        <v>706642</v>
      </c>
      <c r="E12" s="186">
        <v>12986</v>
      </c>
      <c r="F12" s="186">
        <v>1048318</v>
      </c>
      <c r="G12" s="186">
        <v>1315630</v>
      </c>
      <c r="H12" s="187">
        <f t="shared" ref="H12:H36" si="5">IFERROR(G12/F12-1,"-")</f>
        <v>0.25499132896697385</v>
      </c>
      <c r="I12" s="188">
        <f t="shared" ref="I12:I36" si="6">IFERROR(G12/C12-1,"-")</f>
        <v>5.4519397472449382E-2</v>
      </c>
      <c r="J12" s="187">
        <f t="shared" ref="J12:J36" si="7">G12/G$7</f>
        <v>0.29955875518825253</v>
      </c>
      <c r="K12" s="189">
        <f t="shared" ref="K12:K36" si="8">G12/$G12</f>
        <v>1</v>
      </c>
      <c r="L12" s="186">
        <v>183074</v>
      </c>
      <c r="M12" s="186">
        <v>108777</v>
      </c>
      <c r="N12" s="186">
        <v>3167</v>
      </c>
      <c r="O12" s="186">
        <v>154432</v>
      </c>
      <c r="P12" s="186">
        <v>197896</v>
      </c>
      <c r="Q12" s="187">
        <f t="shared" ref="Q12:Q36" si="9">IFERROR(P12/O12-1,"-")</f>
        <v>0.28144426025694158</v>
      </c>
      <c r="R12" s="188">
        <f t="shared" ref="R12:R36" si="10">IFERROR(P12/L12-1,"-")</f>
        <v>8.0961796869025715E-2</v>
      </c>
      <c r="S12" s="187">
        <f t="shared" ref="S12:S29" si="11">P12/P$7</f>
        <v>0.1669725219604101</v>
      </c>
      <c r="T12" s="189">
        <f t="shared" ref="T12:T36" si="12">P12/$G12</f>
        <v>0.15041919080592567</v>
      </c>
      <c r="U12" s="186">
        <v>524359</v>
      </c>
      <c r="V12" s="186">
        <v>553613</v>
      </c>
      <c r="W12" s="186">
        <v>328440</v>
      </c>
      <c r="X12" s="186">
        <v>6679</v>
      </c>
      <c r="Y12" s="186">
        <v>482727</v>
      </c>
      <c r="Z12" s="186">
        <v>591466</v>
      </c>
      <c r="AA12" s="187">
        <f t="shared" ref="AA12:AA36" si="13">IFERROR(Z12/Y12-1,"-")</f>
        <v>0.22525982594717098</v>
      </c>
      <c r="AB12" s="188">
        <f t="shared" si="2"/>
        <v>6.8374478200475819E-2</v>
      </c>
      <c r="AC12" s="186">
        <f t="shared" si="3"/>
        <v>108739</v>
      </c>
      <c r="AD12" s="186">
        <f t="shared" si="4"/>
        <v>37853</v>
      </c>
      <c r="AE12" s="187">
        <f t="shared" ref="AE12:AE36" si="14">Z12/Z$7</f>
        <v>0.34775282319206641</v>
      </c>
      <c r="AF12" s="189">
        <f t="shared" si="0"/>
        <v>0.44373847296953939</v>
      </c>
      <c r="AG12" s="189">
        <f t="shared" si="1"/>
        <v>0.44956864772010369</v>
      </c>
      <c r="AH12" s="198"/>
    </row>
    <row r="13" spans="1:34" s="103" customFormat="1" x14ac:dyDescent="0.25">
      <c r="B13" s="185" t="s">
        <v>97</v>
      </c>
      <c r="C13" s="186">
        <v>721417</v>
      </c>
      <c r="D13" s="186">
        <v>416150</v>
      </c>
      <c r="E13" s="186">
        <v>75638</v>
      </c>
      <c r="F13" s="186">
        <v>540647</v>
      </c>
      <c r="G13" s="186">
        <v>642564</v>
      </c>
      <c r="H13" s="187">
        <f t="shared" si="5"/>
        <v>0.18850932308881774</v>
      </c>
      <c r="I13" s="188">
        <f t="shared" si="6"/>
        <v>-0.10930294129470197</v>
      </c>
      <c r="J13" s="187">
        <f t="shared" si="7"/>
        <v>0.14630684308565806</v>
      </c>
      <c r="K13" s="189">
        <f t="shared" si="8"/>
        <v>1</v>
      </c>
      <c r="L13" s="186">
        <v>196214</v>
      </c>
      <c r="M13" s="186">
        <v>110397</v>
      </c>
      <c r="N13" s="186">
        <v>18925</v>
      </c>
      <c r="O13" s="186">
        <v>149447</v>
      </c>
      <c r="P13" s="186">
        <v>180832</v>
      </c>
      <c r="Q13" s="187">
        <f t="shared" si="9"/>
        <v>0.21000756120899045</v>
      </c>
      <c r="R13" s="188">
        <f t="shared" si="10"/>
        <v>-7.8393998389513442E-2</v>
      </c>
      <c r="S13" s="187">
        <f t="shared" si="11"/>
        <v>0.15257496407782309</v>
      </c>
      <c r="T13" s="189">
        <f t="shared" si="12"/>
        <v>0.28142255090543511</v>
      </c>
      <c r="U13" s="186">
        <v>194762</v>
      </c>
      <c r="V13" s="186">
        <v>176828</v>
      </c>
      <c r="W13" s="186">
        <v>101729</v>
      </c>
      <c r="X13" s="186">
        <v>18912</v>
      </c>
      <c r="Y13" s="186">
        <v>130382</v>
      </c>
      <c r="Z13" s="186">
        <v>159101</v>
      </c>
      <c r="AA13" s="187">
        <f t="shared" si="13"/>
        <v>0.22026813517203303</v>
      </c>
      <c r="AB13" s="188">
        <f t="shared" si="2"/>
        <v>-0.1002499604135092</v>
      </c>
      <c r="AC13" s="186">
        <f t="shared" si="3"/>
        <v>28719</v>
      </c>
      <c r="AD13" s="186">
        <f t="shared" si="4"/>
        <v>-17727</v>
      </c>
      <c r="AE13" s="187">
        <f t="shared" si="14"/>
        <v>9.3543537452162859E-2</v>
      </c>
      <c r="AF13" s="189">
        <f t="shared" si="0"/>
        <v>0.24511205031209413</v>
      </c>
      <c r="AG13" s="189">
        <f t="shared" si="1"/>
        <v>0.24760335157276162</v>
      </c>
      <c r="AH13" s="198"/>
    </row>
    <row r="14" spans="1:34" x14ac:dyDescent="0.25">
      <c r="A14" s="1"/>
      <c r="B14" s="185" t="s">
        <v>101</v>
      </c>
      <c r="C14" s="186">
        <v>166036</v>
      </c>
      <c r="D14" s="186">
        <v>99674</v>
      </c>
      <c r="E14" s="186">
        <v>49041</v>
      </c>
      <c r="F14" s="186">
        <v>183455</v>
      </c>
      <c r="G14" s="186">
        <v>210805</v>
      </c>
      <c r="H14" s="187">
        <f t="shared" si="5"/>
        <v>0.14908288136055159</v>
      </c>
      <c r="I14" s="188">
        <f t="shared" si="6"/>
        <v>0.26963429617673285</v>
      </c>
      <c r="J14" s="187">
        <f t="shared" si="7"/>
        <v>4.7998664812644573E-2</v>
      </c>
      <c r="K14" s="189">
        <f t="shared" si="8"/>
        <v>1</v>
      </c>
      <c r="L14" s="186">
        <v>25283</v>
      </c>
      <c r="M14" s="186">
        <v>15962</v>
      </c>
      <c r="N14" s="186">
        <v>8259</v>
      </c>
      <c r="O14" s="186">
        <v>27027</v>
      </c>
      <c r="P14" s="186">
        <v>34714</v>
      </c>
      <c r="Q14" s="187">
        <f t="shared" si="9"/>
        <v>0.28441928441928432</v>
      </c>
      <c r="R14" s="188">
        <f t="shared" si="10"/>
        <v>0.37301744255033031</v>
      </c>
      <c r="S14" s="187">
        <f t="shared" si="11"/>
        <v>2.9289546667611653E-2</v>
      </c>
      <c r="T14" s="189">
        <f t="shared" si="12"/>
        <v>0.16467351343658831</v>
      </c>
      <c r="U14" s="186">
        <v>59553</v>
      </c>
      <c r="V14" s="186">
        <v>58817</v>
      </c>
      <c r="W14" s="186">
        <v>37338</v>
      </c>
      <c r="X14" s="186">
        <v>25515</v>
      </c>
      <c r="Y14" s="186">
        <v>66791</v>
      </c>
      <c r="Z14" s="186">
        <v>80773</v>
      </c>
      <c r="AA14" s="187">
        <f t="shared" si="13"/>
        <v>0.20933958168016642</v>
      </c>
      <c r="AB14" s="188">
        <f t="shared" si="2"/>
        <v>0.37329343557134842</v>
      </c>
      <c r="AC14" s="186">
        <f t="shared" si="3"/>
        <v>13982</v>
      </c>
      <c r="AD14" s="186">
        <f t="shared" si="4"/>
        <v>21956</v>
      </c>
      <c r="AE14" s="187">
        <f t="shared" si="14"/>
        <v>4.7490538404054976E-2</v>
      </c>
      <c r="AF14" s="189">
        <f t="shared" si="0"/>
        <v>0.35424245344383148</v>
      </c>
      <c r="AG14" s="189">
        <f t="shared" si="1"/>
        <v>0.38316453594554206</v>
      </c>
      <c r="AH14" s="139"/>
    </row>
    <row r="15" spans="1:34" x14ac:dyDescent="0.25">
      <c r="A15" s="1"/>
      <c r="B15" s="185" t="s">
        <v>110</v>
      </c>
      <c r="C15" s="186">
        <v>158653</v>
      </c>
      <c r="D15" s="186">
        <v>94466</v>
      </c>
      <c r="E15" s="186">
        <v>5343</v>
      </c>
      <c r="F15" s="186">
        <v>190899</v>
      </c>
      <c r="G15" s="186">
        <v>174555</v>
      </c>
      <c r="H15" s="187">
        <f t="shared" si="5"/>
        <v>-8.5615953986139304E-2</v>
      </c>
      <c r="I15" s="188">
        <f t="shared" si="6"/>
        <v>0.10023132244584088</v>
      </c>
      <c r="J15" s="187">
        <f t="shared" si="7"/>
        <v>3.9744820741306766E-2</v>
      </c>
      <c r="K15" s="189">
        <f t="shared" si="8"/>
        <v>1</v>
      </c>
      <c r="L15" s="186">
        <v>63617</v>
      </c>
      <c r="M15" s="186">
        <v>36768</v>
      </c>
      <c r="N15" s="186">
        <v>2259</v>
      </c>
      <c r="O15" s="186">
        <v>73917</v>
      </c>
      <c r="P15" s="186">
        <v>71163</v>
      </c>
      <c r="Q15" s="187">
        <f t="shared" si="9"/>
        <v>-3.7258005600876665E-2</v>
      </c>
      <c r="R15" s="188">
        <f t="shared" si="10"/>
        <v>0.11861609318263988</v>
      </c>
      <c r="S15" s="187">
        <f t="shared" si="11"/>
        <v>6.0042980051484937E-2</v>
      </c>
      <c r="T15" s="189">
        <f t="shared" si="12"/>
        <v>0.40768239236916731</v>
      </c>
      <c r="U15" s="186">
        <v>48607</v>
      </c>
      <c r="V15" s="186">
        <v>46746</v>
      </c>
      <c r="W15" s="186">
        <v>27502</v>
      </c>
      <c r="X15" s="186">
        <v>2127</v>
      </c>
      <c r="Y15" s="186">
        <v>60091</v>
      </c>
      <c r="Z15" s="186">
        <v>53907</v>
      </c>
      <c r="AA15" s="187">
        <f t="shared" si="13"/>
        <v>-0.10291058561182209</v>
      </c>
      <c r="AB15" s="188">
        <f t="shared" si="2"/>
        <v>0.15318957771787955</v>
      </c>
      <c r="AC15" s="186">
        <f t="shared" si="3"/>
        <v>-6184</v>
      </c>
      <c r="AD15" s="186">
        <f t="shared" si="4"/>
        <v>7161</v>
      </c>
      <c r="AE15" s="187">
        <f t="shared" si="14"/>
        <v>3.1694656057685018E-2</v>
      </c>
      <c r="AF15" s="189">
        <f t="shared" si="0"/>
        <v>0.29464302597492642</v>
      </c>
      <c r="AG15" s="189">
        <f t="shared" si="1"/>
        <v>0.30882529861648189</v>
      </c>
      <c r="AH15" s="139"/>
    </row>
    <row r="16" spans="1:34" x14ac:dyDescent="0.25">
      <c r="A16" s="1"/>
      <c r="B16" s="185" t="s">
        <v>105</v>
      </c>
      <c r="C16" s="186">
        <v>89686</v>
      </c>
      <c r="D16" s="186">
        <v>51282</v>
      </c>
      <c r="E16" s="186">
        <v>7589</v>
      </c>
      <c r="F16" s="186">
        <v>97971</v>
      </c>
      <c r="G16" s="186">
        <v>93478</v>
      </c>
      <c r="H16" s="187">
        <f t="shared" si="5"/>
        <v>-4.5860509742678968E-2</v>
      </c>
      <c r="I16" s="188">
        <f t="shared" si="6"/>
        <v>4.2280846508931269E-2</v>
      </c>
      <c r="J16" s="187">
        <f t="shared" si="7"/>
        <v>2.1284216168290074E-2</v>
      </c>
      <c r="K16" s="189">
        <f t="shared" si="8"/>
        <v>1</v>
      </c>
      <c r="L16" s="186">
        <v>23969</v>
      </c>
      <c r="M16" s="186">
        <v>11774</v>
      </c>
      <c r="N16" s="186">
        <v>2230</v>
      </c>
      <c r="O16" s="186">
        <v>26501</v>
      </c>
      <c r="P16" s="186">
        <v>26225</v>
      </c>
      <c r="Q16" s="187">
        <f t="shared" si="9"/>
        <v>-1.0414701332025156E-2</v>
      </c>
      <c r="R16" s="188">
        <f t="shared" si="10"/>
        <v>9.4121573699361694E-2</v>
      </c>
      <c r="S16" s="187">
        <f t="shared" si="11"/>
        <v>2.2127048492196683E-2</v>
      </c>
      <c r="T16" s="189">
        <f t="shared" si="12"/>
        <v>0.28054729455058947</v>
      </c>
      <c r="U16" s="186">
        <v>49336</v>
      </c>
      <c r="V16" s="186">
        <v>47372</v>
      </c>
      <c r="W16" s="186">
        <v>29486</v>
      </c>
      <c r="X16" s="186">
        <v>3704</v>
      </c>
      <c r="Y16" s="186">
        <v>52990</v>
      </c>
      <c r="Z16" s="186">
        <v>49181</v>
      </c>
      <c r="AA16" s="187">
        <f t="shared" si="13"/>
        <v>-7.1881487073032657E-2</v>
      </c>
      <c r="AB16" s="188">
        <f t="shared" si="2"/>
        <v>3.8187114751329965E-2</v>
      </c>
      <c r="AC16" s="186">
        <f t="shared" si="3"/>
        <v>-3809</v>
      </c>
      <c r="AD16" s="186">
        <f t="shared" si="4"/>
        <v>1809</v>
      </c>
      <c r="AE16" s="187">
        <f t="shared" si="14"/>
        <v>2.8916001253510799E-2</v>
      </c>
      <c r="AF16" s="189">
        <f t="shared" si="0"/>
        <v>0.52819838101821914</v>
      </c>
      <c r="AG16" s="189">
        <f>Z16/$G16</f>
        <v>0.52612379383384322</v>
      </c>
      <c r="AH16" s="139"/>
    </row>
    <row r="17" spans="1:34" x14ac:dyDescent="0.25">
      <c r="A17" s="1"/>
      <c r="B17" s="185" t="s">
        <v>114</v>
      </c>
      <c r="C17" s="186">
        <v>105466</v>
      </c>
      <c r="D17" s="186">
        <v>52646</v>
      </c>
      <c r="E17" s="186">
        <v>18601</v>
      </c>
      <c r="F17" s="186">
        <v>104117</v>
      </c>
      <c r="G17" s="186">
        <v>115684</v>
      </c>
      <c r="H17" s="187">
        <f t="shared" si="5"/>
        <v>0.11109617065416799</v>
      </c>
      <c r="I17" s="188">
        <f t="shared" si="6"/>
        <v>9.6884303946295436E-2</v>
      </c>
      <c r="J17" s="187">
        <f t="shared" si="7"/>
        <v>2.6340350277203928E-2</v>
      </c>
      <c r="K17" s="189">
        <f t="shared" si="8"/>
        <v>1</v>
      </c>
      <c r="L17" s="186">
        <v>24863</v>
      </c>
      <c r="M17" s="186">
        <v>12125</v>
      </c>
      <c r="N17" s="186">
        <v>4229</v>
      </c>
      <c r="O17" s="186">
        <v>21106</v>
      </c>
      <c r="P17" s="186">
        <v>25367</v>
      </c>
      <c r="Q17" s="187">
        <f t="shared" si="9"/>
        <v>0.20188571970055902</v>
      </c>
      <c r="R17" s="188">
        <f t="shared" si="10"/>
        <v>2.0271085548807521E-2</v>
      </c>
      <c r="S17" s="187">
        <f t="shared" si="11"/>
        <v>2.1403120652108799E-2</v>
      </c>
      <c r="T17" s="189">
        <f t="shared" si="12"/>
        <v>0.21927837903253691</v>
      </c>
      <c r="U17" s="186">
        <v>45616</v>
      </c>
      <c r="V17" s="186">
        <v>46826</v>
      </c>
      <c r="W17" s="186">
        <v>23716</v>
      </c>
      <c r="X17" s="186">
        <v>8747</v>
      </c>
      <c r="Y17" s="186">
        <v>46937</v>
      </c>
      <c r="Z17" s="186">
        <v>54446</v>
      </c>
      <c r="AA17" s="187">
        <f t="shared" si="13"/>
        <v>0.15998039925858065</v>
      </c>
      <c r="AB17" s="188">
        <f t="shared" si="2"/>
        <v>0.1627301072053986</v>
      </c>
      <c r="AC17" s="186">
        <f t="shared" si="3"/>
        <v>7509</v>
      </c>
      <c r="AD17" s="186">
        <f t="shared" si="4"/>
        <v>7620</v>
      </c>
      <c r="AE17" s="187">
        <f t="shared" si="14"/>
        <v>3.2011561461715889E-2</v>
      </c>
      <c r="AF17" s="189">
        <f t="shared" si="0"/>
        <v>0.44399142851724727</v>
      </c>
      <c r="AG17" s="189">
        <f t="shared" ref="AG17:AG36" si="15">Z17/$G17</f>
        <v>0.47064416859721309</v>
      </c>
      <c r="AH17" s="139"/>
    </row>
    <row r="18" spans="1:34" x14ac:dyDescent="0.25">
      <c r="A18" s="1"/>
      <c r="B18" s="185" t="s">
        <v>118</v>
      </c>
      <c r="C18" s="186">
        <v>124927</v>
      </c>
      <c r="D18" s="186">
        <v>70189</v>
      </c>
      <c r="E18" s="186">
        <v>6127</v>
      </c>
      <c r="F18" s="186">
        <v>130752</v>
      </c>
      <c r="G18" s="186">
        <v>161178</v>
      </c>
      <c r="H18" s="187">
        <f t="shared" si="5"/>
        <v>0.23270007342143906</v>
      </c>
      <c r="I18" s="188">
        <f t="shared" si="6"/>
        <v>0.29017746363876507</v>
      </c>
      <c r="J18" s="187">
        <f t="shared" si="7"/>
        <v>3.6698981509795434E-2</v>
      </c>
      <c r="K18" s="189">
        <f t="shared" si="8"/>
        <v>1</v>
      </c>
      <c r="L18" s="186">
        <v>17770</v>
      </c>
      <c r="M18" s="186">
        <v>10701</v>
      </c>
      <c r="N18" s="186">
        <v>987</v>
      </c>
      <c r="O18" s="186">
        <v>18840</v>
      </c>
      <c r="P18" s="186">
        <v>25686</v>
      </c>
      <c r="Q18" s="187">
        <f t="shared" si="9"/>
        <v>0.36337579617834392</v>
      </c>
      <c r="R18" s="188">
        <f t="shared" si="10"/>
        <v>0.44546989307822171</v>
      </c>
      <c r="S18" s="187">
        <f t="shared" si="11"/>
        <v>2.1672273310603011E-2</v>
      </c>
      <c r="T18" s="189">
        <f t="shared" si="12"/>
        <v>0.15936418121579868</v>
      </c>
      <c r="U18" s="186">
        <v>29467</v>
      </c>
      <c r="V18" s="186">
        <v>32770</v>
      </c>
      <c r="W18" s="186">
        <v>21056</v>
      </c>
      <c r="X18" s="186">
        <v>2590</v>
      </c>
      <c r="Y18" s="186">
        <v>45800</v>
      </c>
      <c r="Z18" s="186">
        <v>48165</v>
      </c>
      <c r="AA18" s="187">
        <f t="shared" si="13"/>
        <v>5.1637554585152845E-2</v>
      </c>
      <c r="AB18" s="188">
        <f t="shared" si="2"/>
        <v>0.46978944156240465</v>
      </c>
      <c r="AC18" s="186">
        <f t="shared" si="3"/>
        <v>2365</v>
      </c>
      <c r="AD18" s="186">
        <f t="shared" si="4"/>
        <v>15395</v>
      </c>
      <c r="AE18" s="187">
        <f t="shared" si="14"/>
        <v>2.831864338617246E-2</v>
      </c>
      <c r="AF18" s="189">
        <f t="shared" si="0"/>
        <v>0.26231319090348765</v>
      </c>
      <c r="AG18" s="189">
        <f t="shared" si="15"/>
        <v>0.29883110598220602</v>
      </c>
      <c r="AH18" s="139"/>
    </row>
    <row r="19" spans="1:34" x14ac:dyDescent="0.25">
      <c r="A19" s="1"/>
      <c r="B19" s="185" t="s">
        <v>140</v>
      </c>
      <c r="C19" s="186">
        <v>53612</v>
      </c>
      <c r="D19" s="186">
        <v>35723</v>
      </c>
      <c r="E19" s="186">
        <v>19863</v>
      </c>
      <c r="F19" s="186">
        <v>76274</v>
      </c>
      <c r="G19" s="186">
        <v>96646</v>
      </c>
      <c r="H19" s="187">
        <f t="shared" si="5"/>
        <v>0.26708970291318135</v>
      </c>
      <c r="I19" s="188">
        <f t="shared" si="6"/>
        <v>0.80269342684473632</v>
      </c>
      <c r="J19" s="187">
        <f t="shared" si="7"/>
        <v>2.2005545217062439E-2</v>
      </c>
      <c r="K19" s="189">
        <f t="shared" si="8"/>
        <v>1</v>
      </c>
      <c r="L19" s="186">
        <v>12285</v>
      </c>
      <c r="M19" s="186">
        <v>8138</v>
      </c>
      <c r="N19" s="186">
        <v>3061</v>
      </c>
      <c r="O19" s="186">
        <v>15933</v>
      </c>
      <c r="P19" s="186">
        <v>21634</v>
      </c>
      <c r="Q19" s="187">
        <f t="shared" si="9"/>
        <v>0.35781083286261217</v>
      </c>
      <c r="R19" s="188">
        <f t="shared" si="10"/>
        <v>0.76100936100936112</v>
      </c>
      <c r="S19" s="187">
        <f t="shared" si="11"/>
        <v>1.825344393060755E-2</v>
      </c>
      <c r="T19" s="189">
        <f t="shared" si="12"/>
        <v>0.22384785712807564</v>
      </c>
      <c r="U19" s="186">
        <v>16783</v>
      </c>
      <c r="V19" s="186">
        <v>16434</v>
      </c>
      <c r="W19" s="186">
        <v>13595</v>
      </c>
      <c r="X19" s="186">
        <v>9532</v>
      </c>
      <c r="Y19" s="186">
        <v>28567</v>
      </c>
      <c r="Z19" s="186">
        <v>35744</v>
      </c>
      <c r="AA19" s="187">
        <f t="shared" si="13"/>
        <v>0.25123394126089549</v>
      </c>
      <c r="AB19" s="188">
        <f t="shared" si="2"/>
        <v>1.1750030424729219</v>
      </c>
      <c r="AC19" s="186">
        <f t="shared" si="3"/>
        <v>7177</v>
      </c>
      <c r="AD19" s="186">
        <f t="shared" si="4"/>
        <v>19310</v>
      </c>
      <c r="AE19" s="187">
        <f t="shared" si="14"/>
        <v>2.1015708277698504E-2</v>
      </c>
      <c r="AF19" s="189">
        <f t="shared" si="0"/>
        <v>0.30653585018279489</v>
      </c>
      <c r="AG19" s="189">
        <f t="shared" si="15"/>
        <v>0.36984458746352666</v>
      </c>
      <c r="AH19" s="139"/>
    </row>
    <row r="20" spans="1:34" x14ac:dyDescent="0.25">
      <c r="A20" s="1"/>
      <c r="B20" s="185" t="s">
        <v>130</v>
      </c>
      <c r="C20" s="186">
        <v>131575</v>
      </c>
      <c r="D20" s="186">
        <v>87912</v>
      </c>
      <c r="E20" s="186">
        <v>1100</v>
      </c>
      <c r="F20" s="186">
        <v>113494</v>
      </c>
      <c r="G20" s="186">
        <v>121128</v>
      </c>
      <c r="H20" s="187">
        <f t="shared" si="5"/>
        <v>6.7263467672299848E-2</v>
      </c>
      <c r="I20" s="188">
        <f t="shared" si="6"/>
        <v>-7.9399581987459666E-2</v>
      </c>
      <c r="J20" s="187">
        <f t="shared" si="7"/>
        <v>2.7579906887531185E-2</v>
      </c>
      <c r="K20" s="189">
        <f t="shared" si="8"/>
        <v>1</v>
      </c>
      <c r="L20" s="186">
        <v>61722</v>
      </c>
      <c r="M20" s="186">
        <v>39276</v>
      </c>
      <c r="N20" s="186">
        <v>497</v>
      </c>
      <c r="O20" s="186">
        <v>56663</v>
      </c>
      <c r="P20" s="186">
        <v>51215</v>
      </c>
      <c r="Q20" s="187">
        <f t="shared" si="9"/>
        <v>-9.6147397772797016E-2</v>
      </c>
      <c r="R20" s="188">
        <f t="shared" si="10"/>
        <v>-0.17023103593532285</v>
      </c>
      <c r="S20" s="187">
        <f t="shared" si="11"/>
        <v>4.3212079638812323E-2</v>
      </c>
      <c r="T20" s="189">
        <f t="shared" si="12"/>
        <v>0.42281718512647776</v>
      </c>
      <c r="U20" s="186">
        <v>37072</v>
      </c>
      <c r="V20" s="186">
        <v>41197</v>
      </c>
      <c r="W20" s="186">
        <v>28328</v>
      </c>
      <c r="X20" s="186">
        <v>425</v>
      </c>
      <c r="Y20" s="186">
        <v>30986</v>
      </c>
      <c r="Z20" s="186">
        <v>40209</v>
      </c>
      <c r="AA20" s="187">
        <f t="shared" si="13"/>
        <v>0.2976505518621313</v>
      </c>
      <c r="AB20" s="188">
        <f t="shared" si="2"/>
        <v>-2.3982328810350229E-2</v>
      </c>
      <c r="AC20" s="186">
        <f t="shared" si="3"/>
        <v>9223</v>
      </c>
      <c r="AD20" s="186">
        <f t="shared" si="4"/>
        <v>-988</v>
      </c>
      <c r="AE20" s="187">
        <f t="shared" si="14"/>
        <v>2.3640907960440327E-2</v>
      </c>
      <c r="AF20" s="189">
        <f t="shared" si="0"/>
        <v>0.31310659319779593</v>
      </c>
      <c r="AG20" s="189">
        <f t="shared" si="15"/>
        <v>0.33195462651079849</v>
      </c>
      <c r="AH20" s="139"/>
    </row>
    <row r="21" spans="1:34" x14ac:dyDescent="0.25">
      <c r="A21" s="197" t="s">
        <v>97</v>
      </c>
      <c r="B21" s="185" t="s">
        <v>142</v>
      </c>
      <c r="C21" s="186">
        <v>13283</v>
      </c>
      <c r="D21" s="186">
        <v>10986</v>
      </c>
      <c r="E21" s="186">
        <v>1244</v>
      </c>
      <c r="F21" s="186">
        <v>22631</v>
      </c>
      <c r="G21" s="186">
        <v>26259</v>
      </c>
      <c r="H21" s="187">
        <f t="shared" si="5"/>
        <v>0.16031107772524411</v>
      </c>
      <c r="I21" s="188">
        <f t="shared" si="6"/>
        <v>0.97688775126101035</v>
      </c>
      <c r="J21" s="187">
        <f t="shared" si="7"/>
        <v>5.9789707991519826E-3</v>
      </c>
      <c r="K21" s="189">
        <f t="shared" si="8"/>
        <v>1</v>
      </c>
      <c r="L21" s="186">
        <v>3839</v>
      </c>
      <c r="M21" s="186">
        <v>3117</v>
      </c>
      <c r="N21" s="186">
        <v>308</v>
      </c>
      <c r="O21" s="186">
        <v>3331</v>
      </c>
      <c r="P21" s="186">
        <v>4164</v>
      </c>
      <c r="Q21" s="187">
        <f t="shared" si="9"/>
        <v>0.25007505253677564</v>
      </c>
      <c r="R21" s="188">
        <f t="shared" si="10"/>
        <v>8.4657462880958656E-2</v>
      </c>
      <c r="S21" s="187">
        <f t="shared" si="11"/>
        <v>3.5133281190279117E-3</v>
      </c>
      <c r="T21" s="189">
        <f t="shared" si="12"/>
        <v>0.15857420313035531</v>
      </c>
      <c r="U21" s="186">
        <v>7829</v>
      </c>
      <c r="V21" s="186">
        <v>9213</v>
      </c>
      <c r="W21" s="186">
        <v>7678</v>
      </c>
      <c r="X21" s="186">
        <v>805</v>
      </c>
      <c r="Y21" s="186">
        <v>18862</v>
      </c>
      <c r="Z21" s="186">
        <v>21487</v>
      </c>
      <c r="AA21" s="187">
        <f t="shared" si="13"/>
        <v>0.1391686989714771</v>
      </c>
      <c r="AB21" s="188">
        <f t="shared" si="2"/>
        <v>1.3322479105611635</v>
      </c>
      <c r="AC21" s="186">
        <f t="shared" si="3"/>
        <v>2625</v>
      </c>
      <c r="AD21" s="186">
        <f t="shared" si="4"/>
        <v>12274</v>
      </c>
      <c r="AE21" s="187">
        <f t="shared" si="14"/>
        <v>1.2633295763286362E-2</v>
      </c>
      <c r="AF21" s="189">
        <f t="shared" si="0"/>
        <v>0.69359331476323116</v>
      </c>
      <c r="AG21" s="189">
        <f t="shared" si="15"/>
        <v>0.81827183061045738</v>
      </c>
      <c r="AH21" s="139"/>
    </row>
    <row r="22" spans="1:34" x14ac:dyDescent="0.25">
      <c r="A22" s="197" t="s">
        <v>284</v>
      </c>
      <c r="B22" s="185" t="s">
        <v>122</v>
      </c>
      <c r="C22" s="186">
        <v>47410</v>
      </c>
      <c r="D22" s="186">
        <v>26090</v>
      </c>
      <c r="E22" s="186">
        <v>9538</v>
      </c>
      <c r="F22" s="186">
        <v>38750</v>
      </c>
      <c r="G22" s="186">
        <v>49524</v>
      </c>
      <c r="H22" s="187">
        <f t="shared" si="5"/>
        <v>0.27803870967741928</v>
      </c>
      <c r="I22" s="188">
        <f t="shared" si="6"/>
        <v>4.4589748998101753E-2</v>
      </c>
      <c r="J22" s="187">
        <f t="shared" si="7"/>
        <v>1.1276231001074024E-2</v>
      </c>
      <c r="K22" s="189">
        <f t="shared" si="8"/>
        <v>1</v>
      </c>
      <c r="L22" s="186">
        <v>17577</v>
      </c>
      <c r="M22" s="186">
        <v>9412</v>
      </c>
      <c r="N22" s="186">
        <v>2882</v>
      </c>
      <c r="O22" s="186">
        <v>12873</v>
      </c>
      <c r="P22" s="186">
        <v>16745</v>
      </c>
      <c r="Q22" s="187">
        <f t="shared" si="9"/>
        <v>0.30078458789714912</v>
      </c>
      <c r="R22" s="188">
        <f t="shared" si="10"/>
        <v>-4.7334584968993565E-2</v>
      </c>
      <c r="S22" s="187">
        <f t="shared" si="11"/>
        <v>1.4128405224092791E-2</v>
      </c>
      <c r="T22" s="189">
        <f t="shared" si="12"/>
        <v>0.33811889185041594</v>
      </c>
      <c r="U22" s="186">
        <v>15242</v>
      </c>
      <c r="V22" s="186">
        <v>13206</v>
      </c>
      <c r="W22" s="186">
        <v>8103</v>
      </c>
      <c r="X22" s="186">
        <v>3971</v>
      </c>
      <c r="Y22" s="186">
        <v>13491</v>
      </c>
      <c r="Z22" s="186">
        <v>17103</v>
      </c>
      <c r="AA22" s="187">
        <f t="shared" si="13"/>
        <v>0.26773404491883479</v>
      </c>
      <c r="AB22" s="188">
        <f t="shared" si="2"/>
        <v>0.29509313948205351</v>
      </c>
      <c r="AC22" s="186">
        <f t="shared" si="3"/>
        <v>3612</v>
      </c>
      <c r="AD22" s="186">
        <f t="shared" si="4"/>
        <v>3897</v>
      </c>
      <c r="AE22" s="187">
        <f t="shared" si="14"/>
        <v>1.0055720083747692E-2</v>
      </c>
      <c r="AF22" s="189">
        <f t="shared" si="0"/>
        <v>0.27854882936089431</v>
      </c>
      <c r="AG22" s="189">
        <f t="shared" si="15"/>
        <v>0.3453477102011146</v>
      </c>
      <c r="AH22" s="139"/>
    </row>
    <row r="23" spans="1:34" x14ac:dyDescent="0.25">
      <c r="A23" s="197" t="s">
        <v>285</v>
      </c>
      <c r="B23" s="185" t="s">
        <v>136</v>
      </c>
      <c r="C23" s="186">
        <v>256105</v>
      </c>
      <c r="D23" s="186">
        <v>167281</v>
      </c>
      <c r="E23" s="186">
        <v>13025</v>
      </c>
      <c r="F23" s="186">
        <v>114217</v>
      </c>
      <c r="G23" s="186">
        <v>159379</v>
      </c>
      <c r="H23" s="187">
        <f t="shared" si="5"/>
        <v>0.39540523739898603</v>
      </c>
      <c r="I23" s="188">
        <f t="shared" si="6"/>
        <v>-0.37768102926534042</v>
      </c>
      <c r="J23" s="187">
        <f t="shared" si="7"/>
        <v>3.6289363151606836E-2</v>
      </c>
      <c r="K23" s="189">
        <f t="shared" si="8"/>
        <v>1</v>
      </c>
      <c r="L23" s="186">
        <v>159200</v>
      </c>
      <c r="M23" s="186">
        <v>104000</v>
      </c>
      <c r="N23" s="186">
        <v>7702</v>
      </c>
      <c r="O23" s="186">
        <v>72673</v>
      </c>
      <c r="P23" s="186">
        <v>101322</v>
      </c>
      <c r="Q23" s="187">
        <f t="shared" si="9"/>
        <v>0.39421793513409376</v>
      </c>
      <c r="R23" s="188">
        <f t="shared" si="10"/>
        <v>-0.36355527638190954</v>
      </c>
      <c r="S23" s="187">
        <f t="shared" si="11"/>
        <v>8.5489296752196464E-2</v>
      </c>
      <c r="T23" s="189">
        <f t="shared" si="12"/>
        <v>0.63572992677830831</v>
      </c>
      <c r="U23" s="186">
        <v>67617</v>
      </c>
      <c r="V23" s="186">
        <v>54880</v>
      </c>
      <c r="W23" s="186">
        <v>40085</v>
      </c>
      <c r="X23" s="186">
        <v>2213</v>
      </c>
      <c r="Y23" s="186">
        <v>24907</v>
      </c>
      <c r="Z23" s="186">
        <v>37128</v>
      </c>
      <c r="AA23" s="187">
        <f t="shared" si="13"/>
        <v>0.49066527482233901</v>
      </c>
      <c r="AB23" s="188">
        <f t="shared" si="2"/>
        <v>-0.32346938775510203</v>
      </c>
      <c r="AC23" s="186">
        <f t="shared" si="3"/>
        <v>12221</v>
      </c>
      <c r="AD23" s="186">
        <f t="shared" si="4"/>
        <v>-17752</v>
      </c>
      <c r="AE23" s="187">
        <f t="shared" si="14"/>
        <v>2.1829431986749945E-2</v>
      </c>
      <c r="AF23" s="189">
        <f t="shared" si="0"/>
        <v>0.21428710880303001</v>
      </c>
      <c r="AG23" s="189">
        <f t="shared" si="15"/>
        <v>0.23295415330752484</v>
      </c>
      <c r="AH23" s="139"/>
    </row>
    <row r="24" spans="1:34" x14ac:dyDescent="0.25">
      <c r="A24" s="197" t="s">
        <v>105</v>
      </c>
      <c r="B24" s="185" t="s">
        <v>286</v>
      </c>
      <c r="C24" s="186">
        <v>12580</v>
      </c>
      <c r="D24" s="186">
        <v>6639</v>
      </c>
      <c r="E24" s="186">
        <v>1765</v>
      </c>
      <c r="F24" s="186">
        <v>13392</v>
      </c>
      <c r="G24" s="186">
        <v>19585</v>
      </c>
      <c r="H24" s="187">
        <f t="shared" si="5"/>
        <v>0.46244026284348871</v>
      </c>
      <c r="I24" s="188">
        <f t="shared" si="6"/>
        <v>0.55683624801271869</v>
      </c>
      <c r="J24" s="187">
        <f t="shared" si="7"/>
        <v>4.4593527210248516E-3</v>
      </c>
      <c r="K24" s="189">
        <f t="shared" si="8"/>
        <v>1</v>
      </c>
      <c r="L24" s="186">
        <v>3922</v>
      </c>
      <c r="M24" s="186">
        <v>1948</v>
      </c>
      <c r="N24" s="186">
        <v>594</v>
      </c>
      <c r="O24" s="186">
        <v>3389</v>
      </c>
      <c r="P24" s="186">
        <v>5554</v>
      </c>
      <c r="Q24" s="187">
        <f t="shared" si="9"/>
        <v>0.63883151372086155</v>
      </c>
      <c r="R24" s="188">
        <f t="shared" si="10"/>
        <v>0.41611422743498205</v>
      </c>
      <c r="S24" s="187">
        <f t="shared" si="11"/>
        <v>4.6861249695199381E-3</v>
      </c>
      <c r="T24" s="189">
        <f t="shared" si="12"/>
        <v>0.28358437579780443</v>
      </c>
      <c r="U24" s="186">
        <v>5723</v>
      </c>
      <c r="V24" s="186">
        <v>6143</v>
      </c>
      <c r="W24" s="186">
        <v>3414</v>
      </c>
      <c r="X24" s="186">
        <v>812</v>
      </c>
      <c r="Y24" s="186">
        <v>7760</v>
      </c>
      <c r="Z24" s="186">
        <v>11138</v>
      </c>
      <c r="AA24" s="187">
        <f t="shared" si="13"/>
        <v>0.43530927835051547</v>
      </c>
      <c r="AB24" s="188">
        <f t="shared" si="2"/>
        <v>0.81312062510174177</v>
      </c>
      <c r="AC24" s="186">
        <f t="shared" si="3"/>
        <v>3378</v>
      </c>
      <c r="AD24" s="186">
        <f t="shared" si="4"/>
        <v>4995</v>
      </c>
      <c r="AE24" s="187">
        <f t="shared" si="14"/>
        <v>6.5485944157622515E-3</v>
      </c>
      <c r="AF24" s="189">
        <f t="shared" si="0"/>
        <v>0.4883147853736089</v>
      </c>
      <c r="AG24" s="189">
        <f t="shared" si="15"/>
        <v>0.56870053612458515</v>
      </c>
      <c r="AH24" s="139"/>
    </row>
    <row r="25" spans="1:34" x14ac:dyDescent="0.25">
      <c r="A25" s="197" t="s">
        <v>101</v>
      </c>
      <c r="B25" s="185" t="s">
        <v>132</v>
      </c>
      <c r="C25" s="186">
        <v>116727</v>
      </c>
      <c r="D25" s="186">
        <v>81423</v>
      </c>
      <c r="E25" s="186">
        <v>1007</v>
      </c>
      <c r="F25" s="186">
        <v>63676</v>
      </c>
      <c r="G25" s="186">
        <v>85645</v>
      </c>
      <c r="H25" s="187">
        <f t="shared" si="5"/>
        <v>0.34501224951316045</v>
      </c>
      <c r="I25" s="188">
        <f t="shared" si="6"/>
        <v>-0.26627943834759737</v>
      </c>
      <c r="J25" s="187">
        <f t="shared" si="7"/>
        <v>1.9500702772130379E-2</v>
      </c>
      <c r="K25" s="189">
        <f t="shared" si="8"/>
        <v>1</v>
      </c>
      <c r="L25" s="186">
        <v>61348</v>
      </c>
      <c r="M25" s="186">
        <v>39969</v>
      </c>
      <c r="N25" s="186">
        <v>552</v>
      </c>
      <c r="O25" s="186">
        <v>31642</v>
      </c>
      <c r="P25" s="186">
        <v>43112</v>
      </c>
      <c r="Q25" s="187">
        <f t="shared" si="9"/>
        <v>0.36249288919790157</v>
      </c>
      <c r="R25" s="188">
        <f t="shared" si="10"/>
        <v>-0.29725500423811702</v>
      </c>
      <c r="S25" s="187">
        <f t="shared" si="11"/>
        <v>3.6375264617562762E-2</v>
      </c>
      <c r="T25" s="189">
        <f t="shared" si="12"/>
        <v>0.50338023235448659</v>
      </c>
      <c r="U25" s="186">
        <v>45727</v>
      </c>
      <c r="V25" s="186">
        <v>45789</v>
      </c>
      <c r="W25" s="186">
        <v>33498</v>
      </c>
      <c r="X25" s="186">
        <v>348</v>
      </c>
      <c r="Y25" s="186">
        <v>26295</v>
      </c>
      <c r="Z25" s="186">
        <v>35308</v>
      </c>
      <c r="AA25" s="187">
        <f t="shared" si="13"/>
        <v>0.34276478417950185</v>
      </c>
      <c r="AB25" s="188">
        <f t="shared" si="2"/>
        <v>-0.22889777020681823</v>
      </c>
      <c r="AC25" s="186">
        <f t="shared" si="3"/>
        <v>9013</v>
      </c>
      <c r="AD25" s="186">
        <f t="shared" si="4"/>
        <v>-10481</v>
      </c>
      <c r="AE25" s="187">
        <f t="shared" si="14"/>
        <v>2.0759361791321027E-2</v>
      </c>
      <c r="AF25" s="189">
        <f t="shared" si="0"/>
        <v>0.39227428101467526</v>
      </c>
      <c r="AG25" s="189">
        <f t="shared" si="15"/>
        <v>0.41225991009399265</v>
      </c>
      <c r="AH25" s="139"/>
    </row>
    <row r="26" spans="1:34" x14ac:dyDescent="0.25">
      <c r="A26" s="197" t="s">
        <v>114</v>
      </c>
      <c r="B26" s="185" t="s">
        <v>155</v>
      </c>
      <c r="C26" s="186">
        <v>6504</v>
      </c>
      <c r="D26" s="186">
        <v>4044</v>
      </c>
      <c r="E26" s="186">
        <v>1975</v>
      </c>
      <c r="F26" s="186">
        <v>12406</v>
      </c>
      <c r="G26" s="186">
        <v>15763</v>
      </c>
      <c r="H26" s="187">
        <f t="shared" si="5"/>
        <v>0.27059487344833144</v>
      </c>
      <c r="I26" s="188">
        <f t="shared" si="6"/>
        <v>1.4235854858548587</v>
      </c>
      <c r="J26" s="187">
        <f t="shared" si="7"/>
        <v>3.5891129405930429E-3</v>
      </c>
      <c r="K26" s="189">
        <f t="shared" si="8"/>
        <v>1</v>
      </c>
      <c r="L26" s="186">
        <v>1665</v>
      </c>
      <c r="M26" s="186">
        <v>877</v>
      </c>
      <c r="N26" s="186">
        <v>485</v>
      </c>
      <c r="O26" s="186">
        <v>2748</v>
      </c>
      <c r="P26" s="186">
        <v>3271</v>
      </c>
      <c r="Q26" s="187">
        <f t="shared" si="9"/>
        <v>0.19032023289665201</v>
      </c>
      <c r="R26" s="188">
        <f t="shared" si="10"/>
        <v>0.96456456456456463</v>
      </c>
      <c r="S26" s="187">
        <f t="shared" si="11"/>
        <v>2.7598694229923871E-3</v>
      </c>
      <c r="T26" s="189">
        <f t="shared" si="12"/>
        <v>0.20751126054685021</v>
      </c>
      <c r="U26" s="186">
        <v>2832</v>
      </c>
      <c r="V26" s="186">
        <v>3507</v>
      </c>
      <c r="W26" s="186">
        <v>2366</v>
      </c>
      <c r="X26" s="186">
        <v>1219</v>
      </c>
      <c r="Y26" s="186">
        <v>7385</v>
      </c>
      <c r="Z26" s="186">
        <v>9524</v>
      </c>
      <c r="AA26" s="187">
        <f t="shared" si="13"/>
        <v>0.28964116452268107</v>
      </c>
      <c r="AB26" s="188">
        <f t="shared" si="2"/>
        <v>1.7157114342743087</v>
      </c>
      <c r="AC26" s="186">
        <f t="shared" si="3"/>
        <v>2139</v>
      </c>
      <c r="AD26" s="186">
        <f t="shared" si="4"/>
        <v>6017</v>
      </c>
      <c r="AE26" s="187">
        <f t="shared" si="14"/>
        <v>5.5996420556401229E-3</v>
      </c>
      <c r="AF26" s="189">
        <f t="shared" si="0"/>
        <v>0.53920664206642066</v>
      </c>
      <c r="AG26" s="189">
        <f t="shared" si="15"/>
        <v>0.60419970817737745</v>
      </c>
      <c r="AH26" s="139"/>
    </row>
    <row r="27" spans="1:34" x14ac:dyDescent="0.25">
      <c r="A27" s="197" t="s">
        <v>122</v>
      </c>
      <c r="B27" s="185" t="s">
        <v>146</v>
      </c>
      <c r="C27" s="186">
        <v>7822</v>
      </c>
      <c r="D27" s="186">
        <v>4073</v>
      </c>
      <c r="E27" s="186">
        <v>5926</v>
      </c>
      <c r="F27" s="186">
        <v>14612</v>
      </c>
      <c r="G27" s="186">
        <v>16614</v>
      </c>
      <c r="H27" s="187">
        <f t="shared" si="5"/>
        <v>0.13701067615658369</v>
      </c>
      <c r="I27" s="188">
        <f t="shared" si="6"/>
        <v>1.1240092048069545</v>
      </c>
      <c r="J27" s="187">
        <f t="shared" si="7"/>
        <v>3.7828790455505176E-3</v>
      </c>
      <c r="K27" s="189">
        <f t="shared" si="8"/>
        <v>1</v>
      </c>
      <c r="L27" s="186">
        <v>1477</v>
      </c>
      <c r="M27" s="186">
        <v>646</v>
      </c>
      <c r="N27" s="186">
        <v>447</v>
      </c>
      <c r="O27" s="186">
        <v>1845</v>
      </c>
      <c r="P27" s="186">
        <v>2745</v>
      </c>
      <c r="Q27" s="187">
        <f t="shared" si="9"/>
        <v>0.48780487804878048</v>
      </c>
      <c r="R27" s="188">
        <f t="shared" si="10"/>
        <v>0.85849695328368325</v>
      </c>
      <c r="S27" s="187">
        <f t="shared" si="11"/>
        <v>2.3160628450364117E-3</v>
      </c>
      <c r="T27" s="189">
        <f t="shared" si="12"/>
        <v>0.16522210184182015</v>
      </c>
      <c r="U27" s="186">
        <v>4333</v>
      </c>
      <c r="V27" s="186">
        <v>3608</v>
      </c>
      <c r="W27" s="186">
        <v>2739</v>
      </c>
      <c r="X27" s="186">
        <v>5161</v>
      </c>
      <c r="Y27" s="186">
        <v>10703</v>
      </c>
      <c r="Z27" s="186">
        <v>11256</v>
      </c>
      <c r="AA27" s="187">
        <f t="shared" si="13"/>
        <v>5.1667756703728029E-2</v>
      </c>
      <c r="AB27" s="188">
        <f t="shared" si="2"/>
        <v>2.1197339246119733</v>
      </c>
      <c r="AC27" s="186">
        <f t="shared" si="3"/>
        <v>553</v>
      </c>
      <c r="AD27" s="186">
        <f t="shared" si="4"/>
        <v>7648</v>
      </c>
      <c r="AE27" s="187">
        <f t="shared" si="14"/>
        <v>6.6179725932680828E-3</v>
      </c>
      <c r="AF27" s="189">
        <f t="shared" si="0"/>
        <v>0.4612631040654564</v>
      </c>
      <c r="AG27" s="189">
        <f t="shared" si="15"/>
        <v>0.67750090285301556</v>
      </c>
      <c r="AH27" s="139"/>
    </row>
    <row r="28" spans="1:34" x14ac:dyDescent="0.25">
      <c r="A28" s="197" t="s">
        <v>118</v>
      </c>
      <c r="B28" s="185" t="s">
        <v>134</v>
      </c>
      <c r="C28" s="186">
        <v>160147</v>
      </c>
      <c r="D28" s="186">
        <v>103593</v>
      </c>
      <c r="E28" s="186">
        <v>1039</v>
      </c>
      <c r="F28" s="186">
        <v>81121</v>
      </c>
      <c r="G28" s="186">
        <v>117582</v>
      </c>
      <c r="H28" s="187">
        <f t="shared" si="5"/>
        <v>0.44946438037006442</v>
      </c>
      <c r="I28" s="188">
        <f t="shared" si="6"/>
        <v>-0.26578705814033354</v>
      </c>
      <c r="J28" s="187">
        <f t="shared" si="7"/>
        <v>2.6772510168166664E-2</v>
      </c>
      <c r="K28" s="189">
        <f t="shared" si="8"/>
        <v>1</v>
      </c>
      <c r="L28" s="186">
        <v>118683</v>
      </c>
      <c r="M28" s="186">
        <v>75859</v>
      </c>
      <c r="N28" s="186">
        <v>789</v>
      </c>
      <c r="O28" s="186">
        <v>61295</v>
      </c>
      <c r="P28" s="186">
        <v>85622</v>
      </c>
      <c r="Q28" s="187">
        <f t="shared" si="9"/>
        <v>0.39688392201647771</v>
      </c>
      <c r="R28" s="188">
        <f t="shared" si="10"/>
        <v>-0.27856559069116893</v>
      </c>
      <c r="S28" s="187">
        <f t="shared" si="11"/>
        <v>7.2242598512826092E-2</v>
      </c>
      <c r="T28" s="189">
        <f t="shared" si="12"/>
        <v>0.72818968889796054</v>
      </c>
      <c r="U28" s="186">
        <v>28461</v>
      </c>
      <c r="V28" s="186">
        <v>32251</v>
      </c>
      <c r="W28" s="186">
        <v>20598</v>
      </c>
      <c r="X28" s="186">
        <v>179</v>
      </c>
      <c r="Y28" s="186">
        <v>15383</v>
      </c>
      <c r="Z28" s="186">
        <v>25484</v>
      </c>
      <c r="AA28" s="187">
        <f t="shared" si="13"/>
        <v>0.65663394656438934</v>
      </c>
      <c r="AB28" s="188">
        <f t="shared" si="2"/>
        <v>-0.20982295122631855</v>
      </c>
      <c r="AC28" s="186">
        <f t="shared" si="3"/>
        <v>10101</v>
      </c>
      <c r="AD28" s="186">
        <f t="shared" si="4"/>
        <v>-6767</v>
      </c>
      <c r="AE28" s="187">
        <f t="shared" si="14"/>
        <v>1.498333453863218E-2</v>
      </c>
      <c r="AF28" s="189">
        <f t="shared" si="0"/>
        <v>0.20138372869925755</v>
      </c>
      <c r="AG28" s="189">
        <f t="shared" si="15"/>
        <v>0.21673385382116311</v>
      </c>
      <c r="AH28" s="139"/>
    </row>
    <row r="29" spans="1:34" x14ac:dyDescent="0.25">
      <c r="A29" s="197" t="s">
        <v>126</v>
      </c>
      <c r="B29" s="185" t="s">
        <v>126</v>
      </c>
      <c r="C29" s="186">
        <v>29109</v>
      </c>
      <c r="D29" s="186">
        <v>16532</v>
      </c>
      <c r="E29" s="186">
        <v>3430</v>
      </c>
      <c r="F29" s="186">
        <v>25348</v>
      </c>
      <c r="G29" s="186">
        <v>28580</v>
      </c>
      <c r="H29" s="187">
        <f t="shared" si="5"/>
        <v>0.12750512860975216</v>
      </c>
      <c r="I29" s="188">
        <f t="shared" si="6"/>
        <v>-1.8173073619842661E-2</v>
      </c>
      <c r="J29" s="187">
        <f t="shared" si="7"/>
        <v>6.507444511967846E-3</v>
      </c>
      <c r="K29" s="189">
        <f t="shared" si="8"/>
        <v>1</v>
      </c>
      <c r="L29" s="186">
        <v>10464</v>
      </c>
      <c r="M29" s="186">
        <v>5837</v>
      </c>
      <c r="N29" s="186">
        <v>841</v>
      </c>
      <c r="O29" s="186">
        <v>9574</v>
      </c>
      <c r="P29" s="186">
        <v>10521</v>
      </c>
      <c r="Q29" s="187">
        <f t="shared" si="9"/>
        <v>9.8913724670983916E-2</v>
      </c>
      <c r="R29" s="188">
        <f t="shared" si="10"/>
        <v>5.4472477064220204E-3</v>
      </c>
      <c r="S29" s="187">
        <f t="shared" si="11"/>
        <v>8.8769752978608684E-3</v>
      </c>
      <c r="T29" s="189">
        <f t="shared" si="12"/>
        <v>0.36812456263121063</v>
      </c>
      <c r="U29" s="186">
        <v>9241</v>
      </c>
      <c r="V29" s="186">
        <v>10322</v>
      </c>
      <c r="W29" s="186">
        <v>6445</v>
      </c>
      <c r="X29" s="186">
        <v>1573</v>
      </c>
      <c r="Y29" s="186">
        <v>9216</v>
      </c>
      <c r="Z29" s="186">
        <v>10716</v>
      </c>
      <c r="AA29" s="187">
        <f t="shared" si="13"/>
        <v>0.16276041666666674</v>
      </c>
      <c r="AB29" s="188">
        <f t="shared" si="2"/>
        <v>3.8170897112962621E-2</v>
      </c>
      <c r="AC29" s="186">
        <f t="shared" si="3"/>
        <v>1500</v>
      </c>
      <c r="AD29" s="186">
        <f t="shared" si="4"/>
        <v>394</v>
      </c>
      <c r="AE29" s="187">
        <f t="shared" si="14"/>
        <v>6.3004792385803815E-3</v>
      </c>
      <c r="AF29" s="189">
        <f t="shared" si="0"/>
        <v>0.3545982342230925</v>
      </c>
      <c r="AG29" s="189">
        <f t="shared" si="15"/>
        <v>0.37494751574527641</v>
      </c>
      <c r="AH29" s="139"/>
    </row>
    <row r="30" spans="1:34" x14ac:dyDescent="0.25">
      <c r="A30" s="197" t="s">
        <v>286</v>
      </c>
      <c r="B30" s="185" t="s">
        <v>152</v>
      </c>
      <c r="C30" s="186">
        <v>8435</v>
      </c>
      <c r="D30" s="186">
        <v>5054</v>
      </c>
      <c r="E30" s="186">
        <v>9685</v>
      </c>
      <c r="F30" s="186">
        <v>18581</v>
      </c>
      <c r="G30" s="186">
        <v>19465</v>
      </c>
      <c r="H30" s="187">
        <f t="shared" si="5"/>
        <v>4.7575480329368647E-2</v>
      </c>
      <c r="I30" s="188">
        <f t="shared" si="6"/>
        <v>1.3076467101363365</v>
      </c>
      <c r="J30" s="187">
        <f>G30/G$7</f>
        <v>4.4320296509955956E-3</v>
      </c>
      <c r="K30" s="189">
        <f t="shared" si="8"/>
        <v>1</v>
      </c>
      <c r="L30" s="186">
        <v>1951</v>
      </c>
      <c r="M30" s="186">
        <v>1412</v>
      </c>
      <c r="N30" s="186">
        <v>2440</v>
      </c>
      <c r="O30" s="186">
        <v>3707</v>
      </c>
      <c r="P30" s="186">
        <v>3936</v>
      </c>
      <c r="Q30" s="187">
        <f t="shared" si="9"/>
        <v>6.1775020231993549E-2</v>
      </c>
      <c r="R30" s="188">
        <f t="shared" si="10"/>
        <v>1.0174269605330601</v>
      </c>
      <c r="S30" s="187">
        <f>P30/P$7</f>
        <v>3.3209556859975652E-3</v>
      </c>
      <c r="T30" s="189">
        <f t="shared" si="12"/>
        <v>0.20220909324428463</v>
      </c>
      <c r="U30" s="186">
        <v>2235</v>
      </c>
      <c r="V30" s="186">
        <v>2778</v>
      </c>
      <c r="W30" s="186">
        <v>1987</v>
      </c>
      <c r="X30" s="186">
        <v>5393</v>
      </c>
      <c r="Y30" s="186">
        <v>9038</v>
      </c>
      <c r="Z30" s="186">
        <v>9312</v>
      </c>
      <c r="AA30" s="187">
        <f t="shared" si="13"/>
        <v>3.0316441690639628E-2</v>
      </c>
      <c r="AB30" s="188">
        <f t="shared" si="2"/>
        <v>2.3520518358531319</v>
      </c>
      <c r="AC30" s="186">
        <f t="shared" si="3"/>
        <v>274</v>
      </c>
      <c r="AD30" s="186">
        <f t="shared" si="4"/>
        <v>6534</v>
      </c>
      <c r="AE30" s="187">
        <f t="shared" si="14"/>
        <v>5.4749965163923579E-3</v>
      </c>
      <c r="AF30" s="189">
        <f t="shared" si="0"/>
        <v>0.32934202726733847</v>
      </c>
      <c r="AG30" s="189">
        <f t="shared" si="15"/>
        <v>0.47839712304135629</v>
      </c>
      <c r="AH30" s="139"/>
    </row>
    <row r="31" spans="1:34" x14ac:dyDescent="0.25">
      <c r="A31" s="197" t="s">
        <v>134</v>
      </c>
      <c r="B31" s="185" t="s">
        <v>138</v>
      </c>
      <c r="C31" s="186">
        <v>6548</v>
      </c>
      <c r="D31" s="186">
        <v>3106</v>
      </c>
      <c r="E31" s="186">
        <v>1724</v>
      </c>
      <c r="F31" s="186">
        <v>8073</v>
      </c>
      <c r="G31" s="186">
        <v>12354</v>
      </c>
      <c r="H31" s="187">
        <f t="shared" si="5"/>
        <v>0.53028613898179122</v>
      </c>
      <c r="I31" s="188">
        <f t="shared" si="6"/>
        <v>0.88668295662797791</v>
      </c>
      <c r="J31" s="187">
        <f t="shared" si="7"/>
        <v>2.8129100595119232E-3</v>
      </c>
      <c r="K31" s="189">
        <f t="shared" si="8"/>
        <v>1</v>
      </c>
      <c r="L31" s="186">
        <v>2629</v>
      </c>
      <c r="M31" s="186">
        <v>1118</v>
      </c>
      <c r="N31" s="186">
        <v>598</v>
      </c>
      <c r="O31" s="186">
        <v>2354</v>
      </c>
      <c r="P31" s="186">
        <v>4262</v>
      </c>
      <c r="Q31" s="187">
        <f t="shared" si="9"/>
        <v>0.81053525913339008</v>
      </c>
      <c r="R31" s="188">
        <f t="shared" si="10"/>
        <v>0.62114872575123625</v>
      </c>
      <c r="S31" s="187">
        <f t="shared" ref="S31:S36" si="16">P31/P$7</f>
        <v>3.5960145156813065E-3</v>
      </c>
      <c r="T31" s="189">
        <f t="shared" si="12"/>
        <v>0.34498947709243971</v>
      </c>
      <c r="U31" s="186">
        <v>1427</v>
      </c>
      <c r="V31" s="186">
        <v>2290</v>
      </c>
      <c r="W31" s="186">
        <v>1217</v>
      </c>
      <c r="X31" s="186">
        <v>737</v>
      </c>
      <c r="Y31" s="186">
        <v>3228</v>
      </c>
      <c r="Z31" s="186">
        <v>4936</v>
      </c>
      <c r="AA31" s="187">
        <f t="shared" si="13"/>
        <v>0.52912019826517964</v>
      </c>
      <c r="AB31" s="188">
        <f t="shared" si="2"/>
        <v>1.1554585152838426</v>
      </c>
      <c r="AC31" s="186">
        <f t="shared" si="3"/>
        <v>1708</v>
      </c>
      <c r="AD31" s="186">
        <f t="shared" si="4"/>
        <v>2646</v>
      </c>
      <c r="AE31" s="187">
        <f t="shared" si="14"/>
        <v>2.9021244421083203E-3</v>
      </c>
      <c r="AF31" s="189">
        <f t="shared" si="0"/>
        <v>0.34972510690287112</v>
      </c>
      <c r="AG31" s="189">
        <f t="shared" si="15"/>
        <v>0.39954670552047922</v>
      </c>
      <c r="AH31" s="139"/>
    </row>
    <row r="32" spans="1:34" x14ac:dyDescent="0.25">
      <c r="A32" s="197" t="s">
        <v>130</v>
      </c>
      <c r="B32" s="185" t="s">
        <v>148</v>
      </c>
      <c r="C32" s="186">
        <v>6008</v>
      </c>
      <c r="D32" s="186">
        <v>3781</v>
      </c>
      <c r="E32" s="186">
        <v>1485</v>
      </c>
      <c r="F32" s="186">
        <v>8535</v>
      </c>
      <c r="G32" s="186">
        <v>12407</v>
      </c>
      <c r="H32" s="187">
        <f t="shared" si="5"/>
        <v>0.45366139425893381</v>
      </c>
      <c r="I32" s="188">
        <f t="shared" si="6"/>
        <v>1.065079893475366</v>
      </c>
      <c r="J32" s="187">
        <f t="shared" si="7"/>
        <v>2.8249777487748449E-3</v>
      </c>
      <c r="K32" s="189">
        <f t="shared" si="8"/>
        <v>1</v>
      </c>
      <c r="L32" s="186">
        <v>1565</v>
      </c>
      <c r="M32" s="186">
        <v>972</v>
      </c>
      <c r="N32" s="186">
        <v>347</v>
      </c>
      <c r="O32" s="186">
        <v>1911</v>
      </c>
      <c r="P32" s="186">
        <v>2095</v>
      </c>
      <c r="Q32" s="187">
        <f t="shared" si="9"/>
        <v>9.628466771323918E-2</v>
      </c>
      <c r="R32" s="188">
        <f t="shared" si="10"/>
        <v>0.33865814696485619</v>
      </c>
      <c r="S32" s="187">
        <f t="shared" si="16"/>
        <v>1.7676326631516511E-3</v>
      </c>
      <c r="T32" s="189">
        <f t="shared" si="12"/>
        <v>0.16885629080357861</v>
      </c>
      <c r="U32" s="186">
        <v>2652</v>
      </c>
      <c r="V32" s="186">
        <v>2994</v>
      </c>
      <c r="W32" s="186">
        <v>2167</v>
      </c>
      <c r="X32" s="186">
        <v>968</v>
      </c>
      <c r="Y32" s="186">
        <v>4738</v>
      </c>
      <c r="Z32" s="186">
        <v>5780</v>
      </c>
      <c r="AA32" s="187">
        <f t="shared" si="13"/>
        <v>0.21992401857323762</v>
      </c>
      <c r="AB32" s="188">
        <f t="shared" si="2"/>
        <v>0.93052772211088852</v>
      </c>
      <c r="AC32" s="186">
        <f t="shared" si="3"/>
        <v>1042</v>
      </c>
      <c r="AD32" s="186">
        <f t="shared" si="4"/>
        <v>2786</v>
      </c>
      <c r="AE32" s="187">
        <f t="shared" si="14"/>
        <v>3.3983547964720607E-3</v>
      </c>
      <c r="AF32" s="189">
        <f t="shared" si="0"/>
        <v>0.49833555259653795</v>
      </c>
      <c r="AG32" s="189">
        <f t="shared" si="15"/>
        <v>0.46586604336261789</v>
      </c>
      <c r="AH32" s="139"/>
    </row>
    <row r="33" spans="1:36" x14ac:dyDescent="0.25">
      <c r="A33" s="197" t="s">
        <v>136</v>
      </c>
      <c r="B33" s="185" t="s">
        <v>144</v>
      </c>
      <c r="C33" s="186">
        <v>3984</v>
      </c>
      <c r="D33" s="186">
        <v>2478</v>
      </c>
      <c r="E33" s="186">
        <v>5089</v>
      </c>
      <c r="F33" s="186">
        <v>6455</v>
      </c>
      <c r="G33" s="186">
        <v>6836</v>
      </c>
      <c r="H33" s="187">
        <f t="shared" si="5"/>
        <v>5.9024012393493308E-2</v>
      </c>
      <c r="I33" s="188">
        <f t="shared" si="6"/>
        <v>0.71586345381526106</v>
      </c>
      <c r="J33" s="187">
        <f t="shared" si="7"/>
        <v>1.5565042226666269E-3</v>
      </c>
      <c r="K33" s="189">
        <f t="shared" si="8"/>
        <v>1</v>
      </c>
      <c r="L33" s="186">
        <v>1483</v>
      </c>
      <c r="M33" s="186">
        <v>875</v>
      </c>
      <c r="N33" s="186">
        <v>1584</v>
      </c>
      <c r="O33" s="186">
        <v>2272</v>
      </c>
      <c r="P33" s="186">
        <v>2589</v>
      </c>
      <c r="Q33" s="187">
        <f t="shared" si="9"/>
        <v>0.13952464788732399</v>
      </c>
      <c r="R33" s="188">
        <f t="shared" si="10"/>
        <v>0.74578556979096433</v>
      </c>
      <c r="S33" s="187">
        <f t="shared" si="16"/>
        <v>2.1844396013840691E-3</v>
      </c>
      <c r="T33" s="189">
        <f t="shared" si="12"/>
        <v>0.37873025160912815</v>
      </c>
      <c r="U33" s="186">
        <v>1149</v>
      </c>
      <c r="V33" s="186">
        <v>1059</v>
      </c>
      <c r="W33" s="186">
        <v>773</v>
      </c>
      <c r="X33" s="186">
        <v>1528</v>
      </c>
      <c r="Y33" s="186">
        <v>2134</v>
      </c>
      <c r="Z33" s="186">
        <v>1948</v>
      </c>
      <c r="AA33" s="187">
        <f t="shared" si="13"/>
        <v>-8.716026241799435E-2</v>
      </c>
      <c r="AB33" s="188">
        <f t="shared" si="2"/>
        <v>0.83947119924457025</v>
      </c>
      <c r="AC33" s="186">
        <f t="shared" si="3"/>
        <v>-186</v>
      </c>
      <c r="AD33" s="186">
        <f t="shared" si="4"/>
        <v>889</v>
      </c>
      <c r="AE33" s="187">
        <f t="shared" si="14"/>
        <v>1.1453278795030405E-3</v>
      </c>
      <c r="AF33" s="189">
        <f t="shared" si="0"/>
        <v>0.26581325301204817</v>
      </c>
      <c r="AG33" s="189">
        <f t="shared" si="15"/>
        <v>0.28496196606202456</v>
      </c>
      <c r="AH33" s="139"/>
    </row>
    <row r="34" spans="1:36" x14ac:dyDescent="0.25">
      <c r="A34" s="197" t="s">
        <v>132</v>
      </c>
      <c r="B34" s="185" t="s">
        <v>150</v>
      </c>
      <c r="C34" s="186">
        <v>19830</v>
      </c>
      <c r="D34" s="186">
        <v>12651</v>
      </c>
      <c r="E34" s="186">
        <v>2378</v>
      </c>
      <c r="F34" s="186">
        <v>4912</v>
      </c>
      <c r="G34" s="186">
        <v>5577</v>
      </c>
      <c r="H34" s="187">
        <f t="shared" si="5"/>
        <v>0.13538273615635177</v>
      </c>
      <c r="I34" s="188">
        <f t="shared" si="6"/>
        <v>-0.71875945537065045</v>
      </c>
      <c r="J34" s="187">
        <f t="shared" si="7"/>
        <v>1.2698396796096809E-3</v>
      </c>
      <c r="K34" s="189">
        <f t="shared" si="8"/>
        <v>1</v>
      </c>
      <c r="L34" s="186">
        <v>2015</v>
      </c>
      <c r="M34" s="186">
        <v>1563</v>
      </c>
      <c r="N34" s="186">
        <v>598</v>
      </c>
      <c r="O34" s="186">
        <v>1064</v>
      </c>
      <c r="P34" s="186">
        <v>1154</v>
      </c>
      <c r="Q34" s="187">
        <f t="shared" si="9"/>
        <v>8.4586466165413432E-2</v>
      </c>
      <c r="R34" s="188">
        <f t="shared" si="10"/>
        <v>-0.42729528535980144</v>
      </c>
      <c r="S34" s="187">
        <f t="shared" si="16"/>
        <v>9.7367450753079018E-4</v>
      </c>
      <c r="T34" s="189">
        <f t="shared" si="12"/>
        <v>0.20692128384436076</v>
      </c>
      <c r="U34" s="186">
        <v>14782</v>
      </c>
      <c r="V34" s="186">
        <v>16636</v>
      </c>
      <c r="W34" s="186">
        <v>10292</v>
      </c>
      <c r="X34" s="186">
        <v>1496</v>
      </c>
      <c r="Y34" s="186">
        <v>3084</v>
      </c>
      <c r="Z34" s="186">
        <v>3531</v>
      </c>
      <c r="AA34" s="187">
        <f t="shared" si="13"/>
        <v>0.14494163424124507</v>
      </c>
      <c r="AB34" s="188">
        <f t="shared" si="2"/>
        <v>-0.78774945900456839</v>
      </c>
      <c r="AC34" s="186">
        <f t="shared" si="3"/>
        <v>447</v>
      </c>
      <c r="AD34" s="186">
        <f t="shared" si="4"/>
        <v>-13105</v>
      </c>
      <c r="AE34" s="187">
        <f t="shared" si="14"/>
        <v>2.0760537692634685E-3</v>
      </c>
      <c r="AF34" s="189">
        <f t="shared" si="0"/>
        <v>0.83893091275844678</v>
      </c>
      <c r="AG34" s="189">
        <f t="shared" si="15"/>
        <v>0.63313609467455623</v>
      </c>
      <c r="AH34" s="139"/>
    </row>
    <row r="35" spans="1:36" x14ac:dyDescent="0.25">
      <c r="A35" s="197" t="s">
        <v>287</v>
      </c>
      <c r="B35" s="185" t="s">
        <v>128</v>
      </c>
      <c r="C35" s="186">
        <v>3181</v>
      </c>
      <c r="D35" s="186">
        <v>2646</v>
      </c>
      <c r="E35" s="186">
        <v>338</v>
      </c>
      <c r="F35" s="186">
        <v>2643</v>
      </c>
      <c r="G35" s="186">
        <v>4799</v>
      </c>
      <c r="H35" s="187">
        <f t="shared" si="5"/>
        <v>0.81573968974650013</v>
      </c>
      <c r="I35" s="188">
        <f t="shared" si="6"/>
        <v>0.50864508016347054</v>
      </c>
      <c r="J35" s="187">
        <f t="shared" si="7"/>
        <v>1.0926951089200033E-3</v>
      </c>
      <c r="K35" s="189">
        <f t="shared" si="8"/>
        <v>1</v>
      </c>
      <c r="L35" s="186">
        <v>1022</v>
      </c>
      <c r="M35" s="186">
        <v>697</v>
      </c>
      <c r="N35" s="186">
        <v>142</v>
      </c>
      <c r="O35" s="186">
        <v>652</v>
      </c>
      <c r="P35" s="186">
        <v>1416</v>
      </c>
      <c r="Q35" s="187">
        <f t="shared" si="9"/>
        <v>1.1717791411042944</v>
      </c>
      <c r="R35" s="188">
        <f t="shared" si="10"/>
        <v>0.38551859099804298</v>
      </c>
      <c r="S35" s="187">
        <f t="shared" si="16"/>
        <v>1.1947340577674167E-3</v>
      </c>
      <c r="T35" s="189">
        <f t="shared" si="12"/>
        <v>0.29506147113982079</v>
      </c>
      <c r="U35" s="186">
        <v>1189</v>
      </c>
      <c r="V35" s="186">
        <v>1470</v>
      </c>
      <c r="W35" s="186">
        <v>1298</v>
      </c>
      <c r="X35" s="186">
        <v>125</v>
      </c>
      <c r="Y35" s="186">
        <v>1321</v>
      </c>
      <c r="Z35" s="186">
        <v>2307</v>
      </c>
      <c r="AA35" s="187">
        <f t="shared" si="13"/>
        <v>0.7464042392127177</v>
      </c>
      <c r="AB35" s="188">
        <f t="shared" si="2"/>
        <v>0.56938775510204076</v>
      </c>
      <c r="AC35" s="186">
        <f t="shared" si="3"/>
        <v>986</v>
      </c>
      <c r="AD35" s="186">
        <f t="shared" si="4"/>
        <v>837</v>
      </c>
      <c r="AE35" s="187">
        <f t="shared" si="14"/>
        <v>1.3564021653046791E-3</v>
      </c>
      <c r="AF35" s="189">
        <f t="shared" si="0"/>
        <v>0.46211883055642877</v>
      </c>
      <c r="AG35" s="189">
        <f t="shared" si="15"/>
        <v>0.48072515107314023</v>
      </c>
      <c r="AH35" s="139"/>
    </row>
    <row r="36" spans="1:36" x14ac:dyDescent="0.25">
      <c r="A36" s="190" t="s">
        <v>288</v>
      </c>
      <c r="B36" s="191" t="s">
        <v>288</v>
      </c>
      <c r="C36" s="192">
        <f>C11-SUM(C12:C35)</f>
        <v>179958</v>
      </c>
      <c r="D36" s="192">
        <f>D11-SUM(D12:D35)</f>
        <v>107950</v>
      </c>
      <c r="E36" s="192">
        <f>E11-SUM(E12:E35)</f>
        <v>51824</v>
      </c>
      <c r="F36" s="192">
        <f>F11-SUM(F12:F35)</f>
        <v>162795</v>
      </c>
      <c r="G36" s="192">
        <f>G11-SUM(G12:G35)</f>
        <v>187045</v>
      </c>
      <c r="H36" s="193">
        <f t="shared" si="5"/>
        <v>0.1489603489050646</v>
      </c>
      <c r="I36" s="194">
        <f t="shared" si="6"/>
        <v>3.9381411218173179E-2</v>
      </c>
      <c r="J36" s="193">
        <f t="shared" si="7"/>
        <v>4.2588696946851849E-2</v>
      </c>
      <c r="K36" s="195">
        <f t="shared" si="8"/>
        <v>1</v>
      </c>
      <c r="L36" s="192">
        <f>L11-SUM(L12:L35)</f>
        <v>47185</v>
      </c>
      <c r="M36" s="192">
        <f>M11-SUM(M12:M35)</f>
        <v>27775</v>
      </c>
      <c r="N36" s="192">
        <f>N11-SUM(N12:N35)</f>
        <v>17659</v>
      </c>
      <c r="O36" s="192">
        <f>O11-SUM(O12:O35)</f>
        <v>38678</v>
      </c>
      <c r="P36" s="192">
        <f>P11-SUM(P12:P35)</f>
        <v>50362</v>
      </c>
      <c r="Q36" s="193">
        <f t="shared" si="9"/>
        <v>0.30208387196856101</v>
      </c>
      <c r="R36" s="194">
        <f t="shared" si="10"/>
        <v>6.7330719508318371E-2</v>
      </c>
      <c r="S36" s="193">
        <f t="shared" si="16"/>
        <v>4.2492370492431243E-2</v>
      </c>
      <c r="T36" s="195">
        <f t="shared" si="12"/>
        <v>0.2692507150685664</v>
      </c>
      <c r="U36" s="192">
        <f t="shared" ref="U36:Z36" si="17">U11-SUM(U12:U35)</f>
        <v>84979</v>
      </c>
      <c r="V36" s="192">
        <f t="shared" si="17"/>
        <v>87291</v>
      </c>
      <c r="W36" s="192">
        <f t="shared" si="17"/>
        <v>53196</v>
      </c>
      <c r="X36" s="192">
        <f t="shared" si="17"/>
        <v>28003</v>
      </c>
      <c r="Y36" s="192">
        <f t="shared" si="17"/>
        <v>88463</v>
      </c>
      <c r="Z36" s="192">
        <f t="shared" si="17"/>
        <v>98328</v>
      </c>
      <c r="AA36" s="193">
        <f t="shared" si="13"/>
        <v>0.11151554887354043</v>
      </c>
      <c r="AB36" s="194">
        <f t="shared" si="2"/>
        <v>0.12643915180259135</v>
      </c>
      <c r="AC36" s="192">
        <f>Z36-Y36</f>
        <v>9865</v>
      </c>
      <c r="AD36" s="192">
        <f t="shared" si="4"/>
        <v>11037</v>
      </c>
      <c r="AE36" s="193">
        <f t="shared" si="14"/>
        <v>5.7812012184689412E-2</v>
      </c>
      <c r="AF36" s="195">
        <f t="shared" si="0"/>
        <v>0.48506318140899546</v>
      </c>
      <c r="AG36" s="195">
        <f t="shared" si="15"/>
        <v>0.52569167847309473</v>
      </c>
      <c r="AH36" s="139"/>
    </row>
    <row r="37" spans="1:36" ht="6" customHeight="1" x14ac:dyDescent="0.25">
      <c r="C37" s="139"/>
      <c r="D37" s="139"/>
      <c r="E37" s="139"/>
      <c r="F37" s="139"/>
      <c r="G37" s="139"/>
      <c r="H37" s="139"/>
      <c r="L37" s="139"/>
      <c r="M37" s="139"/>
      <c r="N37" s="139"/>
      <c r="O37" s="139"/>
      <c r="P37" s="139"/>
      <c r="Q37" s="139"/>
      <c r="U37" s="139"/>
      <c r="V37" s="139"/>
      <c r="W37" s="139"/>
      <c r="X37" s="139"/>
      <c r="Y37" s="139"/>
      <c r="Z37" s="139"/>
      <c r="AA37" s="139"/>
      <c r="AB37" s="139"/>
      <c r="AH37" s="139"/>
      <c r="AI37" s="139"/>
    </row>
    <row r="38" spans="1:36" ht="15.75" x14ac:dyDescent="0.25">
      <c r="B38" s="170"/>
      <c r="C38" s="311" t="s">
        <v>15</v>
      </c>
      <c r="D38" s="312"/>
      <c r="E38" s="312"/>
      <c r="F38" s="312"/>
      <c r="G38" s="312"/>
      <c r="H38" s="312"/>
      <c r="I38" s="312"/>
      <c r="J38" s="312"/>
      <c r="K38" s="313"/>
      <c r="L38" s="311" t="s">
        <v>14</v>
      </c>
      <c r="M38" s="312"/>
      <c r="N38" s="312"/>
      <c r="O38" s="312"/>
      <c r="P38" s="312"/>
      <c r="Q38" s="312"/>
      <c r="R38" s="312"/>
      <c r="S38" s="312"/>
      <c r="T38" s="313"/>
      <c r="U38" s="311" t="s">
        <v>16</v>
      </c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3"/>
      <c r="AH38" s="40"/>
      <c r="AI38" s="40"/>
      <c r="AJ38" s="40"/>
    </row>
    <row r="39" spans="1:36" s="175" customFormat="1" ht="75" x14ac:dyDescent="0.25">
      <c r="B39" s="171"/>
      <c r="C39" s="172" t="s">
        <v>440</v>
      </c>
      <c r="D39" s="172" t="s">
        <v>445</v>
      </c>
      <c r="E39" s="172" t="s">
        <v>441</v>
      </c>
      <c r="F39" s="172" t="s">
        <v>442</v>
      </c>
      <c r="G39" s="172" t="s">
        <v>443</v>
      </c>
      <c r="H39" s="173" t="str">
        <f>CONCATENATE("var. ",RIGHT(G39,2),"/",RIGHT(F39,2))</f>
        <v>var. 23/22</v>
      </c>
      <c r="I39" s="173" t="str">
        <f>CONCATENATE("var. ",RIGHT(G39,2),"/",RIGHT(C39,2))</f>
        <v>var. 23/19</v>
      </c>
      <c r="J39" s="173" t="str">
        <f>CONCATENATE("Cuota s/ total lugares de residencia ",RIGHT(G39,4))</f>
        <v>Cuota s/ total lugares de residencia 2023</v>
      </c>
      <c r="K39" s="174" t="str">
        <f>CONCATENATE("cuota s/ Canarias ",RIGHT(G39,4))</f>
        <v>cuota s/ Canarias 2023</v>
      </c>
      <c r="L39" s="172" t="s">
        <v>440</v>
      </c>
      <c r="M39" s="172" t="s">
        <v>445</v>
      </c>
      <c r="N39" s="172" t="s">
        <v>441</v>
      </c>
      <c r="O39" s="172" t="s">
        <v>442</v>
      </c>
      <c r="P39" s="172" t="s">
        <v>443</v>
      </c>
      <c r="Q39" s="173" t="str">
        <f>CONCATENATE("var. ",RIGHT(P39,2),"/",RIGHT(O39,2))</f>
        <v>var. 23/22</v>
      </c>
      <c r="R39" s="173" t="str">
        <f>CONCATENATE("var. ",RIGHT(P39,2),"/",RIGHT(L39,2))</f>
        <v>var. 23/19</v>
      </c>
      <c r="S39" s="173" t="str">
        <f>CONCATENATE("Cuota s/ total lugares de residencia ",RIGHT(P39,4))</f>
        <v>Cuota s/ total lugares de residencia 2023</v>
      </c>
      <c r="T39" s="174" t="str">
        <f>CONCATENATE("cuota s/ Canarias ",RIGHT(P39,4))</f>
        <v>cuota s/ Canarias 2023</v>
      </c>
      <c r="U39" s="172" t="s">
        <v>444</v>
      </c>
      <c r="V39" s="172" t="s">
        <v>440</v>
      </c>
      <c r="W39" s="172" t="s">
        <v>445</v>
      </c>
      <c r="X39" s="172" t="s">
        <v>441</v>
      </c>
      <c r="Y39" s="172" t="s">
        <v>442</v>
      </c>
      <c r="Z39" s="172" t="s">
        <v>443</v>
      </c>
      <c r="AA39" s="173" t="str">
        <f>CONCATENATE("var. ",RIGHT(Z39,2),"/",RIGHT(Y39,2))</f>
        <v>var. 23/22</v>
      </c>
      <c r="AB39" s="173" t="str">
        <f>CONCATENATE("var. ",RIGHT(Z39,2),"/",RIGHT(V39,2))</f>
        <v>var. 23/19</v>
      </c>
      <c r="AC39" s="172" t="str">
        <f>CONCATENATE("dif. ",RIGHT(Z39,2),"/",RIGHT(Y39,2))</f>
        <v>dif. 23/22</v>
      </c>
      <c r="AD39" s="172" t="str">
        <f>CONCATENATE("dif. ",RIGHT(Z39,2),"/",RIGHT(V39,2))</f>
        <v>dif. 23/19</v>
      </c>
      <c r="AE39" s="173" t="str">
        <f>CONCATENATE("Cuota s/ total lugares de residencia ",RIGHT(Z39,4))</f>
        <v>Cuota s/ total lugares de residencia 2023</v>
      </c>
      <c r="AF39" s="174" t="str">
        <f>CONCATENATE("cuota s/ Canarias ",RIGHT(Z39,4))</f>
        <v>cuota s/ Canarias 2023</v>
      </c>
      <c r="AG39" s="174" t="str">
        <f>CONCATENATE("cuota s/ Canarias ",RIGHT(AA39,4))</f>
        <v>cuota s/ Canarias 3/22</v>
      </c>
      <c r="AH39" s="196"/>
      <c r="AI39" s="196"/>
      <c r="AJ39" s="196"/>
    </row>
    <row r="40" spans="1:36" x14ac:dyDescent="0.25">
      <c r="B40" s="176" t="s">
        <v>44</v>
      </c>
      <c r="C40" s="177">
        <v>565673</v>
      </c>
      <c r="D40" s="177">
        <v>327175</v>
      </c>
      <c r="E40" s="177">
        <v>74235</v>
      </c>
      <c r="F40" s="177">
        <v>528079</v>
      </c>
      <c r="G40" s="177">
        <v>619767</v>
      </c>
      <c r="H40" s="178">
        <f>IFERROR(G40/F40-1,"-")</f>
        <v>0.17362553708820072</v>
      </c>
      <c r="I40" s="178">
        <f>IFERROR(G40/C40-1,"-")</f>
        <v>9.562768595990967E-2</v>
      </c>
      <c r="J40" s="178">
        <f t="shared" ref="J40:J69" si="18">G40/G$40</f>
        <v>1</v>
      </c>
      <c r="K40" s="179">
        <f>G40/$G7</f>
        <v>0.14111614285685012</v>
      </c>
      <c r="L40" s="177">
        <v>779218</v>
      </c>
      <c r="M40" s="177">
        <v>410498</v>
      </c>
      <c r="N40" s="177">
        <v>48916</v>
      </c>
      <c r="O40" s="177">
        <v>669996</v>
      </c>
      <c r="P40" s="177">
        <v>789943</v>
      </c>
      <c r="Q40" s="178">
        <f>IFERROR(P40/O40-1,"-")</f>
        <v>0.17902644194890716</v>
      </c>
      <c r="R40" s="178">
        <f>IFERROR(P40/L40-1,"-")</f>
        <v>1.3763799090883433E-2</v>
      </c>
      <c r="S40" s="178">
        <f t="shared" ref="S40:S69" si="19">P40/P$40</f>
        <v>1</v>
      </c>
      <c r="T40" s="179">
        <f>P40/$G7</f>
        <v>0.17986389923433926</v>
      </c>
      <c r="U40" s="177">
        <v>85871</v>
      </c>
      <c r="V40" s="177">
        <v>76468</v>
      </c>
      <c r="W40" s="177">
        <v>45001</v>
      </c>
      <c r="X40" s="177">
        <v>12578</v>
      </c>
      <c r="Y40" s="177">
        <v>38763</v>
      </c>
      <c r="Z40" s="177">
        <v>49725</v>
      </c>
      <c r="AA40" s="178">
        <f>IFERROR(Z40/Y40-1,"-")</f>
        <v>0.28279544926863243</v>
      </c>
      <c r="AB40" s="178">
        <f t="shared" ref="AB40:AB69" si="20">IFERROR(Z40/V40-1,"-")</f>
        <v>-0.34972799079353456</v>
      </c>
      <c r="AC40" s="177">
        <f>Z40-Y40</f>
        <v>10962</v>
      </c>
      <c r="AD40" s="177">
        <f>Z40-V40</f>
        <v>-26743</v>
      </c>
      <c r="AE40" s="178">
        <f t="shared" ref="AE40:AE69" si="21">Z40/Z$40</f>
        <v>1</v>
      </c>
      <c r="AF40" s="179">
        <f>Z40/$G7</f>
        <v>1.1321997143373029E-2</v>
      </c>
      <c r="AG40" s="179">
        <f>AA40/$G7</f>
        <v>6.4390332202681719E-8</v>
      </c>
      <c r="AH40" s="40"/>
      <c r="AI40" s="40"/>
      <c r="AJ40" s="40"/>
    </row>
    <row r="41" spans="1:36" x14ac:dyDescent="0.25">
      <c r="B41" s="180" t="s">
        <v>77</v>
      </c>
      <c r="C41" s="181">
        <v>47327</v>
      </c>
      <c r="D41" s="181">
        <v>21653</v>
      </c>
      <c r="E41" s="181">
        <v>16728</v>
      </c>
      <c r="F41" s="181">
        <v>52980</v>
      </c>
      <c r="G41" s="181">
        <v>64995</v>
      </c>
      <c r="H41" s="182">
        <f>IFERROR(G41/F41-1,"-")</f>
        <v>0.22678369195922987</v>
      </c>
      <c r="I41" s="183">
        <f>IFERROR(G41/C41-1,"-")</f>
        <v>0.3733175565744713</v>
      </c>
      <c r="J41" s="182">
        <f t="shared" si="18"/>
        <v>0.10487005600491797</v>
      </c>
      <c r="K41" s="184">
        <f t="shared" ref="K41:K69" si="22">G41/$G8</f>
        <v>9.3813464278136457E-2</v>
      </c>
      <c r="L41" s="181">
        <v>75716</v>
      </c>
      <c r="M41" s="181">
        <v>39936</v>
      </c>
      <c r="N41" s="181">
        <v>23809</v>
      </c>
      <c r="O41" s="181">
        <v>89470</v>
      </c>
      <c r="P41" s="181">
        <v>96249</v>
      </c>
      <c r="Q41" s="182">
        <f>IFERROR(P41/O41-1,"-")</f>
        <v>7.5768413993517303E-2</v>
      </c>
      <c r="R41" s="183">
        <f>IFERROR(P41/L41-1,"-")</f>
        <v>0.27118442601299586</v>
      </c>
      <c r="S41" s="182">
        <f t="shared" si="19"/>
        <v>0.12184296841670855</v>
      </c>
      <c r="T41" s="184">
        <f t="shared" ref="T41:T69" si="23">P41/$G8</f>
        <v>0.13892533461506817</v>
      </c>
      <c r="U41" s="181">
        <v>21566</v>
      </c>
      <c r="V41" s="181">
        <v>22050</v>
      </c>
      <c r="W41" s="181">
        <v>11766</v>
      </c>
      <c r="X41" s="181">
        <v>8221</v>
      </c>
      <c r="Y41" s="181">
        <v>24214</v>
      </c>
      <c r="Z41" s="181">
        <v>21437</v>
      </c>
      <c r="AA41" s="182">
        <f>IFERROR(Z41/Y41-1,"-")</f>
        <v>-0.11468571900553404</v>
      </c>
      <c r="AB41" s="183">
        <f t="shared" si="20"/>
        <v>-2.7800453514739254E-2</v>
      </c>
      <c r="AC41" s="181">
        <f t="shared" ref="AC41:AC68" si="24">Z41-Y41</f>
        <v>-2777</v>
      </c>
      <c r="AD41" s="181">
        <f t="shared" ref="AD41:AD69" si="25">Z41-V41</f>
        <v>-613</v>
      </c>
      <c r="AE41" s="182">
        <f t="shared" si="21"/>
        <v>0.43111111111111111</v>
      </c>
      <c r="AF41" s="184">
        <f t="shared" ref="AF41:AG56" si="26">Z41/$G8</f>
        <v>3.0942060677443053E-2</v>
      </c>
      <c r="AG41" s="184">
        <f t="shared" si="26"/>
        <v>-1.6553680441784851E-7</v>
      </c>
      <c r="AH41" s="40"/>
      <c r="AI41" s="40"/>
      <c r="AJ41" s="40"/>
    </row>
    <row r="42" spans="1:36" x14ac:dyDescent="0.25">
      <c r="B42" s="185" t="s">
        <v>9</v>
      </c>
      <c r="C42" s="186">
        <v>24120</v>
      </c>
      <c r="D42" s="186">
        <v>9107</v>
      </c>
      <c r="E42" s="186">
        <v>8843</v>
      </c>
      <c r="F42" s="186">
        <v>26788</v>
      </c>
      <c r="G42" s="186">
        <v>30812</v>
      </c>
      <c r="H42" s="187">
        <f>IFERROR(G42/F42-1,"-")</f>
        <v>0.15021651485739884</v>
      </c>
      <c r="I42" s="188">
        <f>IFERROR(G42/C42-1,"-")</f>
        <v>0.27744610281923721</v>
      </c>
      <c r="J42" s="187">
        <f t="shared" si="18"/>
        <v>4.9715457583253062E-2</v>
      </c>
      <c r="K42" s="189">
        <f t="shared" si="22"/>
        <v>0.100099085489661</v>
      </c>
      <c r="L42" s="186">
        <v>25342</v>
      </c>
      <c r="M42" s="186">
        <v>12174</v>
      </c>
      <c r="N42" s="186">
        <v>10148</v>
      </c>
      <c r="O42" s="186">
        <v>28601</v>
      </c>
      <c r="P42" s="186">
        <v>28179</v>
      </c>
      <c r="Q42" s="187">
        <f>IFERROR(P42/O42-1,"-")</f>
        <v>-1.4754728855634447E-2</v>
      </c>
      <c r="R42" s="188">
        <f>IFERROR(P42/L42-1,"-")</f>
        <v>0.11194854391918563</v>
      </c>
      <c r="S42" s="187">
        <f t="shared" si="19"/>
        <v>3.5672194069698702E-2</v>
      </c>
      <c r="T42" s="189">
        <f t="shared" si="23"/>
        <v>9.1545246333024702E-2</v>
      </c>
      <c r="U42" s="186">
        <v>14005</v>
      </c>
      <c r="V42" s="186">
        <v>13935</v>
      </c>
      <c r="W42" s="186">
        <v>7496</v>
      </c>
      <c r="X42" s="186">
        <v>4005</v>
      </c>
      <c r="Y42" s="186">
        <v>9566</v>
      </c>
      <c r="Z42" s="186">
        <v>9524</v>
      </c>
      <c r="AA42" s="187">
        <f>IFERROR(Z42/Y42-1,"-")</f>
        <v>-4.3905498641020335E-3</v>
      </c>
      <c r="AB42" s="188">
        <f t="shared" si="20"/>
        <v>-0.31654108360243993</v>
      </c>
      <c r="AC42" s="186">
        <f t="shared" si="24"/>
        <v>-42</v>
      </c>
      <c r="AD42" s="186">
        <f t="shared" si="25"/>
        <v>-4411</v>
      </c>
      <c r="AE42" s="187">
        <f t="shared" si="21"/>
        <v>0.19153343388637506</v>
      </c>
      <c r="AF42" s="189">
        <f t="shared" si="26"/>
        <v>3.0940662410863667E-2</v>
      </c>
      <c r="AG42" s="189">
        <f t="shared" si="26"/>
        <v>-1.4263599448051699E-8</v>
      </c>
      <c r="AH42" s="40"/>
      <c r="AI42" s="40"/>
      <c r="AJ42" s="40"/>
    </row>
    <row r="43" spans="1:36" x14ac:dyDescent="0.25">
      <c r="B43" s="185" t="s">
        <v>81</v>
      </c>
      <c r="C43" s="186">
        <v>23207</v>
      </c>
      <c r="D43" s="186">
        <v>12546</v>
      </c>
      <c r="E43" s="186">
        <v>7885</v>
      </c>
      <c r="F43" s="186">
        <v>26192</v>
      </c>
      <c r="G43" s="186">
        <v>34183</v>
      </c>
      <c r="H43" s="187">
        <f>IFERROR(G43/F43-1,"-")</f>
        <v>0.30509315821624927</v>
      </c>
      <c r="I43" s="188">
        <f>IFERROR(G43/C43-1,"-")</f>
        <v>0.47296074460292159</v>
      </c>
      <c r="J43" s="187">
        <f t="shared" si="18"/>
        <v>5.5154598421664917E-2</v>
      </c>
      <c r="K43" s="189">
        <f t="shared" si="22"/>
        <v>8.8787935459069711E-2</v>
      </c>
      <c r="L43" s="186">
        <v>50374</v>
      </c>
      <c r="M43" s="186">
        <v>27762</v>
      </c>
      <c r="N43" s="186">
        <v>13661</v>
      </c>
      <c r="O43" s="186">
        <v>60869</v>
      </c>
      <c r="P43" s="186">
        <v>68070</v>
      </c>
      <c r="Q43" s="187">
        <f>IFERROR(P43/O43-1,"-")</f>
        <v>0.11830324138724135</v>
      </c>
      <c r="R43" s="188">
        <f>IFERROR(P43/L43-1,"-")</f>
        <v>0.35129233334656762</v>
      </c>
      <c r="S43" s="187">
        <f t="shared" si="19"/>
        <v>8.6170774347009843E-2</v>
      </c>
      <c r="T43" s="189">
        <f t="shared" si="23"/>
        <v>0.17680703176136894</v>
      </c>
      <c r="U43" s="186">
        <v>7561</v>
      </c>
      <c r="V43" s="186">
        <v>8115</v>
      </c>
      <c r="W43" s="186">
        <v>4270</v>
      </c>
      <c r="X43" s="186">
        <v>4216</v>
      </c>
      <c r="Y43" s="186">
        <v>14648</v>
      </c>
      <c r="Z43" s="186">
        <v>11913</v>
      </c>
      <c r="AA43" s="187">
        <f>IFERROR(Z43/Y43-1,"-")</f>
        <v>-0.18671490988530859</v>
      </c>
      <c r="AB43" s="188">
        <f t="shared" si="20"/>
        <v>0.4680221811460259</v>
      </c>
      <c r="AC43" s="186">
        <f t="shared" si="24"/>
        <v>-2735</v>
      </c>
      <c r="AD43" s="186">
        <f t="shared" si="25"/>
        <v>3798</v>
      </c>
      <c r="AE43" s="187">
        <f t="shared" si="21"/>
        <v>0.23957767722473605</v>
      </c>
      <c r="AF43" s="189">
        <f t="shared" si="26"/>
        <v>3.094317863042733E-2</v>
      </c>
      <c r="AG43" s="189">
        <f t="shared" si="26"/>
        <v>-4.8497883065099012E-7</v>
      </c>
      <c r="AH43" s="40"/>
      <c r="AI43" s="40"/>
      <c r="AJ43" s="40"/>
    </row>
    <row r="44" spans="1:36" x14ac:dyDescent="0.25">
      <c r="B44" s="180" t="s">
        <v>89</v>
      </c>
      <c r="C44" s="181">
        <v>518346</v>
      </c>
      <c r="D44" s="181">
        <v>305522</v>
      </c>
      <c r="E44" s="181">
        <v>57507</v>
      </c>
      <c r="F44" s="181">
        <v>475099</v>
      </c>
      <c r="G44" s="181">
        <v>554772</v>
      </c>
      <c r="H44" s="182">
        <f>IFERROR(G44/F44-1,"-")</f>
        <v>0.16769767985198869</v>
      </c>
      <c r="I44" s="183">
        <f>IFERROR(G44/C44-1,"-")</f>
        <v>7.0273523862439458E-2</v>
      </c>
      <c r="J44" s="182">
        <f t="shared" si="18"/>
        <v>0.89512994399508206</v>
      </c>
      <c r="K44" s="184">
        <f t="shared" si="22"/>
        <v>0.14997558853791293</v>
      </c>
      <c r="L44" s="181">
        <v>703502</v>
      </c>
      <c r="M44" s="181">
        <v>370562</v>
      </c>
      <c r="N44" s="181">
        <v>25107</v>
      </c>
      <c r="O44" s="181">
        <v>580526</v>
      </c>
      <c r="P44" s="181">
        <v>693694</v>
      </c>
      <c r="Q44" s="182">
        <f>IFERROR(P44/O44-1,"-")</f>
        <v>0.19494045055690878</v>
      </c>
      <c r="R44" s="183">
        <f>IFERROR(P44/L44-1,"-")</f>
        <v>-1.3941680336374329E-2</v>
      </c>
      <c r="S44" s="182">
        <f t="shared" si="19"/>
        <v>0.8781570315832915</v>
      </c>
      <c r="T44" s="184">
        <f t="shared" si="23"/>
        <v>0.18753139292397411</v>
      </c>
      <c r="U44" s="181">
        <v>64305</v>
      </c>
      <c r="V44" s="181">
        <v>54418</v>
      </c>
      <c r="W44" s="181">
        <v>33235</v>
      </c>
      <c r="X44" s="181">
        <v>4357</v>
      </c>
      <c r="Y44" s="181">
        <v>14549</v>
      </c>
      <c r="Z44" s="181">
        <v>28288</v>
      </c>
      <c r="AA44" s="182">
        <f>IFERROR(Z44/Y44-1,"-")</f>
        <v>0.9443260705203107</v>
      </c>
      <c r="AB44" s="183">
        <f t="shared" si="20"/>
        <v>-0.4801720019111323</v>
      </c>
      <c r="AC44" s="181">
        <f t="shared" si="24"/>
        <v>13739</v>
      </c>
      <c r="AD44" s="181">
        <f t="shared" si="25"/>
        <v>-26130</v>
      </c>
      <c r="AE44" s="182">
        <f t="shared" si="21"/>
        <v>0.56888888888888889</v>
      </c>
      <c r="AF44" s="184">
        <f t="shared" si="26"/>
        <v>7.6473027632261194E-3</v>
      </c>
      <c r="AG44" s="184">
        <f t="shared" si="26"/>
        <v>2.5528660097838076E-7</v>
      </c>
      <c r="AH44" s="40"/>
      <c r="AI44" s="40"/>
      <c r="AJ44" s="40"/>
    </row>
    <row r="45" spans="1:36" x14ac:dyDescent="0.25">
      <c r="B45" s="185" t="s">
        <v>93</v>
      </c>
      <c r="C45" s="186">
        <v>142298</v>
      </c>
      <c r="D45" s="186">
        <v>73939</v>
      </c>
      <c r="E45" s="186">
        <v>930</v>
      </c>
      <c r="F45" s="186">
        <v>120991</v>
      </c>
      <c r="G45" s="186">
        <v>162338</v>
      </c>
      <c r="H45" s="187">
        <f t="shared" ref="H45:H69" si="27">IFERROR(G45/F45-1,"-")</f>
        <v>0.34173616219388214</v>
      </c>
      <c r="I45" s="188">
        <f t="shared" ref="I45:I69" si="28">IFERROR(G45/C45-1,"-")</f>
        <v>0.14083121336912674</v>
      </c>
      <c r="J45" s="187">
        <f t="shared" si="18"/>
        <v>0.26193392032812329</v>
      </c>
      <c r="K45" s="189">
        <f t="shared" si="22"/>
        <v>0.12339183509041296</v>
      </c>
      <c r="L45" s="186">
        <v>352272</v>
      </c>
      <c r="M45" s="186">
        <v>185349</v>
      </c>
      <c r="N45" s="186">
        <v>1888</v>
      </c>
      <c r="O45" s="186">
        <v>282608</v>
      </c>
      <c r="P45" s="186">
        <v>354496</v>
      </c>
      <c r="Q45" s="187">
        <f t="shared" ref="Q45:Q69" si="29">IFERROR(P45/O45-1,"-")</f>
        <v>0.25437354922719813</v>
      </c>
      <c r="R45" s="188">
        <f t="shared" ref="R45:R69" si="30">IFERROR(P45/L45-1,"-")</f>
        <v>6.3133033564972685E-3</v>
      </c>
      <c r="S45" s="187">
        <f t="shared" si="19"/>
        <v>0.44876149291784345</v>
      </c>
      <c r="T45" s="189">
        <f t="shared" si="23"/>
        <v>0.269449617293616</v>
      </c>
      <c r="U45" s="186">
        <v>11818</v>
      </c>
      <c r="V45" s="186">
        <v>8935</v>
      </c>
      <c r="W45" s="186">
        <v>5716</v>
      </c>
      <c r="X45" s="186">
        <v>94</v>
      </c>
      <c r="Y45" s="186">
        <v>2401</v>
      </c>
      <c r="Z45" s="186">
        <v>4172</v>
      </c>
      <c r="AA45" s="187">
        <f t="shared" ref="AA45:AA69" si="31">IFERROR(Z45/Y45-1,"-")</f>
        <v>0.73760932944606417</v>
      </c>
      <c r="AB45" s="188">
        <f t="shared" si="20"/>
        <v>-0.53307218802462231</v>
      </c>
      <c r="AC45" s="186">
        <f t="shared" si="24"/>
        <v>1771</v>
      </c>
      <c r="AD45" s="186">
        <f t="shared" si="25"/>
        <v>-4763</v>
      </c>
      <c r="AE45" s="187">
        <f t="shared" si="21"/>
        <v>8.3901458019105077E-2</v>
      </c>
      <c r="AF45" s="189">
        <f t="shared" si="26"/>
        <v>3.1711043378457467E-3</v>
      </c>
      <c r="AG45" s="189">
        <f t="shared" si="26"/>
        <v>5.6065104128521256E-7</v>
      </c>
      <c r="AH45" s="40"/>
      <c r="AI45" s="40"/>
      <c r="AJ45" s="40"/>
    </row>
    <row r="46" spans="1:36" x14ac:dyDescent="0.25">
      <c r="B46" s="185" t="s">
        <v>97</v>
      </c>
      <c r="C46" s="186">
        <v>200756</v>
      </c>
      <c r="D46" s="186">
        <v>128813</v>
      </c>
      <c r="E46" s="186">
        <v>28216</v>
      </c>
      <c r="F46" s="186">
        <v>177675</v>
      </c>
      <c r="G46" s="186">
        <v>202596</v>
      </c>
      <c r="H46" s="187">
        <f t="shared" si="27"/>
        <v>0.14026171380329244</v>
      </c>
      <c r="I46" s="188">
        <f t="shared" si="28"/>
        <v>9.1653549582577654E-3</v>
      </c>
      <c r="J46" s="187">
        <f t="shared" si="18"/>
        <v>0.32689058952800004</v>
      </c>
      <c r="K46" s="189">
        <f t="shared" si="22"/>
        <v>0.31529310699012081</v>
      </c>
      <c r="L46" s="186">
        <v>102665</v>
      </c>
      <c r="M46" s="186">
        <v>48663</v>
      </c>
      <c r="N46" s="186">
        <v>4329</v>
      </c>
      <c r="O46" s="186">
        <v>64967</v>
      </c>
      <c r="P46" s="186">
        <v>76721</v>
      </c>
      <c r="Q46" s="187">
        <f t="shared" si="29"/>
        <v>0.18092262225437539</v>
      </c>
      <c r="R46" s="188">
        <f t="shared" si="30"/>
        <v>-0.25270540106170558</v>
      </c>
      <c r="S46" s="187">
        <f t="shared" si="19"/>
        <v>9.7122197424371129E-2</v>
      </c>
      <c r="T46" s="189">
        <f t="shared" si="23"/>
        <v>0.11939822336763342</v>
      </c>
      <c r="U46" s="186">
        <v>24624</v>
      </c>
      <c r="V46" s="186">
        <v>23055</v>
      </c>
      <c r="W46" s="186">
        <v>13241</v>
      </c>
      <c r="X46" s="186">
        <v>2054</v>
      </c>
      <c r="Y46" s="186">
        <v>4970</v>
      </c>
      <c r="Z46" s="186">
        <v>8537</v>
      </c>
      <c r="AA46" s="187">
        <f t="shared" si="31"/>
        <v>0.71770623742454731</v>
      </c>
      <c r="AB46" s="188">
        <f t="shared" si="20"/>
        <v>-0.62971155931468226</v>
      </c>
      <c r="AC46" s="186">
        <f t="shared" si="24"/>
        <v>3567</v>
      </c>
      <c r="AD46" s="186">
        <f t="shared" si="25"/>
        <v>-14518</v>
      </c>
      <c r="AE46" s="187">
        <f t="shared" si="21"/>
        <v>0.17168426344896934</v>
      </c>
      <c r="AF46" s="189">
        <f t="shared" si="26"/>
        <v>1.3285836119048064E-2</v>
      </c>
      <c r="AG46" s="189">
        <f t="shared" si="26"/>
        <v>1.1169412500926713E-6</v>
      </c>
      <c r="AH46" s="40"/>
      <c r="AI46" s="40"/>
      <c r="AJ46" s="40"/>
    </row>
    <row r="47" spans="1:36" x14ac:dyDescent="0.25">
      <c r="B47" s="185" t="s">
        <v>101</v>
      </c>
      <c r="C47" s="186">
        <v>35339</v>
      </c>
      <c r="D47" s="186">
        <v>19948</v>
      </c>
      <c r="E47" s="186">
        <v>5946</v>
      </c>
      <c r="F47" s="186">
        <v>40325</v>
      </c>
      <c r="G47" s="186">
        <v>38721</v>
      </c>
      <c r="H47" s="187">
        <f t="shared" si="27"/>
        <v>-3.9776813391196542E-2</v>
      </c>
      <c r="I47" s="188">
        <f t="shared" si="28"/>
        <v>9.5701632757010602E-2</v>
      </c>
      <c r="J47" s="187">
        <f t="shared" si="18"/>
        <v>6.2476704955249311E-2</v>
      </c>
      <c r="K47" s="189">
        <f t="shared" si="22"/>
        <v>0.18368160148004078</v>
      </c>
      <c r="L47" s="186">
        <v>42172</v>
      </c>
      <c r="M47" s="186">
        <v>24315</v>
      </c>
      <c r="N47" s="186">
        <v>8031</v>
      </c>
      <c r="O47" s="186">
        <v>46862</v>
      </c>
      <c r="P47" s="186">
        <v>54231</v>
      </c>
      <c r="Q47" s="187">
        <f t="shared" si="29"/>
        <v>0.15724894370705478</v>
      </c>
      <c r="R47" s="188">
        <f t="shared" si="30"/>
        <v>0.28594802238452055</v>
      </c>
      <c r="S47" s="187">
        <f t="shared" si="19"/>
        <v>6.8651788799951388E-2</v>
      </c>
      <c r="T47" s="189">
        <f t="shared" si="23"/>
        <v>0.25725670643485687</v>
      </c>
      <c r="U47" s="186">
        <v>3767</v>
      </c>
      <c r="V47" s="186">
        <v>2867</v>
      </c>
      <c r="W47" s="186">
        <v>1055</v>
      </c>
      <c r="X47" s="186">
        <v>475</v>
      </c>
      <c r="Y47" s="186">
        <v>1011</v>
      </c>
      <c r="Z47" s="186">
        <v>1186</v>
      </c>
      <c r="AA47" s="187">
        <f t="shared" si="31"/>
        <v>0.17309594460929767</v>
      </c>
      <c r="AB47" s="188">
        <f t="shared" si="20"/>
        <v>-0.5863271712591559</v>
      </c>
      <c r="AC47" s="186">
        <f t="shared" si="24"/>
        <v>175</v>
      </c>
      <c r="AD47" s="186">
        <f t="shared" si="25"/>
        <v>-1681</v>
      </c>
      <c r="AE47" s="187">
        <f t="shared" si="21"/>
        <v>2.3851181498240323E-2</v>
      </c>
      <c r="AF47" s="189">
        <f t="shared" si="26"/>
        <v>5.6260525129859353E-3</v>
      </c>
      <c r="AG47" s="189">
        <f t="shared" si="26"/>
        <v>8.2111878090793706E-7</v>
      </c>
      <c r="AH47" s="40"/>
      <c r="AI47" s="40"/>
      <c r="AJ47" s="40"/>
    </row>
    <row r="48" spans="1:36" x14ac:dyDescent="0.25">
      <c r="B48" s="185" t="s">
        <v>110</v>
      </c>
      <c r="C48" s="186">
        <v>14621</v>
      </c>
      <c r="D48" s="186">
        <v>9925</v>
      </c>
      <c r="E48" s="186">
        <v>496</v>
      </c>
      <c r="F48" s="186">
        <v>21120</v>
      </c>
      <c r="G48" s="186">
        <v>19090</v>
      </c>
      <c r="H48" s="187">
        <f t="shared" si="27"/>
        <v>-9.6117424242424199E-2</v>
      </c>
      <c r="I48" s="188">
        <f t="shared" si="28"/>
        <v>0.30565624786266321</v>
      </c>
      <c r="J48" s="187">
        <f t="shared" si="18"/>
        <v>3.0801898132685347E-2</v>
      </c>
      <c r="K48" s="189">
        <f t="shared" si="22"/>
        <v>0.10936381083326173</v>
      </c>
      <c r="L48" s="186">
        <v>26907</v>
      </c>
      <c r="M48" s="186">
        <v>16355</v>
      </c>
      <c r="N48" s="186">
        <v>330</v>
      </c>
      <c r="O48" s="186">
        <v>33318</v>
      </c>
      <c r="P48" s="186">
        <v>27589</v>
      </c>
      <c r="Q48" s="187">
        <f t="shared" si="29"/>
        <v>-0.17194909658442881</v>
      </c>
      <c r="R48" s="188">
        <f t="shared" si="30"/>
        <v>2.5346564091128787E-2</v>
      </c>
      <c r="S48" s="187">
        <f t="shared" si="19"/>
        <v>3.492530473717724E-2</v>
      </c>
      <c r="T48" s="189">
        <f t="shared" si="23"/>
        <v>0.15805333562487467</v>
      </c>
      <c r="U48" s="186">
        <v>5998</v>
      </c>
      <c r="V48" s="186">
        <v>5506</v>
      </c>
      <c r="W48" s="186">
        <v>2997</v>
      </c>
      <c r="X48" s="186">
        <v>60</v>
      </c>
      <c r="Y48" s="186">
        <v>1083</v>
      </c>
      <c r="Z48" s="186">
        <v>1807</v>
      </c>
      <c r="AA48" s="187">
        <f t="shared" si="31"/>
        <v>0.66851338873499544</v>
      </c>
      <c r="AB48" s="188">
        <f t="shared" si="20"/>
        <v>-0.6718125681075191</v>
      </c>
      <c r="AC48" s="186">
        <f t="shared" si="24"/>
        <v>724</v>
      </c>
      <c r="AD48" s="186">
        <f t="shared" si="25"/>
        <v>-3699</v>
      </c>
      <c r="AE48" s="187">
        <f t="shared" si="21"/>
        <v>3.6339869281045753E-2</v>
      </c>
      <c r="AF48" s="189">
        <f t="shared" si="26"/>
        <v>1.0352038039586377E-2</v>
      </c>
      <c r="AG48" s="189">
        <f t="shared" si="26"/>
        <v>3.8298151799432579E-6</v>
      </c>
      <c r="AH48" s="40"/>
      <c r="AI48" s="40"/>
      <c r="AJ48" s="40"/>
    </row>
    <row r="49" spans="2:36" x14ac:dyDescent="0.25">
      <c r="B49" s="185" t="s">
        <v>105</v>
      </c>
      <c r="C49" s="186">
        <v>3628</v>
      </c>
      <c r="D49" s="186">
        <v>2549</v>
      </c>
      <c r="E49" s="186">
        <v>527</v>
      </c>
      <c r="F49" s="186">
        <v>4885</v>
      </c>
      <c r="G49" s="186">
        <v>4550</v>
      </c>
      <c r="H49" s="187">
        <f t="shared" si="27"/>
        <v>-6.8577277379733848E-2</v>
      </c>
      <c r="I49" s="188">
        <f t="shared" si="28"/>
        <v>0.25413450937155457</v>
      </c>
      <c r="J49" s="187">
        <f t="shared" si="18"/>
        <v>7.3414686487018512E-3</v>
      </c>
      <c r="K49" s="189">
        <f t="shared" si="22"/>
        <v>4.8674554440617045E-2</v>
      </c>
      <c r="L49" s="186">
        <v>12359</v>
      </c>
      <c r="M49" s="186">
        <v>6027</v>
      </c>
      <c r="N49" s="186">
        <v>762</v>
      </c>
      <c r="O49" s="186">
        <v>12200</v>
      </c>
      <c r="P49" s="186">
        <v>11531</v>
      </c>
      <c r="Q49" s="187">
        <f t="shared" si="29"/>
        <v>-5.483606557377052E-2</v>
      </c>
      <c r="R49" s="188">
        <f t="shared" si="30"/>
        <v>-6.6995711627154342E-2</v>
      </c>
      <c r="S49" s="187">
        <f t="shared" si="19"/>
        <v>1.4597255751364339E-2</v>
      </c>
      <c r="T49" s="189">
        <f t="shared" si="23"/>
        <v>0.12335522796807805</v>
      </c>
      <c r="U49" s="186">
        <v>1250</v>
      </c>
      <c r="V49" s="186">
        <v>1382</v>
      </c>
      <c r="W49" s="186">
        <v>792</v>
      </c>
      <c r="X49" s="186">
        <v>188</v>
      </c>
      <c r="Y49" s="186">
        <v>454</v>
      </c>
      <c r="Z49" s="186">
        <v>1072</v>
      </c>
      <c r="AA49" s="187">
        <f t="shared" si="31"/>
        <v>1.3612334801762116</v>
      </c>
      <c r="AB49" s="188">
        <f t="shared" si="20"/>
        <v>-0.22431259044862517</v>
      </c>
      <c r="AC49" s="186">
        <f t="shared" si="24"/>
        <v>618</v>
      </c>
      <c r="AD49" s="186">
        <f t="shared" si="25"/>
        <v>-310</v>
      </c>
      <c r="AE49" s="187">
        <f t="shared" si="21"/>
        <v>2.1558572146807439E-2</v>
      </c>
      <c r="AF49" s="189">
        <f t="shared" si="26"/>
        <v>1.1467938980294828E-2</v>
      </c>
      <c r="AG49" s="189">
        <f>AA49/$G16</f>
        <v>1.4562073216973102E-5</v>
      </c>
      <c r="AH49" s="40"/>
      <c r="AI49" s="40"/>
      <c r="AJ49" s="40"/>
    </row>
    <row r="50" spans="2:36" x14ac:dyDescent="0.25">
      <c r="B50" s="185" t="s">
        <v>114</v>
      </c>
      <c r="C50" s="186">
        <v>17602</v>
      </c>
      <c r="D50" s="186">
        <v>8647</v>
      </c>
      <c r="E50" s="186">
        <v>3461</v>
      </c>
      <c r="F50" s="186">
        <v>20193</v>
      </c>
      <c r="G50" s="186">
        <v>17372</v>
      </c>
      <c r="H50" s="187">
        <f t="shared" si="27"/>
        <v>-0.13970187688803049</v>
      </c>
      <c r="I50" s="188">
        <f t="shared" si="28"/>
        <v>-1.3066696966253843E-2</v>
      </c>
      <c r="J50" s="187">
        <f t="shared" si="18"/>
        <v>2.8029888651702979E-2</v>
      </c>
      <c r="K50" s="189">
        <f t="shared" si="22"/>
        <v>0.15016769821237164</v>
      </c>
      <c r="L50" s="186">
        <v>15088</v>
      </c>
      <c r="M50" s="186">
        <v>7549</v>
      </c>
      <c r="N50" s="186">
        <v>1679</v>
      </c>
      <c r="O50" s="186">
        <v>14859</v>
      </c>
      <c r="P50" s="186">
        <v>17465</v>
      </c>
      <c r="Q50" s="187">
        <f t="shared" si="29"/>
        <v>0.17538192341341952</v>
      </c>
      <c r="R50" s="188">
        <f t="shared" si="30"/>
        <v>0.15754241781548251</v>
      </c>
      <c r="S50" s="187">
        <f t="shared" si="19"/>
        <v>2.2109190156758145E-2</v>
      </c>
      <c r="T50" s="189">
        <f t="shared" si="23"/>
        <v>0.15097161232322534</v>
      </c>
      <c r="U50" s="186">
        <v>740</v>
      </c>
      <c r="V50" s="186">
        <v>564</v>
      </c>
      <c r="W50" s="186">
        <v>355</v>
      </c>
      <c r="X50" s="186">
        <v>216</v>
      </c>
      <c r="Y50" s="186">
        <v>544</v>
      </c>
      <c r="Z50" s="186">
        <v>589</v>
      </c>
      <c r="AA50" s="187">
        <f t="shared" si="31"/>
        <v>8.2720588235294157E-2</v>
      </c>
      <c r="AB50" s="188">
        <f t="shared" si="20"/>
        <v>4.4326241134751809E-2</v>
      </c>
      <c r="AC50" s="186">
        <f t="shared" si="24"/>
        <v>45</v>
      </c>
      <c r="AD50" s="186">
        <f t="shared" si="25"/>
        <v>25</v>
      </c>
      <c r="AE50" s="187">
        <f t="shared" si="21"/>
        <v>1.1845148315736551E-2</v>
      </c>
      <c r="AF50" s="189">
        <f t="shared" si="26"/>
        <v>5.0914560354067976E-3</v>
      </c>
      <c r="AG50" s="189">
        <f t="shared" si="26"/>
        <v>7.1505643161797795E-7</v>
      </c>
      <c r="AH50" s="40"/>
      <c r="AI50" s="40"/>
      <c r="AJ50" s="40"/>
    </row>
    <row r="51" spans="2:36" x14ac:dyDescent="0.25">
      <c r="B51" s="185" t="s">
        <v>118</v>
      </c>
      <c r="C51" s="186">
        <v>7080</v>
      </c>
      <c r="D51" s="186">
        <v>4140</v>
      </c>
      <c r="E51" s="186">
        <v>671</v>
      </c>
      <c r="F51" s="186">
        <v>7816</v>
      </c>
      <c r="G51" s="186">
        <v>11495</v>
      </c>
      <c r="H51" s="187">
        <f t="shared" si="27"/>
        <v>0.47070112589559887</v>
      </c>
      <c r="I51" s="188">
        <f t="shared" si="28"/>
        <v>0.62358757062146886</v>
      </c>
      <c r="J51" s="187">
        <f t="shared" si="18"/>
        <v>1.8547292772929182E-2</v>
      </c>
      <c r="K51" s="189">
        <f t="shared" si="22"/>
        <v>7.1318666319224705E-2</v>
      </c>
      <c r="L51" s="186">
        <v>66553</v>
      </c>
      <c r="M51" s="186">
        <v>33715</v>
      </c>
      <c r="N51" s="186">
        <v>1770</v>
      </c>
      <c r="O51" s="186">
        <v>57749</v>
      </c>
      <c r="P51" s="186">
        <v>75225</v>
      </c>
      <c r="Q51" s="187">
        <f t="shared" si="29"/>
        <v>0.30261995878716519</v>
      </c>
      <c r="R51" s="188">
        <f t="shared" si="30"/>
        <v>0.13030216519165183</v>
      </c>
      <c r="S51" s="187">
        <f t="shared" si="19"/>
        <v>9.5228389896486201E-2</v>
      </c>
      <c r="T51" s="189">
        <f t="shared" si="23"/>
        <v>0.46672002382459143</v>
      </c>
      <c r="U51" s="186">
        <v>124</v>
      </c>
      <c r="V51" s="186">
        <v>182</v>
      </c>
      <c r="W51" s="186">
        <v>110</v>
      </c>
      <c r="X51" s="186">
        <v>24</v>
      </c>
      <c r="Y51" s="186">
        <v>39</v>
      </c>
      <c r="Z51" s="186">
        <v>111</v>
      </c>
      <c r="AA51" s="187">
        <f t="shared" si="31"/>
        <v>1.8461538461538463</v>
      </c>
      <c r="AB51" s="188">
        <f t="shared" si="20"/>
        <v>-0.39010989010989006</v>
      </c>
      <c r="AC51" s="186">
        <f t="shared" si="24"/>
        <v>72</v>
      </c>
      <c r="AD51" s="186">
        <f t="shared" si="25"/>
        <v>-71</v>
      </c>
      <c r="AE51" s="187">
        <f t="shared" si="21"/>
        <v>2.2322775263951735E-3</v>
      </c>
      <c r="AF51" s="189">
        <f t="shared" si="26"/>
        <v>6.886795964709824E-4</v>
      </c>
      <c r="AG51" s="189">
        <f t="shared" si="26"/>
        <v>1.1454130502635883E-5</v>
      </c>
      <c r="AH51" s="40"/>
      <c r="AI51" s="40"/>
      <c r="AJ51" s="40"/>
    </row>
    <row r="52" spans="2:36" x14ac:dyDescent="0.25">
      <c r="B52" s="185" t="s">
        <v>140</v>
      </c>
      <c r="C52" s="186">
        <v>11891</v>
      </c>
      <c r="D52" s="186">
        <v>7415</v>
      </c>
      <c r="E52" s="186">
        <v>6391</v>
      </c>
      <c r="F52" s="186">
        <v>21512</v>
      </c>
      <c r="G52" s="186">
        <v>27776</v>
      </c>
      <c r="H52" s="187">
        <f t="shared" si="27"/>
        <v>0.29118631461509858</v>
      </c>
      <c r="I52" s="188">
        <f t="shared" si="28"/>
        <v>1.3358842822302583</v>
      </c>
      <c r="J52" s="187">
        <f t="shared" si="18"/>
        <v>4.4816842458536836E-2</v>
      </c>
      <c r="K52" s="189">
        <f t="shared" si="22"/>
        <v>0.28739937503880142</v>
      </c>
      <c r="L52" s="186">
        <v>12431</v>
      </c>
      <c r="M52" s="186">
        <v>6192</v>
      </c>
      <c r="N52" s="186">
        <v>665</v>
      </c>
      <c r="O52" s="186">
        <v>9903</v>
      </c>
      <c r="P52" s="186">
        <v>10978</v>
      </c>
      <c r="Q52" s="187">
        <f t="shared" si="29"/>
        <v>0.1085529637483591</v>
      </c>
      <c r="R52" s="188">
        <f t="shared" si="30"/>
        <v>-0.11688520633899124</v>
      </c>
      <c r="S52" s="187">
        <f t="shared" si="19"/>
        <v>1.3897205241390834E-2</v>
      </c>
      <c r="T52" s="189">
        <f t="shared" si="23"/>
        <v>0.11358980195765991</v>
      </c>
      <c r="U52" s="186">
        <v>298</v>
      </c>
      <c r="V52" s="186">
        <v>340</v>
      </c>
      <c r="W52" s="186">
        <v>275</v>
      </c>
      <c r="X52" s="186">
        <v>71</v>
      </c>
      <c r="Y52" s="186">
        <v>213</v>
      </c>
      <c r="Z52" s="186">
        <v>285</v>
      </c>
      <c r="AA52" s="187">
        <f t="shared" si="31"/>
        <v>0.3380281690140845</v>
      </c>
      <c r="AB52" s="188">
        <f t="shared" si="20"/>
        <v>-0.16176470588235292</v>
      </c>
      <c r="AC52" s="186">
        <f t="shared" si="24"/>
        <v>72</v>
      </c>
      <c r="AD52" s="186">
        <f t="shared" si="25"/>
        <v>-55</v>
      </c>
      <c r="AE52" s="187">
        <f t="shared" si="21"/>
        <v>5.7315233785822017E-3</v>
      </c>
      <c r="AF52" s="189">
        <f t="shared" si="26"/>
        <v>2.9489063179024481E-3</v>
      </c>
      <c r="AG52" s="189">
        <f t="shared" si="26"/>
        <v>3.4975908885425625E-6</v>
      </c>
      <c r="AH52" s="40"/>
      <c r="AI52" s="40"/>
      <c r="AJ52" s="40"/>
    </row>
    <row r="53" spans="2:36" x14ac:dyDescent="0.25">
      <c r="B53" s="185" t="s">
        <v>130</v>
      </c>
      <c r="C53" s="186">
        <v>10959</v>
      </c>
      <c r="D53" s="186">
        <v>7631</v>
      </c>
      <c r="E53" s="186">
        <v>17</v>
      </c>
      <c r="F53" s="186">
        <v>11176</v>
      </c>
      <c r="G53" s="186">
        <v>11323</v>
      </c>
      <c r="H53" s="187">
        <f t="shared" si="27"/>
        <v>1.3153185397279943E-2</v>
      </c>
      <c r="I53" s="188">
        <f t="shared" si="28"/>
        <v>3.3214709371292894E-2</v>
      </c>
      <c r="J53" s="187">
        <f t="shared" si="18"/>
        <v>1.8269769122912321E-2</v>
      </c>
      <c r="K53" s="189">
        <f t="shared" si="22"/>
        <v>9.3479624859652596E-2</v>
      </c>
      <c r="L53" s="186">
        <v>14218</v>
      </c>
      <c r="M53" s="186">
        <v>8452</v>
      </c>
      <c r="N53" s="186">
        <v>119</v>
      </c>
      <c r="O53" s="186">
        <v>13610</v>
      </c>
      <c r="P53" s="186">
        <v>12247</v>
      </c>
      <c r="Q53" s="187">
        <f t="shared" si="29"/>
        <v>-0.10014695077149161</v>
      </c>
      <c r="R53" s="188">
        <f t="shared" si="30"/>
        <v>-0.13862709241806159</v>
      </c>
      <c r="S53" s="187">
        <f t="shared" si="19"/>
        <v>1.5503650263373433E-2</v>
      </c>
      <c r="T53" s="189">
        <f t="shared" si="23"/>
        <v>0.10110791889571362</v>
      </c>
      <c r="U53" s="186">
        <v>4065</v>
      </c>
      <c r="V53" s="186">
        <v>2432</v>
      </c>
      <c r="W53" s="186">
        <v>3104</v>
      </c>
      <c r="X53" s="186">
        <v>20</v>
      </c>
      <c r="Y53" s="186">
        <v>92</v>
      </c>
      <c r="Z53" s="186">
        <v>5292</v>
      </c>
      <c r="AA53" s="187">
        <f t="shared" si="31"/>
        <v>56.521739130434781</v>
      </c>
      <c r="AB53" s="188">
        <f t="shared" si="20"/>
        <v>1.1759868421052633</v>
      </c>
      <c r="AC53" s="186">
        <f t="shared" si="24"/>
        <v>5200</v>
      </c>
      <c r="AD53" s="186">
        <f t="shared" si="25"/>
        <v>2860</v>
      </c>
      <c r="AE53" s="187">
        <f t="shared" si="21"/>
        <v>0.10642533936651584</v>
      </c>
      <c r="AF53" s="189">
        <f t="shared" si="26"/>
        <v>4.3689320388349516E-2</v>
      </c>
      <c r="AG53" s="189">
        <f t="shared" si="26"/>
        <v>4.6662818778841212E-4</v>
      </c>
      <c r="AH53" s="40"/>
      <c r="AI53" s="40"/>
      <c r="AJ53" s="40"/>
    </row>
    <row r="54" spans="2:36" x14ac:dyDescent="0.25">
      <c r="B54" s="185" t="s">
        <v>142</v>
      </c>
      <c r="C54" s="186">
        <v>16</v>
      </c>
      <c r="D54" s="186">
        <v>10</v>
      </c>
      <c r="E54" s="186">
        <v>4</v>
      </c>
      <c r="F54" s="186">
        <v>50</v>
      </c>
      <c r="G54" s="186">
        <v>74</v>
      </c>
      <c r="H54" s="187">
        <f t="shared" si="27"/>
        <v>0.48</v>
      </c>
      <c r="I54" s="188">
        <f t="shared" si="28"/>
        <v>3.625</v>
      </c>
      <c r="J54" s="187">
        <f t="shared" si="18"/>
        <v>1.1939970989097516E-4</v>
      </c>
      <c r="K54" s="189">
        <f t="shared" si="22"/>
        <v>2.8180814197037206E-3</v>
      </c>
      <c r="L54" s="186">
        <v>63</v>
      </c>
      <c r="M54" s="186">
        <v>27</v>
      </c>
      <c r="N54" s="186">
        <v>0</v>
      </c>
      <c r="O54" s="186">
        <v>66</v>
      </c>
      <c r="P54" s="186">
        <v>58</v>
      </c>
      <c r="Q54" s="187">
        <f t="shared" si="29"/>
        <v>-0.12121212121212122</v>
      </c>
      <c r="R54" s="188">
        <f t="shared" si="30"/>
        <v>-7.9365079365079416E-2</v>
      </c>
      <c r="S54" s="187">
        <f t="shared" si="19"/>
        <v>7.3423019129228317E-5</v>
      </c>
      <c r="T54" s="189">
        <f t="shared" si="23"/>
        <v>2.2087665181461593E-3</v>
      </c>
      <c r="U54" s="186">
        <v>10</v>
      </c>
      <c r="V54" s="186">
        <v>17</v>
      </c>
      <c r="W54" s="186">
        <v>2</v>
      </c>
      <c r="X54" s="186">
        <v>0</v>
      </c>
      <c r="Y54" s="186">
        <v>11</v>
      </c>
      <c r="Z54" s="186">
        <v>4</v>
      </c>
      <c r="AA54" s="187">
        <f t="shared" si="31"/>
        <v>-0.63636363636363635</v>
      </c>
      <c r="AB54" s="188">
        <f t="shared" si="20"/>
        <v>-0.76470588235294112</v>
      </c>
      <c r="AC54" s="186">
        <f t="shared" si="24"/>
        <v>-7</v>
      </c>
      <c r="AD54" s="186">
        <f t="shared" si="25"/>
        <v>-13</v>
      </c>
      <c r="AE54" s="187">
        <f t="shared" si="21"/>
        <v>8.0442433383609856E-5</v>
      </c>
      <c r="AF54" s="189">
        <f t="shared" si="26"/>
        <v>1.5232872538939031E-4</v>
      </c>
      <c r="AG54" s="189">
        <f t="shared" si="26"/>
        <v>-2.4234115402857547E-5</v>
      </c>
      <c r="AH54" s="40"/>
      <c r="AI54" s="40"/>
      <c r="AJ54" s="40"/>
    </row>
    <row r="55" spans="2:36" x14ac:dyDescent="0.25">
      <c r="B55" s="185" t="s">
        <v>122</v>
      </c>
      <c r="C55" s="186">
        <v>7360</v>
      </c>
      <c r="D55" s="186">
        <v>3536</v>
      </c>
      <c r="E55" s="186">
        <v>1110</v>
      </c>
      <c r="F55" s="186">
        <v>5922</v>
      </c>
      <c r="G55" s="186">
        <v>7483</v>
      </c>
      <c r="H55" s="187">
        <f t="shared" si="27"/>
        <v>0.26359338061465731</v>
      </c>
      <c r="I55" s="188">
        <f t="shared" si="28"/>
        <v>1.6711956521739069E-2</v>
      </c>
      <c r="J55" s="187">
        <f t="shared" si="18"/>
        <v>1.2073892285326583E-2</v>
      </c>
      <c r="K55" s="189">
        <f t="shared" si="22"/>
        <v>0.15109845731362573</v>
      </c>
      <c r="L55" s="186">
        <v>6469</v>
      </c>
      <c r="M55" s="186">
        <v>3643</v>
      </c>
      <c r="N55" s="186">
        <v>1078</v>
      </c>
      <c r="O55" s="186">
        <v>5242</v>
      </c>
      <c r="P55" s="186">
        <v>6488</v>
      </c>
      <c r="Q55" s="187">
        <f t="shared" si="29"/>
        <v>0.23769553605494087</v>
      </c>
      <c r="R55" s="188">
        <f t="shared" si="30"/>
        <v>2.9370845571186077E-3</v>
      </c>
      <c r="S55" s="187">
        <f t="shared" si="19"/>
        <v>8.2132508294902283E-3</v>
      </c>
      <c r="T55" s="189">
        <f t="shared" si="23"/>
        <v>0.13100718843389064</v>
      </c>
      <c r="U55" s="186">
        <v>869</v>
      </c>
      <c r="V55" s="186">
        <v>1551</v>
      </c>
      <c r="W55" s="186">
        <v>654</v>
      </c>
      <c r="X55" s="186">
        <v>166</v>
      </c>
      <c r="Y55" s="186">
        <v>309</v>
      </c>
      <c r="Z55" s="186">
        <v>683</v>
      </c>
      <c r="AA55" s="187">
        <f t="shared" si="31"/>
        <v>1.2103559870550162</v>
      </c>
      <c r="AB55" s="188">
        <f t="shared" si="20"/>
        <v>-0.559638942617666</v>
      </c>
      <c r="AC55" s="186">
        <f t="shared" si="24"/>
        <v>374</v>
      </c>
      <c r="AD55" s="186">
        <f t="shared" si="25"/>
        <v>-868</v>
      </c>
      <c r="AE55" s="187">
        <f t="shared" si="21"/>
        <v>1.3735545500251382E-2</v>
      </c>
      <c r="AF55" s="189">
        <f t="shared" si="26"/>
        <v>1.3791293110411114E-2</v>
      </c>
      <c r="AG55" s="189">
        <f t="shared" si="26"/>
        <v>2.4439786508662795E-5</v>
      </c>
      <c r="AH55" s="40"/>
      <c r="AI55" s="40"/>
      <c r="AJ55" s="40"/>
    </row>
    <row r="56" spans="2:36" x14ac:dyDescent="0.25">
      <c r="B56" s="185" t="s">
        <v>136</v>
      </c>
      <c r="C56" s="186">
        <v>21002</v>
      </c>
      <c r="D56" s="186">
        <v>11235</v>
      </c>
      <c r="E56" s="186">
        <v>2895</v>
      </c>
      <c r="F56" s="186">
        <v>8670</v>
      </c>
      <c r="G56" s="186">
        <v>10234</v>
      </c>
      <c r="H56" s="187">
        <f t="shared" si="27"/>
        <v>0.18039215686274512</v>
      </c>
      <c r="I56" s="188">
        <f t="shared" si="28"/>
        <v>-0.51271307494524332</v>
      </c>
      <c r="J56" s="187">
        <f t="shared" si="18"/>
        <v>1.651265717600324E-2</v>
      </c>
      <c r="K56" s="189">
        <f t="shared" si="22"/>
        <v>6.4211721745022876E-2</v>
      </c>
      <c r="L56" s="186">
        <v>17136</v>
      </c>
      <c r="M56" s="186">
        <v>9770</v>
      </c>
      <c r="N56" s="186">
        <v>90</v>
      </c>
      <c r="O56" s="186">
        <v>7255</v>
      </c>
      <c r="P56" s="186">
        <v>9564</v>
      </c>
      <c r="Q56" s="187">
        <f t="shared" si="29"/>
        <v>0.31826326671261196</v>
      </c>
      <c r="R56" s="188">
        <f t="shared" si="30"/>
        <v>-0.4418767507002801</v>
      </c>
      <c r="S56" s="187">
        <f t="shared" si="19"/>
        <v>1.2107202671585165E-2</v>
      </c>
      <c r="T56" s="189">
        <f t="shared" si="23"/>
        <v>6.0007905683935776E-2</v>
      </c>
      <c r="U56" s="186">
        <v>4078</v>
      </c>
      <c r="V56" s="186">
        <v>2668</v>
      </c>
      <c r="W56" s="186">
        <v>1321</v>
      </c>
      <c r="X56" s="186">
        <v>27</v>
      </c>
      <c r="Y56" s="186">
        <v>65</v>
      </c>
      <c r="Z56" s="186">
        <v>274</v>
      </c>
      <c r="AA56" s="187">
        <f t="shared" si="31"/>
        <v>3.2153846153846155</v>
      </c>
      <c r="AB56" s="188">
        <f t="shared" si="20"/>
        <v>-0.89730134932533734</v>
      </c>
      <c r="AC56" s="186">
        <f t="shared" si="24"/>
        <v>209</v>
      </c>
      <c r="AD56" s="186">
        <f t="shared" si="25"/>
        <v>-2394</v>
      </c>
      <c r="AE56" s="187">
        <f t="shared" si="21"/>
        <v>5.5103066867772752E-3</v>
      </c>
      <c r="AF56" s="189">
        <f t="shared" si="26"/>
        <v>1.7191725384147222E-3</v>
      </c>
      <c r="AG56" s="189">
        <f t="shared" si="26"/>
        <v>2.0174455953322682E-5</v>
      </c>
      <c r="AH56" s="40"/>
      <c r="AI56" s="40"/>
      <c r="AJ56" s="40"/>
    </row>
    <row r="57" spans="2:36" x14ac:dyDescent="0.25">
      <c r="B57" s="185" t="s">
        <v>286</v>
      </c>
      <c r="C57" s="186">
        <v>861</v>
      </c>
      <c r="D57" s="186">
        <v>363</v>
      </c>
      <c r="E57" s="186">
        <v>137</v>
      </c>
      <c r="F57" s="186">
        <v>718</v>
      </c>
      <c r="G57" s="186">
        <v>850</v>
      </c>
      <c r="H57" s="187">
        <f t="shared" si="27"/>
        <v>0.18384401114206139</v>
      </c>
      <c r="I57" s="188">
        <f t="shared" si="28"/>
        <v>-1.2775842044134733E-2</v>
      </c>
      <c r="J57" s="187">
        <f t="shared" si="18"/>
        <v>1.371483154153093E-3</v>
      </c>
      <c r="K57" s="189">
        <f t="shared" si="22"/>
        <v>4.3400561654327291E-2</v>
      </c>
      <c r="L57" s="186">
        <v>1235</v>
      </c>
      <c r="M57" s="186">
        <v>652</v>
      </c>
      <c r="N57" s="186">
        <v>157</v>
      </c>
      <c r="O57" s="186">
        <v>1293</v>
      </c>
      <c r="P57" s="186">
        <v>1685</v>
      </c>
      <c r="Q57" s="187">
        <f t="shared" si="29"/>
        <v>0.30317092034029391</v>
      </c>
      <c r="R57" s="188">
        <f t="shared" si="30"/>
        <v>0.36437246963562764</v>
      </c>
      <c r="S57" s="187">
        <f t="shared" si="19"/>
        <v>2.1330652971163744E-3</v>
      </c>
      <c r="T57" s="189">
        <f t="shared" si="23"/>
        <v>8.6035231044166452E-2</v>
      </c>
      <c r="U57" s="186">
        <v>144</v>
      </c>
      <c r="V57" s="186">
        <v>184</v>
      </c>
      <c r="W57" s="186">
        <v>137</v>
      </c>
      <c r="X57" s="186">
        <v>40</v>
      </c>
      <c r="Y57" s="186">
        <v>95</v>
      </c>
      <c r="Z57" s="186">
        <v>152</v>
      </c>
      <c r="AA57" s="187">
        <f t="shared" si="31"/>
        <v>0.60000000000000009</v>
      </c>
      <c r="AB57" s="188">
        <f t="shared" si="20"/>
        <v>-0.17391304347826086</v>
      </c>
      <c r="AC57" s="186">
        <f t="shared" si="24"/>
        <v>57</v>
      </c>
      <c r="AD57" s="186">
        <f t="shared" si="25"/>
        <v>-32</v>
      </c>
      <c r="AE57" s="187">
        <f t="shared" si="21"/>
        <v>3.0568124685771744E-3</v>
      </c>
      <c r="AF57" s="189">
        <f t="shared" ref="AF57:AG69" si="32">Z57/$G24</f>
        <v>7.7610416134797034E-3</v>
      </c>
      <c r="AG57" s="189">
        <f t="shared" si="32"/>
        <v>3.0635690579525151E-5</v>
      </c>
      <c r="AH57" s="40"/>
      <c r="AI57" s="40"/>
      <c r="AJ57" s="40"/>
    </row>
    <row r="58" spans="2:36" x14ac:dyDescent="0.25">
      <c r="B58" s="185" t="s">
        <v>132</v>
      </c>
      <c r="C58" s="186">
        <v>5284</v>
      </c>
      <c r="D58" s="186">
        <v>4053</v>
      </c>
      <c r="E58" s="186">
        <v>29</v>
      </c>
      <c r="F58" s="186">
        <v>2323</v>
      </c>
      <c r="G58" s="186">
        <v>2615</v>
      </c>
      <c r="H58" s="187">
        <f t="shared" si="27"/>
        <v>0.12569952647438654</v>
      </c>
      <c r="I58" s="188">
        <f t="shared" si="28"/>
        <v>-0.50510976532929597</v>
      </c>
      <c r="J58" s="187">
        <f t="shared" si="18"/>
        <v>4.2193275860121626E-3</v>
      </c>
      <c r="K58" s="189">
        <f t="shared" si="22"/>
        <v>3.0533014186467394E-2</v>
      </c>
      <c r="L58" s="186">
        <v>3576</v>
      </c>
      <c r="M58" s="186">
        <v>3014</v>
      </c>
      <c r="N58" s="186">
        <v>56</v>
      </c>
      <c r="O58" s="186">
        <v>2965</v>
      </c>
      <c r="P58" s="186">
        <v>3975</v>
      </c>
      <c r="Q58" s="187">
        <f t="shared" si="29"/>
        <v>0.34064080944350761</v>
      </c>
      <c r="R58" s="188">
        <f t="shared" si="30"/>
        <v>0.11157718120805371</v>
      </c>
      <c r="S58" s="187">
        <f t="shared" si="19"/>
        <v>5.032008638597975E-3</v>
      </c>
      <c r="T58" s="189">
        <f t="shared" si="23"/>
        <v>4.6412516784400726E-2</v>
      </c>
      <c r="U58" s="186">
        <v>1843</v>
      </c>
      <c r="V58" s="186">
        <v>236</v>
      </c>
      <c r="W58" s="186">
        <v>431</v>
      </c>
      <c r="X58" s="186">
        <v>9</v>
      </c>
      <c r="Y58" s="186">
        <v>37</v>
      </c>
      <c r="Z58" s="186">
        <v>97</v>
      </c>
      <c r="AA58" s="187">
        <f t="shared" si="31"/>
        <v>1.6216216216216215</v>
      </c>
      <c r="AB58" s="188">
        <f t="shared" si="20"/>
        <v>-0.58898305084745761</v>
      </c>
      <c r="AC58" s="186">
        <f t="shared" si="24"/>
        <v>60</v>
      </c>
      <c r="AD58" s="186">
        <f t="shared" si="25"/>
        <v>-139</v>
      </c>
      <c r="AE58" s="187">
        <f t="shared" si="21"/>
        <v>1.9507290095525389E-3</v>
      </c>
      <c r="AF58" s="189">
        <f t="shared" si="32"/>
        <v>1.1325821705878919E-3</v>
      </c>
      <c r="AG58" s="189">
        <f t="shared" si="32"/>
        <v>1.8934224083386323E-5</v>
      </c>
      <c r="AH58" s="40"/>
      <c r="AI58" s="40"/>
      <c r="AJ58" s="40"/>
    </row>
    <row r="59" spans="2:36" x14ac:dyDescent="0.25">
      <c r="B59" s="185" t="s">
        <v>155</v>
      </c>
      <c r="C59" s="186">
        <v>391</v>
      </c>
      <c r="D59" s="186">
        <v>334</v>
      </c>
      <c r="E59" s="186">
        <v>133</v>
      </c>
      <c r="F59" s="186">
        <v>1189</v>
      </c>
      <c r="G59" s="186">
        <v>1387</v>
      </c>
      <c r="H59" s="187">
        <f t="shared" si="27"/>
        <v>0.16652649285113541</v>
      </c>
      <c r="I59" s="188">
        <f t="shared" si="28"/>
        <v>2.547314578005115</v>
      </c>
      <c r="J59" s="187">
        <f t="shared" si="18"/>
        <v>2.2379378056592235E-3</v>
      </c>
      <c r="K59" s="189">
        <f t="shared" si="22"/>
        <v>8.7990864683118702E-2</v>
      </c>
      <c r="L59" s="186">
        <v>857</v>
      </c>
      <c r="M59" s="186">
        <v>418</v>
      </c>
      <c r="N59" s="186">
        <v>88</v>
      </c>
      <c r="O59" s="186">
        <v>1022</v>
      </c>
      <c r="P59" s="186">
        <v>1494</v>
      </c>
      <c r="Q59" s="187">
        <f t="shared" si="29"/>
        <v>0.46183953033268099</v>
      </c>
      <c r="R59" s="188">
        <f t="shared" si="30"/>
        <v>0.74329054842473741</v>
      </c>
      <c r="S59" s="187">
        <f t="shared" si="19"/>
        <v>1.891275699639088E-3</v>
      </c>
      <c r="T59" s="189">
        <f t="shared" si="23"/>
        <v>9.4778912643532318E-2</v>
      </c>
      <c r="U59" s="186">
        <v>24</v>
      </c>
      <c r="V59" s="186">
        <v>50</v>
      </c>
      <c r="W59" s="186">
        <v>46</v>
      </c>
      <c r="X59" s="186">
        <v>20</v>
      </c>
      <c r="Y59" s="186">
        <v>43</v>
      </c>
      <c r="Z59" s="186">
        <v>54</v>
      </c>
      <c r="AA59" s="187">
        <f t="shared" si="31"/>
        <v>0.2558139534883721</v>
      </c>
      <c r="AB59" s="188">
        <f t="shared" si="20"/>
        <v>8.0000000000000071E-2</v>
      </c>
      <c r="AC59" s="186">
        <f t="shared" si="24"/>
        <v>11</v>
      </c>
      <c r="AD59" s="186">
        <f t="shared" si="25"/>
        <v>4</v>
      </c>
      <c r="AE59" s="187">
        <f t="shared" si="21"/>
        <v>1.0859728506787331E-3</v>
      </c>
      <c r="AF59" s="189">
        <f t="shared" si="32"/>
        <v>3.4257438304891199E-3</v>
      </c>
      <c r="AG59" s="189">
        <f t="shared" si="32"/>
        <v>1.6228760609552248E-5</v>
      </c>
      <c r="AH59" s="40"/>
      <c r="AI59" s="40"/>
      <c r="AJ59" s="40"/>
    </row>
    <row r="60" spans="2:36" x14ac:dyDescent="0.25">
      <c r="B60" s="185" t="s">
        <v>146</v>
      </c>
      <c r="C60" s="186">
        <v>1587</v>
      </c>
      <c r="D60" s="186">
        <v>235</v>
      </c>
      <c r="E60" s="186">
        <v>188</v>
      </c>
      <c r="F60" s="186">
        <v>1008</v>
      </c>
      <c r="G60" s="186">
        <v>1194</v>
      </c>
      <c r="H60" s="187">
        <f t="shared" si="27"/>
        <v>0.18452380952380953</v>
      </c>
      <c r="I60" s="188">
        <f t="shared" si="28"/>
        <v>-0.24763705103969758</v>
      </c>
      <c r="J60" s="187">
        <f t="shared" si="18"/>
        <v>1.9265304541868154E-3</v>
      </c>
      <c r="K60" s="189">
        <f t="shared" si="22"/>
        <v>7.1867100036114115E-2</v>
      </c>
      <c r="L60" s="186">
        <v>1042</v>
      </c>
      <c r="M60" s="186">
        <v>416</v>
      </c>
      <c r="N60" s="186">
        <v>77</v>
      </c>
      <c r="O60" s="186">
        <v>980</v>
      </c>
      <c r="P60" s="186">
        <v>1334</v>
      </c>
      <c r="Q60" s="187">
        <f t="shared" si="29"/>
        <v>0.36122448979591826</v>
      </c>
      <c r="R60" s="188">
        <f t="shared" si="30"/>
        <v>0.28023032629558542</v>
      </c>
      <c r="S60" s="187">
        <f t="shared" si="19"/>
        <v>1.6887294399722513E-3</v>
      </c>
      <c r="T60" s="189">
        <f t="shared" si="23"/>
        <v>8.0293728181052126E-2</v>
      </c>
      <c r="U60" s="186">
        <v>22</v>
      </c>
      <c r="V60" s="186">
        <v>86</v>
      </c>
      <c r="W60" s="186">
        <v>23</v>
      </c>
      <c r="X60" s="186">
        <v>20</v>
      </c>
      <c r="Y60" s="186">
        <v>58</v>
      </c>
      <c r="Z60" s="186">
        <v>48</v>
      </c>
      <c r="AA60" s="187">
        <f t="shared" si="31"/>
        <v>-0.17241379310344829</v>
      </c>
      <c r="AB60" s="188">
        <f t="shared" si="20"/>
        <v>-0.44186046511627908</v>
      </c>
      <c r="AC60" s="186">
        <f t="shared" si="24"/>
        <v>-10</v>
      </c>
      <c r="AD60" s="186">
        <f t="shared" si="25"/>
        <v>-38</v>
      </c>
      <c r="AE60" s="187">
        <f t="shared" si="21"/>
        <v>9.6530920060331827E-4</v>
      </c>
      <c r="AF60" s="189">
        <f t="shared" si="32"/>
        <v>2.8891296496930301E-3</v>
      </c>
      <c r="AG60" s="189">
        <f t="shared" si="32"/>
        <v>-1.0377620868150251E-5</v>
      </c>
      <c r="AH60" s="40"/>
      <c r="AI60" s="40"/>
      <c r="AJ60" s="40"/>
    </row>
    <row r="61" spans="2:36" x14ac:dyDescent="0.25">
      <c r="B61" s="185" t="s">
        <v>134</v>
      </c>
      <c r="C61" s="186">
        <v>1727</v>
      </c>
      <c r="D61" s="186">
        <v>1801</v>
      </c>
      <c r="E61" s="186">
        <v>20</v>
      </c>
      <c r="F61" s="186">
        <v>310</v>
      </c>
      <c r="G61" s="186">
        <v>1403</v>
      </c>
      <c r="H61" s="187">
        <f t="shared" si="27"/>
        <v>3.5258064516129028</v>
      </c>
      <c r="I61" s="188">
        <f t="shared" si="28"/>
        <v>-0.18760856977417484</v>
      </c>
      <c r="J61" s="187">
        <f t="shared" si="18"/>
        <v>2.263753959149164E-3</v>
      </c>
      <c r="K61" s="189">
        <f t="shared" si="22"/>
        <v>1.1932098450443095E-2</v>
      </c>
      <c r="L61" s="186">
        <v>6654</v>
      </c>
      <c r="M61" s="186">
        <v>4572</v>
      </c>
      <c r="N61" s="186">
        <v>37</v>
      </c>
      <c r="O61" s="186">
        <v>3824</v>
      </c>
      <c r="P61" s="186">
        <v>4507</v>
      </c>
      <c r="Q61" s="187">
        <f t="shared" si="29"/>
        <v>0.17860878661087876</v>
      </c>
      <c r="R61" s="188">
        <f t="shared" si="30"/>
        <v>-0.32266305981364596</v>
      </c>
      <c r="S61" s="187">
        <f t="shared" si="19"/>
        <v>5.7054749519902066E-3</v>
      </c>
      <c r="T61" s="189">
        <f t="shared" si="23"/>
        <v>3.8330696875372078E-2</v>
      </c>
      <c r="U61" s="186">
        <v>1272</v>
      </c>
      <c r="V61" s="186">
        <v>362</v>
      </c>
      <c r="W61" s="186">
        <v>322</v>
      </c>
      <c r="X61" s="186">
        <v>4</v>
      </c>
      <c r="Y61" s="186">
        <v>18</v>
      </c>
      <c r="Z61" s="186">
        <v>100</v>
      </c>
      <c r="AA61" s="187">
        <f t="shared" si="31"/>
        <v>4.5555555555555554</v>
      </c>
      <c r="AB61" s="188">
        <f t="shared" si="20"/>
        <v>-0.72375690607734811</v>
      </c>
      <c r="AC61" s="186">
        <f t="shared" si="24"/>
        <v>82</v>
      </c>
      <c r="AD61" s="186">
        <f t="shared" si="25"/>
        <v>-262</v>
      </c>
      <c r="AE61" s="187">
        <f t="shared" si="21"/>
        <v>2.0110608345902461E-3</v>
      </c>
      <c r="AF61" s="189">
        <f t="shared" si="32"/>
        <v>8.5047031008147502E-4</v>
      </c>
      <c r="AG61" s="189">
        <f t="shared" si="32"/>
        <v>3.8743647459267195E-5</v>
      </c>
      <c r="AH61" s="40"/>
      <c r="AI61" s="40"/>
      <c r="AJ61" s="40"/>
    </row>
    <row r="62" spans="2:36" x14ac:dyDescent="0.25">
      <c r="B62" s="185" t="s">
        <v>126</v>
      </c>
      <c r="C62" s="186">
        <v>4325</v>
      </c>
      <c r="D62" s="186">
        <v>2221</v>
      </c>
      <c r="E62" s="186">
        <v>603</v>
      </c>
      <c r="F62" s="186">
        <v>3504</v>
      </c>
      <c r="G62" s="186">
        <v>3941</v>
      </c>
      <c r="H62" s="187">
        <f t="shared" si="27"/>
        <v>0.12471461187214605</v>
      </c>
      <c r="I62" s="188">
        <f t="shared" si="28"/>
        <v>-8.8786127167630013E-2</v>
      </c>
      <c r="J62" s="187">
        <f t="shared" si="18"/>
        <v>6.3588413064909876E-3</v>
      </c>
      <c r="K62" s="189">
        <f t="shared" si="22"/>
        <v>0.13789363191042686</v>
      </c>
      <c r="L62" s="186">
        <v>2331</v>
      </c>
      <c r="M62" s="186">
        <v>1138</v>
      </c>
      <c r="N62" s="186">
        <v>186</v>
      </c>
      <c r="O62" s="186">
        <v>2062</v>
      </c>
      <c r="P62" s="186">
        <v>2334</v>
      </c>
      <c r="Q62" s="187">
        <f t="shared" si="29"/>
        <v>0.13191076624636278</v>
      </c>
      <c r="R62" s="188">
        <f t="shared" si="30"/>
        <v>1.2870012870012104E-3</v>
      </c>
      <c r="S62" s="187">
        <f t="shared" si="19"/>
        <v>2.9546435628899806E-3</v>
      </c>
      <c r="T62" s="189">
        <f t="shared" si="23"/>
        <v>8.1665500349895032E-2</v>
      </c>
      <c r="U62" s="186">
        <v>410</v>
      </c>
      <c r="V62" s="186">
        <v>521</v>
      </c>
      <c r="W62" s="186">
        <v>317</v>
      </c>
      <c r="X62" s="186">
        <v>54</v>
      </c>
      <c r="Y62" s="186">
        <v>182</v>
      </c>
      <c r="Z62" s="186">
        <v>340</v>
      </c>
      <c r="AA62" s="187">
        <f t="shared" si="31"/>
        <v>0.86813186813186816</v>
      </c>
      <c r="AB62" s="188">
        <f t="shared" si="20"/>
        <v>-0.34740882917466409</v>
      </c>
      <c r="AC62" s="186">
        <f t="shared" si="24"/>
        <v>158</v>
      </c>
      <c r="AD62" s="186">
        <f t="shared" si="25"/>
        <v>-181</v>
      </c>
      <c r="AE62" s="187">
        <f t="shared" si="21"/>
        <v>6.8376068376068376E-3</v>
      </c>
      <c r="AF62" s="189">
        <f t="shared" si="32"/>
        <v>1.1896431070678797E-2</v>
      </c>
      <c r="AG62" s="189">
        <f t="shared" si="32"/>
        <v>3.0375502733795247E-5</v>
      </c>
      <c r="AH62" s="40"/>
      <c r="AI62" s="40"/>
      <c r="AJ62" s="40"/>
    </row>
    <row r="63" spans="2:36" x14ac:dyDescent="0.25">
      <c r="B63" s="185" t="s">
        <v>152</v>
      </c>
      <c r="C63" s="186">
        <v>2275</v>
      </c>
      <c r="D63" s="186">
        <v>1063</v>
      </c>
      <c r="E63" s="186">
        <v>1575</v>
      </c>
      <c r="F63" s="186">
        <v>3991</v>
      </c>
      <c r="G63" s="186">
        <v>4170</v>
      </c>
      <c r="H63" s="187">
        <f t="shared" si="27"/>
        <v>4.4850914557754917E-2</v>
      </c>
      <c r="I63" s="188">
        <f t="shared" si="28"/>
        <v>0.83296703296703289</v>
      </c>
      <c r="J63" s="187">
        <f t="shared" si="18"/>
        <v>6.7283350033157619E-3</v>
      </c>
      <c r="K63" s="189">
        <f t="shared" si="22"/>
        <v>0.21423067043411251</v>
      </c>
      <c r="L63" s="186">
        <v>1265</v>
      </c>
      <c r="M63" s="186">
        <v>502</v>
      </c>
      <c r="N63" s="186">
        <v>163</v>
      </c>
      <c r="O63" s="186">
        <v>1632</v>
      </c>
      <c r="P63" s="186">
        <v>1740</v>
      </c>
      <c r="Q63" s="187">
        <f t="shared" si="29"/>
        <v>6.6176470588235281E-2</v>
      </c>
      <c r="R63" s="188">
        <f t="shared" si="30"/>
        <v>0.37549407114624511</v>
      </c>
      <c r="S63" s="187">
        <f t="shared" si="19"/>
        <v>2.2026905738768495E-3</v>
      </c>
      <c r="T63" s="189">
        <f t="shared" si="23"/>
        <v>8.9391215001284358E-2</v>
      </c>
      <c r="U63" s="186">
        <v>70</v>
      </c>
      <c r="V63" s="186">
        <v>90</v>
      </c>
      <c r="W63" s="186">
        <v>37</v>
      </c>
      <c r="X63" s="186">
        <v>39</v>
      </c>
      <c r="Y63" s="186">
        <v>50</v>
      </c>
      <c r="Z63" s="186">
        <v>208</v>
      </c>
      <c r="AA63" s="187">
        <f t="shared" si="31"/>
        <v>3.16</v>
      </c>
      <c r="AB63" s="188">
        <f t="shared" si="20"/>
        <v>1.3111111111111109</v>
      </c>
      <c r="AC63" s="186">
        <f t="shared" si="24"/>
        <v>158</v>
      </c>
      <c r="AD63" s="186">
        <f t="shared" si="25"/>
        <v>118</v>
      </c>
      <c r="AE63" s="187">
        <f t="shared" si="21"/>
        <v>4.1830065359477128E-3</v>
      </c>
      <c r="AF63" s="189">
        <f t="shared" si="32"/>
        <v>1.0685846390958129E-2</v>
      </c>
      <c r="AG63" s="189">
        <f t="shared" si="32"/>
        <v>1.6234266632417159E-4</v>
      </c>
      <c r="AH63" s="40"/>
      <c r="AI63" s="40"/>
      <c r="AJ63" s="40"/>
    </row>
    <row r="64" spans="2:36" x14ac:dyDescent="0.25">
      <c r="B64" s="185" t="s">
        <v>138</v>
      </c>
      <c r="C64" s="186">
        <v>597</v>
      </c>
      <c r="D64" s="186">
        <v>226</v>
      </c>
      <c r="E64" s="186">
        <v>179</v>
      </c>
      <c r="F64" s="186">
        <v>987</v>
      </c>
      <c r="G64" s="186">
        <v>1614</v>
      </c>
      <c r="H64" s="187">
        <f t="shared" si="27"/>
        <v>0.63525835866261393</v>
      </c>
      <c r="I64" s="188">
        <f t="shared" si="28"/>
        <v>1.7035175879396984</v>
      </c>
      <c r="J64" s="187">
        <f t="shared" si="18"/>
        <v>2.6042044832977553E-3</v>
      </c>
      <c r="K64" s="189">
        <f t="shared" si="22"/>
        <v>0.13064594463331713</v>
      </c>
      <c r="L64" s="186">
        <v>940</v>
      </c>
      <c r="M64" s="186">
        <v>443</v>
      </c>
      <c r="N64" s="186">
        <v>169</v>
      </c>
      <c r="O64" s="186">
        <v>1380</v>
      </c>
      <c r="P64" s="186">
        <v>1360</v>
      </c>
      <c r="Q64" s="187">
        <f t="shared" si="29"/>
        <v>-1.4492753623188359E-2</v>
      </c>
      <c r="R64" s="188">
        <f t="shared" si="30"/>
        <v>0.44680851063829796</v>
      </c>
      <c r="S64" s="187">
        <f t="shared" si="19"/>
        <v>1.7216432071681122E-3</v>
      </c>
      <c r="T64" s="189">
        <f t="shared" si="23"/>
        <v>0.11008580216933786</v>
      </c>
      <c r="U64" s="186">
        <v>36</v>
      </c>
      <c r="V64" s="186">
        <v>71</v>
      </c>
      <c r="W64" s="186">
        <v>83</v>
      </c>
      <c r="X64" s="186">
        <v>27</v>
      </c>
      <c r="Y64" s="186">
        <v>89</v>
      </c>
      <c r="Z64" s="186">
        <v>142</v>
      </c>
      <c r="AA64" s="187">
        <f t="shared" si="31"/>
        <v>0.59550561797752799</v>
      </c>
      <c r="AB64" s="188">
        <f t="shared" si="20"/>
        <v>1</v>
      </c>
      <c r="AC64" s="186">
        <f t="shared" si="24"/>
        <v>53</v>
      </c>
      <c r="AD64" s="186">
        <f t="shared" si="25"/>
        <v>71</v>
      </c>
      <c r="AE64" s="187">
        <f t="shared" si="21"/>
        <v>2.85570638511815E-3</v>
      </c>
      <c r="AF64" s="189">
        <f t="shared" si="32"/>
        <v>1.1494252873563218E-2</v>
      </c>
      <c r="AG64" s="189">
        <f t="shared" si="32"/>
        <v>4.8203465920149588E-5</v>
      </c>
      <c r="AH64" s="40"/>
      <c r="AI64" s="40"/>
      <c r="AJ64" s="40"/>
    </row>
    <row r="65" spans="2:36" x14ac:dyDescent="0.25">
      <c r="B65" s="185" t="s">
        <v>148</v>
      </c>
      <c r="C65" s="186">
        <v>775</v>
      </c>
      <c r="D65" s="186">
        <v>304</v>
      </c>
      <c r="E65" s="186">
        <v>87</v>
      </c>
      <c r="F65" s="186">
        <v>1407</v>
      </c>
      <c r="G65" s="186">
        <v>3124</v>
      </c>
      <c r="H65" s="187">
        <f t="shared" si="27"/>
        <v>1.220326936744847</v>
      </c>
      <c r="I65" s="188">
        <f t="shared" si="28"/>
        <v>3.0309677419354841</v>
      </c>
      <c r="J65" s="187">
        <f t="shared" si="18"/>
        <v>5.0406039689108971E-3</v>
      </c>
      <c r="K65" s="189">
        <f t="shared" si="22"/>
        <v>0.25179334246796164</v>
      </c>
      <c r="L65" s="186">
        <v>578</v>
      </c>
      <c r="M65" s="186">
        <v>301</v>
      </c>
      <c r="N65" s="186">
        <v>42</v>
      </c>
      <c r="O65" s="186">
        <v>432</v>
      </c>
      <c r="P65" s="186">
        <v>1286</v>
      </c>
      <c r="Q65" s="187">
        <f t="shared" si="29"/>
        <v>1.9768518518518516</v>
      </c>
      <c r="R65" s="188">
        <f t="shared" si="30"/>
        <v>1.2249134948096887</v>
      </c>
      <c r="S65" s="187">
        <f t="shared" si="19"/>
        <v>1.6279655620722001E-3</v>
      </c>
      <c r="T65" s="189">
        <f t="shared" si="23"/>
        <v>0.1036511646651084</v>
      </c>
      <c r="U65" s="186">
        <v>26</v>
      </c>
      <c r="V65" s="186">
        <v>78</v>
      </c>
      <c r="W65" s="186">
        <v>20</v>
      </c>
      <c r="X65" s="186">
        <v>17</v>
      </c>
      <c r="Y65" s="186">
        <v>19</v>
      </c>
      <c r="Z65" s="186">
        <v>76</v>
      </c>
      <c r="AA65" s="187">
        <f t="shared" si="31"/>
        <v>3</v>
      </c>
      <c r="AB65" s="188">
        <f t="shared" si="20"/>
        <v>-2.5641025641025661E-2</v>
      </c>
      <c r="AC65" s="186">
        <f t="shared" si="24"/>
        <v>57</v>
      </c>
      <c r="AD65" s="186">
        <f t="shared" si="25"/>
        <v>-2</v>
      </c>
      <c r="AE65" s="187">
        <f t="shared" si="21"/>
        <v>1.5284062342885872E-3</v>
      </c>
      <c r="AF65" s="189">
        <f t="shared" si="32"/>
        <v>6.1255742725880554E-3</v>
      </c>
      <c r="AG65" s="189">
        <f t="shared" si="32"/>
        <v>2.4179898444426533E-4</v>
      </c>
      <c r="AH65" s="40"/>
      <c r="AI65" s="40"/>
      <c r="AJ65" s="40"/>
    </row>
    <row r="66" spans="2:36" x14ac:dyDescent="0.25">
      <c r="B66" s="185" t="s">
        <v>144</v>
      </c>
      <c r="C66" s="186">
        <v>602</v>
      </c>
      <c r="D66" s="186">
        <v>320</v>
      </c>
      <c r="E66" s="186">
        <v>1022</v>
      </c>
      <c r="F66" s="186">
        <v>765</v>
      </c>
      <c r="G66" s="186">
        <v>847</v>
      </c>
      <c r="H66" s="187">
        <f t="shared" si="27"/>
        <v>0.10718954248366019</v>
      </c>
      <c r="I66" s="188">
        <f t="shared" si="28"/>
        <v>0.40697674418604657</v>
      </c>
      <c r="J66" s="187">
        <f t="shared" si="18"/>
        <v>1.3666426253737291E-3</v>
      </c>
      <c r="K66" s="189">
        <f t="shared" si="22"/>
        <v>0.12390286717378583</v>
      </c>
      <c r="L66" s="186">
        <v>740</v>
      </c>
      <c r="M66" s="186">
        <v>449</v>
      </c>
      <c r="N66" s="186">
        <v>854</v>
      </c>
      <c r="O66" s="186">
        <v>1201</v>
      </c>
      <c r="P66" s="186">
        <v>1385</v>
      </c>
      <c r="Q66" s="187">
        <f t="shared" si="29"/>
        <v>0.15320566194837637</v>
      </c>
      <c r="R66" s="188">
        <f t="shared" si="30"/>
        <v>0.87162162162162171</v>
      </c>
      <c r="S66" s="187">
        <f t="shared" si="19"/>
        <v>1.7532910602410553E-3</v>
      </c>
      <c r="T66" s="189">
        <f t="shared" si="23"/>
        <v>0.20260386190754828</v>
      </c>
      <c r="U66" s="186">
        <v>11</v>
      </c>
      <c r="V66" s="186">
        <v>22</v>
      </c>
      <c r="W66" s="186">
        <v>16</v>
      </c>
      <c r="X66" s="186">
        <v>4</v>
      </c>
      <c r="Y66" s="186">
        <v>9</v>
      </c>
      <c r="Z66" s="186">
        <v>13</v>
      </c>
      <c r="AA66" s="187">
        <f t="shared" si="31"/>
        <v>0.44444444444444442</v>
      </c>
      <c r="AB66" s="188">
        <f t="shared" si="20"/>
        <v>-0.40909090909090906</v>
      </c>
      <c r="AC66" s="186">
        <f t="shared" si="24"/>
        <v>4</v>
      </c>
      <c r="AD66" s="186">
        <f t="shared" si="25"/>
        <v>-9</v>
      </c>
      <c r="AE66" s="187">
        <f t="shared" si="21"/>
        <v>2.6143790849673205E-4</v>
      </c>
      <c r="AF66" s="189">
        <f t="shared" si="32"/>
        <v>1.9016968987712111E-3</v>
      </c>
      <c r="AG66" s="189">
        <f t="shared" si="32"/>
        <v>6.5015278590468755E-5</v>
      </c>
      <c r="AH66" s="40"/>
      <c r="AI66" s="40"/>
      <c r="AJ66" s="40"/>
    </row>
    <row r="67" spans="2:36" x14ac:dyDescent="0.25">
      <c r="B67" s="185" t="s">
        <v>150</v>
      </c>
      <c r="C67" s="186">
        <v>441</v>
      </c>
      <c r="D67" s="186">
        <v>307</v>
      </c>
      <c r="E67" s="186">
        <v>123</v>
      </c>
      <c r="F67" s="186">
        <v>252</v>
      </c>
      <c r="G67" s="186">
        <v>367</v>
      </c>
      <c r="H67" s="187">
        <f t="shared" si="27"/>
        <v>0.45634920634920628</v>
      </c>
      <c r="I67" s="188">
        <f t="shared" si="28"/>
        <v>-0.16780045351473927</v>
      </c>
      <c r="J67" s="187">
        <f t="shared" si="18"/>
        <v>5.9215802067551194E-4</v>
      </c>
      <c r="K67" s="189">
        <f t="shared" si="22"/>
        <v>6.5805988882911962E-2</v>
      </c>
      <c r="L67" s="186">
        <v>509</v>
      </c>
      <c r="M67" s="186">
        <v>369</v>
      </c>
      <c r="N67" s="186">
        <v>94</v>
      </c>
      <c r="O67" s="186">
        <v>465</v>
      </c>
      <c r="P67" s="186">
        <v>404</v>
      </c>
      <c r="Q67" s="187">
        <f t="shared" si="29"/>
        <v>-0.13118279569892477</v>
      </c>
      <c r="R67" s="188">
        <f t="shared" si="30"/>
        <v>-0.20628683693516703</v>
      </c>
      <c r="S67" s="187">
        <f t="shared" si="19"/>
        <v>5.1142930565876272E-4</v>
      </c>
      <c r="T67" s="189">
        <f t="shared" si="23"/>
        <v>7.2440380132687832E-2</v>
      </c>
      <c r="U67" s="186">
        <v>64</v>
      </c>
      <c r="V67" s="186">
        <v>128</v>
      </c>
      <c r="W67" s="186">
        <v>61</v>
      </c>
      <c r="X67" s="186">
        <v>44</v>
      </c>
      <c r="Y67" s="186">
        <v>16</v>
      </c>
      <c r="Z67" s="186">
        <v>83</v>
      </c>
      <c r="AA67" s="187">
        <f t="shared" si="31"/>
        <v>4.1875</v>
      </c>
      <c r="AB67" s="188">
        <f t="shared" si="20"/>
        <v>-0.3515625</v>
      </c>
      <c r="AC67" s="186">
        <f t="shared" si="24"/>
        <v>67</v>
      </c>
      <c r="AD67" s="186">
        <f t="shared" si="25"/>
        <v>-45</v>
      </c>
      <c r="AE67" s="187">
        <f t="shared" si="21"/>
        <v>1.6691804927099045E-3</v>
      </c>
      <c r="AF67" s="189">
        <f t="shared" si="32"/>
        <v>1.4882553344091805E-2</v>
      </c>
      <c r="AG67" s="189">
        <f t="shared" si="32"/>
        <v>7.5085171239017395E-4</v>
      </c>
      <c r="AH67" s="40"/>
      <c r="AI67" s="40"/>
      <c r="AJ67" s="40"/>
    </row>
    <row r="68" spans="2:36" x14ac:dyDescent="0.25">
      <c r="B68" s="185" t="s">
        <v>128</v>
      </c>
      <c r="C68" s="186">
        <v>139</v>
      </c>
      <c r="D68" s="186">
        <v>94</v>
      </c>
      <c r="E68" s="186">
        <v>27</v>
      </c>
      <c r="F68" s="186">
        <v>216</v>
      </c>
      <c r="G68" s="186">
        <v>271</v>
      </c>
      <c r="H68" s="187">
        <f t="shared" si="27"/>
        <v>0.25462962962962954</v>
      </c>
      <c r="I68" s="188">
        <f t="shared" si="28"/>
        <v>0.94964028776978426</v>
      </c>
      <c r="J68" s="187">
        <f t="shared" si="18"/>
        <v>4.3726109973586848E-4</v>
      </c>
      <c r="K68" s="189">
        <f t="shared" si="22"/>
        <v>5.6470097937070224E-2</v>
      </c>
      <c r="L68" s="186">
        <v>412</v>
      </c>
      <c r="M68" s="186">
        <v>449</v>
      </c>
      <c r="N68" s="186">
        <v>25</v>
      </c>
      <c r="O68" s="186">
        <v>357</v>
      </c>
      <c r="P68" s="186">
        <v>643</v>
      </c>
      <c r="Q68" s="187">
        <f t="shared" si="29"/>
        <v>0.80112044817927175</v>
      </c>
      <c r="R68" s="188">
        <f t="shared" si="30"/>
        <v>0.56067961165048552</v>
      </c>
      <c r="S68" s="187">
        <f t="shared" si="19"/>
        <v>8.1398278103610004E-4</v>
      </c>
      <c r="T68" s="189">
        <f t="shared" si="23"/>
        <v>0.13398624713481974</v>
      </c>
      <c r="U68" s="186">
        <v>83</v>
      </c>
      <c r="V68" s="186">
        <v>60</v>
      </c>
      <c r="W68" s="186">
        <v>61</v>
      </c>
      <c r="X68" s="186">
        <v>3</v>
      </c>
      <c r="Y68" s="186">
        <v>22</v>
      </c>
      <c r="Z68" s="186">
        <v>61</v>
      </c>
      <c r="AA68" s="187">
        <f t="shared" si="31"/>
        <v>1.7727272727272729</v>
      </c>
      <c r="AB68" s="188">
        <f t="shared" si="20"/>
        <v>1.6666666666666607E-2</v>
      </c>
      <c r="AC68" s="186">
        <f t="shared" si="24"/>
        <v>39</v>
      </c>
      <c r="AD68" s="186">
        <f t="shared" si="25"/>
        <v>1</v>
      </c>
      <c r="AE68" s="187">
        <f t="shared" si="21"/>
        <v>1.2267471091000502E-3</v>
      </c>
      <c r="AF68" s="189">
        <f t="shared" si="32"/>
        <v>1.2710981454469682E-2</v>
      </c>
      <c r="AG68" s="189">
        <f t="shared" si="32"/>
        <v>3.6939513913883577E-4</v>
      </c>
      <c r="AH68" s="40"/>
      <c r="AI68" s="40"/>
      <c r="AJ68" s="40"/>
    </row>
    <row r="69" spans="2:36" x14ac:dyDescent="0.25">
      <c r="B69" s="191" t="s">
        <v>288</v>
      </c>
      <c r="C69" s="192">
        <f>C44-SUM(C45:C68)</f>
        <v>26790</v>
      </c>
      <c r="D69" s="192">
        <f>D44-SUM(D45:D68)</f>
        <v>16413</v>
      </c>
      <c r="E69" s="192">
        <f>E44-SUM(E45:E68)</f>
        <v>2720</v>
      </c>
      <c r="F69" s="192">
        <f>F44-SUM(F45:F68)</f>
        <v>18094</v>
      </c>
      <c r="G69" s="192">
        <f>G44-SUM(G45:G68)</f>
        <v>19937</v>
      </c>
      <c r="H69" s="193">
        <f t="shared" si="27"/>
        <v>0.10185696916104781</v>
      </c>
      <c r="I69" s="194">
        <f t="shared" si="28"/>
        <v>-0.25580440462859277</v>
      </c>
      <c r="J69" s="193">
        <f t="shared" si="18"/>
        <v>3.2168540758059076E-2</v>
      </c>
      <c r="K69" s="195">
        <f t="shared" si="22"/>
        <v>0.10658932342484428</v>
      </c>
      <c r="L69" s="192">
        <f>L44-SUM(L45:L68)</f>
        <v>15030</v>
      </c>
      <c r="M69" s="192">
        <f>M44-SUM(M45:M68)</f>
        <v>7782</v>
      </c>
      <c r="N69" s="192">
        <f>N44-SUM(N45:N68)</f>
        <v>2418</v>
      </c>
      <c r="O69" s="192">
        <f>O44-SUM(O45:O68)</f>
        <v>14274</v>
      </c>
      <c r="P69" s="192">
        <f>P44-SUM(P45:P68)</f>
        <v>14954</v>
      </c>
      <c r="Q69" s="193">
        <f t="shared" si="29"/>
        <v>4.7639064032506617E-2</v>
      </c>
      <c r="R69" s="194">
        <f t="shared" si="30"/>
        <v>-5.0565535595475941E-3</v>
      </c>
      <c r="S69" s="193">
        <f t="shared" si="19"/>
        <v>1.8930479794111728E-2</v>
      </c>
      <c r="T69" s="195">
        <f t="shared" si="23"/>
        <v>7.9948675452431228E-2</v>
      </c>
      <c r="U69" s="192">
        <f t="shared" ref="U69:Z69" si="33">U44-SUM(U45:U68)</f>
        <v>2659</v>
      </c>
      <c r="V69" s="192">
        <f t="shared" si="33"/>
        <v>3031</v>
      </c>
      <c r="W69" s="192">
        <f t="shared" si="33"/>
        <v>2059</v>
      </c>
      <c r="X69" s="192">
        <f t="shared" si="33"/>
        <v>681</v>
      </c>
      <c r="Y69" s="192">
        <f t="shared" si="33"/>
        <v>2719</v>
      </c>
      <c r="Z69" s="192">
        <f t="shared" si="33"/>
        <v>2902</v>
      </c>
      <c r="AA69" s="193">
        <f t="shared" si="31"/>
        <v>6.7304155939683641E-2</v>
      </c>
      <c r="AB69" s="194">
        <f t="shared" si="20"/>
        <v>-4.2560211151435157E-2</v>
      </c>
      <c r="AC69" s="192">
        <f>Z69-Y69</f>
        <v>183</v>
      </c>
      <c r="AD69" s="192">
        <f t="shared" si="25"/>
        <v>-129</v>
      </c>
      <c r="AE69" s="193">
        <f t="shared" si="21"/>
        <v>5.8360985419808949E-2</v>
      </c>
      <c r="AF69" s="195">
        <f t="shared" si="32"/>
        <v>1.5514983025475153E-2</v>
      </c>
      <c r="AG69" s="195">
        <f t="shared" si="32"/>
        <v>3.5982868261479133E-7</v>
      </c>
      <c r="AH69" s="40"/>
      <c r="AI69" s="40"/>
      <c r="AJ69" s="40"/>
    </row>
    <row r="70" spans="2:36" ht="6" customHeight="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</row>
    <row r="71" spans="2:36" x14ac:dyDescent="0.25">
      <c r="B71" s="39" t="s">
        <v>19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CB429-4D9D-4F2C-B746-93FE64131D8F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42" t="s">
        <v>291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</row>
    <row r="4" spans="1:34" ht="6" customHeight="1" x14ac:dyDescent="0.25"/>
    <row r="5" spans="1:34" ht="15.75" x14ac:dyDescent="0.25">
      <c r="B5" s="170"/>
      <c r="C5" s="314" t="s">
        <v>9</v>
      </c>
      <c r="D5" s="312"/>
      <c r="E5" s="312"/>
      <c r="F5" s="312"/>
      <c r="G5" s="312"/>
      <c r="H5" s="312"/>
      <c r="I5" s="312"/>
      <c r="J5" s="312"/>
      <c r="K5" s="313"/>
      <c r="L5" s="315" t="s">
        <v>13</v>
      </c>
      <c r="M5" s="316"/>
      <c r="N5" s="316"/>
      <c r="O5" s="316"/>
      <c r="P5" s="316"/>
      <c r="Q5" s="316"/>
      <c r="R5" s="316"/>
      <c r="S5" s="316"/>
      <c r="T5" s="317"/>
      <c r="U5" s="315" t="s">
        <v>12</v>
      </c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7"/>
    </row>
    <row r="6" spans="1:34" s="175" customFormat="1" ht="72" customHeight="1" x14ac:dyDescent="0.25">
      <c r="B6" s="171"/>
      <c r="C6" s="111">
        <v>2018</v>
      </c>
      <c r="D6" s="111">
        <v>2019</v>
      </c>
      <c r="E6" s="111">
        <v>2020</v>
      </c>
      <c r="F6" s="111">
        <v>2021</v>
      </c>
      <c r="G6" s="111">
        <v>2022</v>
      </c>
      <c r="H6" s="173" t="str">
        <f>CONCATENATE("var. ",RIGHT(G6,2),"/",RIGHT(F6,2))</f>
        <v>var. 22/21</v>
      </c>
      <c r="I6" s="173" t="str">
        <f>CONCATENATE("var. ",RIGHT(G6,2),"/",RIGHT(D6,2))</f>
        <v>var. 22/19</v>
      </c>
      <c r="J6" s="173" t="str">
        <f>CONCATENATE("Cuota s/ total lugares de residencia ",RIGHT(G6,4))</f>
        <v>Cuota s/ total lugares de residencia 2022</v>
      </c>
      <c r="K6" s="199" t="str">
        <f>CONCATENATE("cuota s/ Canarias ",RIGHT(G6,4))</f>
        <v>cuota s/ Canarias 2022</v>
      </c>
      <c r="L6" s="200">
        <v>2018</v>
      </c>
      <c r="M6" s="201">
        <v>2019</v>
      </c>
      <c r="N6" s="201">
        <v>2020</v>
      </c>
      <c r="O6" s="201">
        <v>2021</v>
      </c>
      <c r="P6" s="201">
        <v>2022</v>
      </c>
      <c r="Q6" s="202" t="str">
        <f>CONCATENATE("var. ",RIGHT(P6,2),"/",RIGHT(O6,2))</f>
        <v>var. 22/21</v>
      </c>
      <c r="R6" s="202" t="str">
        <f>CONCATENATE("var. ",RIGHT(P6,2),"/",RIGHT(M6,2))</f>
        <v>var. 22/19</v>
      </c>
      <c r="S6" s="202" t="str">
        <f>CONCATENATE("Cuota s/ total lugares de residencia ",RIGHT(P6,4))</f>
        <v>Cuota s/ total lugares de residencia 2022</v>
      </c>
      <c r="T6" s="203" t="str">
        <f>CONCATENATE("cuota s/ Canarias ",RIGHT(P6,4))</f>
        <v>cuota s/ Canarias 2022</v>
      </c>
      <c r="U6" s="200">
        <v>2017</v>
      </c>
      <c r="V6" s="201">
        <v>2018</v>
      </c>
      <c r="W6" s="201">
        <v>2019</v>
      </c>
      <c r="X6" s="201">
        <v>2020</v>
      </c>
      <c r="Y6" s="201">
        <v>2021</v>
      </c>
      <c r="Z6" s="201">
        <v>2022</v>
      </c>
      <c r="AA6" s="202" t="str">
        <f>CONCATENATE("var. ",RIGHT(Z6,2),"/",RIGHT(Y6,2))</f>
        <v>var. 22/21</v>
      </c>
      <c r="AB6" s="202" t="str">
        <f>CONCATENATE("var. ",RIGHT(Z6,2),"/",RIGHT(W6,2))</f>
        <v>var. 22/19</v>
      </c>
      <c r="AC6" s="204" t="str">
        <f>CONCATENATE("dif. ",RIGHT(Z6,2),"/",RIGHT(Y6,2))</f>
        <v>dif. 22/21</v>
      </c>
      <c r="AD6" s="204" t="str">
        <f>CONCATENATE("dif. ",RIGHT(Z6,2),"/",RIGHT(W6,2))</f>
        <v>dif. 22/19</v>
      </c>
      <c r="AE6" s="202" t="str">
        <f>CONCATENATE("Cuota s/ total lugares de residencia ",RIGHT(Z6,4))</f>
        <v>Cuota s/ total lugares de residencia 2022</v>
      </c>
      <c r="AF6" s="205" t="str">
        <f>CONCATENATE("cuota s/ Canarias ",RIGHT(W6,4))</f>
        <v>cuota s/ Canarias 2019</v>
      </c>
      <c r="AG6" s="203" t="str">
        <f>CONCATENATE("cuota s/ Canarias ",RIGHT(Z6,4))</f>
        <v>cuota s/ Canarias 2022</v>
      </c>
    </row>
    <row r="7" spans="1:34" x14ac:dyDescent="0.25">
      <c r="A7" s="1"/>
      <c r="B7" s="176" t="s">
        <v>44</v>
      </c>
      <c r="C7" s="177">
        <v>13460559</v>
      </c>
      <c r="D7" s="177">
        <v>13140461</v>
      </c>
      <c r="E7" s="177">
        <v>4156146</v>
      </c>
      <c r="F7" s="177">
        <v>6295130</v>
      </c>
      <c r="G7" s="177">
        <v>12449338</v>
      </c>
      <c r="H7" s="178">
        <f>IFERROR(G7/F7-1,"-")</f>
        <v>0.97761412393389802</v>
      </c>
      <c r="I7" s="178">
        <f>IFERROR(G7/C7-1,"-")</f>
        <v>-7.5124740361823039E-2</v>
      </c>
      <c r="J7" s="178">
        <f>G7/G$7</f>
        <v>1</v>
      </c>
      <c r="K7" s="179">
        <f>G7/$G7</f>
        <v>1</v>
      </c>
      <c r="L7" s="206">
        <v>3847262</v>
      </c>
      <c r="M7" s="206">
        <v>3784870</v>
      </c>
      <c r="N7" s="206">
        <v>1235446</v>
      </c>
      <c r="O7" s="206">
        <v>1829409</v>
      </c>
      <c r="P7" s="206">
        <v>3316536</v>
      </c>
      <c r="Q7" s="207">
        <f>IFERROR(P7/O7-1,"-")</f>
        <v>0.81290023171417647</v>
      </c>
      <c r="R7" s="207">
        <f>IFERROR(P7/M7-1,"-")</f>
        <v>-0.1237384639366742</v>
      </c>
      <c r="S7" s="207">
        <f>P7/P$7</f>
        <v>1</v>
      </c>
      <c r="T7" s="208">
        <f>P7/$G7</f>
        <v>0.26640259907795899</v>
      </c>
      <c r="U7" s="206">
        <v>5000499</v>
      </c>
      <c r="V7" s="206">
        <v>4872456</v>
      </c>
      <c r="W7" s="206">
        <v>4831573</v>
      </c>
      <c r="X7" s="206">
        <v>1565303</v>
      </c>
      <c r="Y7" s="206">
        <v>2335438</v>
      </c>
      <c r="Z7" s="206">
        <v>4757683</v>
      </c>
      <c r="AA7" s="207">
        <f>IFERROR(Z7/Y7-1,"-")</f>
        <v>1.0371694731352319</v>
      </c>
      <c r="AB7" s="207">
        <f>IFERROR(Z7/W7-1,"-")</f>
        <v>-1.5293156079810855E-2</v>
      </c>
      <c r="AC7" s="206">
        <f>Z7-Y7</f>
        <v>2422245</v>
      </c>
      <c r="AD7" s="206">
        <f>Z7-W7</f>
        <v>-73890</v>
      </c>
      <c r="AE7" s="207">
        <f>Z7/Z$7</f>
        <v>1</v>
      </c>
      <c r="AF7" s="208">
        <f>W7/$D7</f>
        <v>0.36768671966683664</v>
      </c>
      <c r="AG7" s="208">
        <f>Z7/$G7</f>
        <v>0.3821635335147941</v>
      </c>
      <c r="AH7" s="139"/>
    </row>
    <row r="8" spans="1:34" x14ac:dyDescent="0.25">
      <c r="A8" s="1" t="s">
        <v>76</v>
      </c>
      <c r="B8" s="180" t="s">
        <v>77</v>
      </c>
      <c r="C8" s="181">
        <v>2469952</v>
      </c>
      <c r="D8" s="181">
        <v>2680211</v>
      </c>
      <c r="E8" s="181">
        <v>1213596</v>
      </c>
      <c r="F8" s="181">
        <v>2187932</v>
      </c>
      <c r="G8" s="181">
        <v>2692202</v>
      </c>
      <c r="H8" s="182">
        <f>IFERROR(G8/F8-1,"-")</f>
        <v>0.23047791247625615</v>
      </c>
      <c r="I8" s="183">
        <f>IFERROR(G8/C8-1,"-")</f>
        <v>8.998150571347141E-2</v>
      </c>
      <c r="J8" s="182">
        <f>G8/G$7</f>
        <v>0.21625262323185376</v>
      </c>
      <c r="K8" s="184">
        <f>G8/$G8</f>
        <v>1</v>
      </c>
      <c r="L8" s="181">
        <v>756973</v>
      </c>
      <c r="M8" s="181">
        <v>908418</v>
      </c>
      <c r="N8" s="181">
        <v>426489</v>
      </c>
      <c r="O8" s="181">
        <v>753799</v>
      </c>
      <c r="P8" s="181">
        <v>876714</v>
      </c>
      <c r="Q8" s="182">
        <f>IFERROR(P8/O8-1,"-")</f>
        <v>0.16306070981786913</v>
      </c>
      <c r="R8" s="183">
        <f t="shared" ref="R8:R36" si="0">IFERROR(P8/M8-1,"-")</f>
        <v>-3.4900233152579507E-2</v>
      </c>
      <c r="S8" s="182">
        <f>P8/P$7</f>
        <v>0.26434629384393837</v>
      </c>
      <c r="T8" s="184">
        <f>P8/$G8</f>
        <v>0.3256494126369418</v>
      </c>
      <c r="U8" s="181">
        <v>971172</v>
      </c>
      <c r="V8" s="181">
        <v>1028693</v>
      </c>
      <c r="W8" s="181">
        <v>1047557</v>
      </c>
      <c r="X8" s="181">
        <v>456683</v>
      </c>
      <c r="Y8" s="181">
        <v>800301</v>
      </c>
      <c r="Z8" s="181">
        <v>1016781</v>
      </c>
      <c r="AA8" s="182">
        <f>IFERROR(Z8/Y8-1,"-")</f>
        <v>0.27049822504282761</v>
      </c>
      <c r="AB8" s="183">
        <f t="shared" ref="AB8:AB36" si="1">IFERROR(Z8/W8-1,"-")</f>
        <v>-2.9378830937123235E-2</v>
      </c>
      <c r="AC8" s="181">
        <f t="shared" ref="AC8:AC35" si="2">Z8-Y8</f>
        <v>216480</v>
      </c>
      <c r="AD8" s="181">
        <f t="shared" ref="AD8:AD36" si="3">Z8-W8</f>
        <v>-30776</v>
      </c>
      <c r="AE8" s="182">
        <f>Z8/Z$7</f>
        <v>0.21371348196170278</v>
      </c>
      <c r="AF8" s="184">
        <f t="shared" ref="AF8:AF36" si="4">W8/$D8</f>
        <v>0.39084870556833023</v>
      </c>
      <c r="AG8" s="184">
        <f t="shared" ref="AG8:AG15" si="5">Z8/$G8</f>
        <v>0.37767634077977802</v>
      </c>
      <c r="AH8" s="139"/>
    </row>
    <row r="9" spans="1:34" x14ac:dyDescent="0.25">
      <c r="A9" s="197" t="s">
        <v>9</v>
      </c>
      <c r="B9" s="185" t="s">
        <v>9</v>
      </c>
      <c r="C9" s="186">
        <v>1237955</v>
      </c>
      <c r="D9" s="186">
        <v>1328000</v>
      </c>
      <c r="E9" s="186">
        <v>655907</v>
      </c>
      <c r="F9" s="186">
        <v>1213921</v>
      </c>
      <c r="G9" s="186">
        <v>1280131</v>
      </c>
      <c r="H9" s="187">
        <f>IFERROR(G9/F9-1,"-")</f>
        <v>5.4542264282436914E-2</v>
      </c>
      <c r="I9" s="188">
        <f>IFERROR(G9/C9-1,"-")</f>
        <v>3.4069089748819614E-2</v>
      </c>
      <c r="J9" s="187">
        <f>G9/G$7</f>
        <v>0.10282723466902417</v>
      </c>
      <c r="K9" s="189">
        <f>G9/$G9</f>
        <v>1</v>
      </c>
      <c r="L9" s="186">
        <v>468136</v>
      </c>
      <c r="M9" s="186">
        <v>556320</v>
      </c>
      <c r="N9" s="186">
        <v>291692</v>
      </c>
      <c r="O9" s="186">
        <v>511444</v>
      </c>
      <c r="P9" s="186">
        <v>509752</v>
      </c>
      <c r="Q9" s="187">
        <f>IFERROR(P9/O9-1,"-")</f>
        <v>-3.3082800854052907E-3</v>
      </c>
      <c r="R9" s="188">
        <f t="shared" si="0"/>
        <v>-8.3707218866839184E-2</v>
      </c>
      <c r="S9" s="187">
        <f>P9/P$7</f>
        <v>0.15370012567329286</v>
      </c>
      <c r="T9" s="189">
        <f>P9/$G9</f>
        <v>0.39820299641208595</v>
      </c>
      <c r="U9" s="186">
        <v>397644</v>
      </c>
      <c r="V9" s="186">
        <v>422456</v>
      </c>
      <c r="W9" s="186">
        <v>415150</v>
      </c>
      <c r="X9" s="186">
        <v>208389</v>
      </c>
      <c r="Y9" s="186">
        <v>416048</v>
      </c>
      <c r="Z9" s="186">
        <v>423208</v>
      </c>
      <c r="AA9" s="187">
        <f>IFERROR(Z9/Y9-1,"-")</f>
        <v>1.7209552743914225E-2</v>
      </c>
      <c r="AB9" s="188">
        <f t="shared" si="1"/>
        <v>1.9409851860773264E-2</v>
      </c>
      <c r="AC9" s="186">
        <f t="shared" si="2"/>
        <v>7160</v>
      </c>
      <c r="AD9" s="186">
        <f t="shared" si="3"/>
        <v>8058</v>
      </c>
      <c r="AE9" s="187">
        <f>Z9/Z$7</f>
        <v>8.8952542655742303E-2</v>
      </c>
      <c r="AF9" s="189">
        <f t="shared" si="4"/>
        <v>0.31261295180722892</v>
      </c>
      <c r="AG9" s="189">
        <f>Z9/$G9</f>
        <v>0.33059741542076554</v>
      </c>
      <c r="AH9" s="139"/>
    </row>
    <row r="10" spans="1:34" x14ac:dyDescent="0.25">
      <c r="A10" s="197" t="s">
        <v>81</v>
      </c>
      <c r="B10" s="185" t="s">
        <v>81</v>
      </c>
      <c r="C10" s="186">
        <v>1231997</v>
      </c>
      <c r="D10" s="186">
        <v>1352211</v>
      </c>
      <c r="E10" s="186">
        <v>557689</v>
      </c>
      <c r="F10" s="186">
        <v>974011</v>
      </c>
      <c r="G10" s="186">
        <v>1412071</v>
      </c>
      <c r="H10" s="187">
        <f>IFERROR(G10/F10-1,"-")</f>
        <v>0.449748514133824</v>
      </c>
      <c r="I10" s="188">
        <f>IFERROR(G10/C10-1,"-")</f>
        <v>0.14616431695856402</v>
      </c>
      <c r="J10" s="187">
        <f>G10/G$7</f>
        <v>0.1134253885628296</v>
      </c>
      <c r="K10" s="189">
        <f>G10/$G10</f>
        <v>1</v>
      </c>
      <c r="L10" s="186">
        <v>288837</v>
      </c>
      <c r="M10" s="186">
        <v>352098</v>
      </c>
      <c r="N10" s="186">
        <v>134797</v>
      </c>
      <c r="O10" s="186">
        <v>242355</v>
      </c>
      <c r="P10" s="186">
        <v>366962</v>
      </c>
      <c r="Q10" s="187">
        <f>IFERROR(P10/O10-1,"-")</f>
        <v>0.51415072930205685</v>
      </c>
      <c r="R10" s="188">
        <f t="shared" si="0"/>
        <v>4.2215519542854629E-2</v>
      </c>
      <c r="S10" s="187">
        <f>P10/P$7</f>
        <v>0.11064616817064551</v>
      </c>
      <c r="T10" s="189">
        <f>P10/$G10</f>
        <v>0.25987503461228223</v>
      </c>
      <c r="U10" s="186">
        <v>573528</v>
      </c>
      <c r="V10" s="186">
        <v>606237</v>
      </c>
      <c r="W10" s="186">
        <v>632407</v>
      </c>
      <c r="X10" s="186">
        <v>248294</v>
      </c>
      <c r="Y10" s="186">
        <v>384253</v>
      </c>
      <c r="Z10" s="186">
        <v>593573</v>
      </c>
      <c r="AA10" s="187">
        <f>IFERROR(Z10/Y10-1,"-")</f>
        <v>0.54474525898301374</v>
      </c>
      <c r="AB10" s="188">
        <f t="shared" si="1"/>
        <v>-6.1406657421565591E-2</v>
      </c>
      <c r="AC10" s="186">
        <f t="shared" si="2"/>
        <v>209320</v>
      </c>
      <c r="AD10" s="186">
        <f t="shared" si="3"/>
        <v>-38834</v>
      </c>
      <c r="AE10" s="187">
        <f>Z10/Z$7</f>
        <v>0.12476093930596048</v>
      </c>
      <c r="AF10" s="189">
        <f t="shared" si="4"/>
        <v>0.46768366771162195</v>
      </c>
      <c r="AG10" s="189">
        <f t="shared" si="5"/>
        <v>0.42035634185533166</v>
      </c>
      <c r="AH10" s="139"/>
    </row>
    <row r="11" spans="1:34" x14ac:dyDescent="0.25">
      <c r="A11" s="1"/>
      <c r="B11" s="180" t="s">
        <v>89</v>
      </c>
      <c r="C11" s="181">
        <v>10990607</v>
      </c>
      <c r="D11" s="181">
        <v>10460250</v>
      </c>
      <c r="E11" s="181">
        <v>2942550</v>
      </c>
      <c r="F11" s="181">
        <v>4107198</v>
      </c>
      <c r="G11" s="181">
        <v>9757136</v>
      </c>
      <c r="H11" s="182">
        <f>IFERROR(G11/F11-1,"-")</f>
        <v>1.3756186090858051</v>
      </c>
      <c r="I11" s="183">
        <f>IFERROR(G11/C11-1,"-")</f>
        <v>-0.1122295611152323</v>
      </c>
      <c r="J11" s="182">
        <f>G11/G$7</f>
        <v>0.78374737676814621</v>
      </c>
      <c r="K11" s="184">
        <f>G11/$G11</f>
        <v>1</v>
      </c>
      <c r="L11" s="181">
        <v>3090289</v>
      </c>
      <c r="M11" s="181">
        <v>2876452</v>
      </c>
      <c r="N11" s="181">
        <v>808957</v>
      </c>
      <c r="O11" s="181">
        <v>1075610</v>
      </c>
      <c r="P11" s="181">
        <v>2439822</v>
      </c>
      <c r="Q11" s="182">
        <f>IFERROR(P11/O11-1,"-")</f>
        <v>1.268314723738158</v>
      </c>
      <c r="R11" s="183">
        <f t="shared" si="0"/>
        <v>-0.15179464145412469</v>
      </c>
      <c r="S11" s="182">
        <f>P11/P$7</f>
        <v>0.73565370615606163</v>
      </c>
      <c r="T11" s="184">
        <f>P11/$G11</f>
        <v>0.25005513913099092</v>
      </c>
      <c r="U11" s="181">
        <v>4029327</v>
      </c>
      <c r="V11" s="181">
        <v>3843763</v>
      </c>
      <c r="W11" s="181">
        <v>3784016</v>
      </c>
      <c r="X11" s="181">
        <v>1108620</v>
      </c>
      <c r="Y11" s="181">
        <v>1535137</v>
      </c>
      <c r="Z11" s="181">
        <v>3740902</v>
      </c>
      <c r="AA11" s="182">
        <f>IFERROR(Z11/Y11-1,"-")</f>
        <v>1.436852215795724</v>
      </c>
      <c r="AB11" s="183">
        <f t="shared" si="1"/>
        <v>-1.1393715037145702E-2</v>
      </c>
      <c r="AC11" s="181">
        <f t="shared" si="2"/>
        <v>2205765</v>
      </c>
      <c r="AD11" s="181">
        <f t="shared" si="3"/>
        <v>-43114</v>
      </c>
      <c r="AE11" s="182">
        <f>Z11/Z$7</f>
        <v>0.78628651803829719</v>
      </c>
      <c r="AF11" s="184">
        <f t="shared" si="4"/>
        <v>0.36175196577519658</v>
      </c>
      <c r="AG11" s="184">
        <f t="shared" si="5"/>
        <v>0.38340164572882862</v>
      </c>
      <c r="AH11" s="139"/>
    </row>
    <row r="12" spans="1:34" s="103" customFormat="1" x14ac:dyDescent="0.25">
      <c r="B12" s="185" t="s">
        <v>93</v>
      </c>
      <c r="C12" s="186">
        <v>3957578</v>
      </c>
      <c r="D12" s="186">
        <v>3883925</v>
      </c>
      <c r="E12" s="186">
        <v>919089</v>
      </c>
      <c r="F12" s="186">
        <v>958995</v>
      </c>
      <c r="G12" s="186">
        <v>3763014</v>
      </c>
      <c r="H12" s="187">
        <f t="shared" ref="H12:H36" si="6">IFERROR(G12/F12-1,"-")</f>
        <v>2.9239140975708944</v>
      </c>
      <c r="I12" s="188">
        <f t="shared" ref="I12:I36" si="7">IFERROR(G12/C12-1,"-")</f>
        <v>-4.9162391745658618E-2</v>
      </c>
      <c r="J12" s="187">
        <f t="shared" ref="J12:J36" si="8">G12/G$7</f>
        <v>0.30226619278872496</v>
      </c>
      <c r="K12" s="189">
        <f t="shared" ref="K12:K36" si="9">G12/$G12</f>
        <v>1</v>
      </c>
      <c r="L12" s="186">
        <v>712445</v>
      </c>
      <c r="M12" s="186">
        <v>662102</v>
      </c>
      <c r="N12" s="186">
        <v>138718</v>
      </c>
      <c r="O12" s="186">
        <v>149378</v>
      </c>
      <c r="P12" s="186">
        <v>587386</v>
      </c>
      <c r="Q12" s="187">
        <f t="shared" ref="Q12:Q36" si="10">IFERROR(P12/O12-1,"-")</f>
        <v>2.9322122400889019</v>
      </c>
      <c r="R12" s="188">
        <f t="shared" si="0"/>
        <v>-0.11284666108847274</v>
      </c>
      <c r="S12" s="187">
        <f t="shared" ref="S12:S29" si="11">P12/P$7</f>
        <v>0.17710828406506066</v>
      </c>
      <c r="T12" s="189">
        <f t="shared" ref="T12:T36" si="12">P12/$G12</f>
        <v>0.15609455611911091</v>
      </c>
      <c r="U12" s="186">
        <v>1792184</v>
      </c>
      <c r="V12" s="186">
        <v>1692213</v>
      </c>
      <c r="W12" s="186">
        <v>1721079</v>
      </c>
      <c r="X12" s="186">
        <v>436137</v>
      </c>
      <c r="Y12" s="186">
        <v>446045</v>
      </c>
      <c r="Z12" s="186">
        <v>1722453</v>
      </c>
      <c r="AA12" s="187">
        <f t="shared" ref="AA12:AA36" si="13">IFERROR(Z12/Y12-1,"-")</f>
        <v>2.8616126175610086</v>
      </c>
      <c r="AB12" s="188">
        <f t="shared" si="1"/>
        <v>7.983363924608522E-4</v>
      </c>
      <c r="AC12" s="186">
        <f t="shared" si="2"/>
        <v>1276408</v>
      </c>
      <c r="AD12" s="186">
        <f t="shared" si="3"/>
        <v>1374</v>
      </c>
      <c r="AE12" s="187">
        <f t="shared" ref="AE12:AE36" si="14">Z12/Z$7</f>
        <v>0.36203610034548328</v>
      </c>
      <c r="AF12" s="189">
        <f t="shared" si="4"/>
        <v>0.44312879368164937</v>
      </c>
      <c r="AG12" s="189">
        <f t="shared" si="5"/>
        <v>0.45773228587509907</v>
      </c>
      <c r="AH12" s="198"/>
    </row>
    <row r="13" spans="1:34" s="103" customFormat="1" x14ac:dyDescent="0.25">
      <c r="B13" s="185" t="s">
        <v>97</v>
      </c>
      <c r="C13" s="186">
        <v>2410944</v>
      </c>
      <c r="D13" s="186">
        <v>2062560</v>
      </c>
      <c r="E13" s="186">
        <v>608567</v>
      </c>
      <c r="F13" s="186">
        <v>975958</v>
      </c>
      <c r="G13" s="186">
        <v>1701446</v>
      </c>
      <c r="H13" s="187">
        <f t="shared" si="6"/>
        <v>0.74335985769879431</v>
      </c>
      <c r="I13" s="188">
        <f t="shared" si="7"/>
        <v>-0.29428223965384515</v>
      </c>
      <c r="J13" s="187">
        <f t="shared" si="8"/>
        <v>0.13666959640745557</v>
      </c>
      <c r="K13" s="189">
        <f t="shared" si="9"/>
        <v>1</v>
      </c>
      <c r="L13" s="186">
        <v>687605</v>
      </c>
      <c r="M13" s="186">
        <v>574270</v>
      </c>
      <c r="N13" s="186">
        <v>164634</v>
      </c>
      <c r="O13" s="186">
        <v>269763</v>
      </c>
      <c r="P13" s="186">
        <v>482557</v>
      </c>
      <c r="Q13" s="187">
        <f t="shared" si="10"/>
        <v>0.78881833312945071</v>
      </c>
      <c r="R13" s="188">
        <f t="shared" si="0"/>
        <v>-0.15970362373099767</v>
      </c>
      <c r="S13" s="187">
        <f t="shared" si="11"/>
        <v>0.14550030513764964</v>
      </c>
      <c r="T13" s="189">
        <f t="shared" si="12"/>
        <v>0.28361581854493179</v>
      </c>
      <c r="U13" s="186">
        <v>605850</v>
      </c>
      <c r="V13" s="186">
        <v>580856</v>
      </c>
      <c r="W13" s="186">
        <v>491040</v>
      </c>
      <c r="X13" s="186">
        <v>138922</v>
      </c>
      <c r="Y13" s="186">
        <v>222501</v>
      </c>
      <c r="Z13" s="186">
        <v>385709</v>
      </c>
      <c r="AA13" s="187">
        <f t="shared" si="13"/>
        <v>0.73351580442335096</v>
      </c>
      <c r="AB13" s="188">
        <f t="shared" si="1"/>
        <v>-0.21450594656239819</v>
      </c>
      <c r="AC13" s="186">
        <f t="shared" si="2"/>
        <v>163208</v>
      </c>
      <c r="AD13" s="186">
        <f t="shared" si="3"/>
        <v>-105331</v>
      </c>
      <c r="AE13" s="187">
        <f t="shared" si="14"/>
        <v>8.1070764908044532E-2</v>
      </c>
      <c r="AF13" s="189">
        <f t="shared" si="4"/>
        <v>0.23807307423784035</v>
      </c>
      <c r="AG13" s="189">
        <f t="shared" si="5"/>
        <v>0.22669482310928468</v>
      </c>
      <c r="AH13" s="198"/>
    </row>
    <row r="14" spans="1:34" x14ac:dyDescent="0.25">
      <c r="A14" s="1"/>
      <c r="B14" s="185" t="s">
        <v>101</v>
      </c>
      <c r="C14" s="186">
        <v>504329</v>
      </c>
      <c r="D14" s="186">
        <v>480257</v>
      </c>
      <c r="E14" s="186">
        <v>157525</v>
      </c>
      <c r="F14" s="186">
        <v>336107</v>
      </c>
      <c r="G14" s="186">
        <v>542162</v>
      </c>
      <c r="H14" s="187">
        <f t="shared" si="6"/>
        <v>0.61306369697745056</v>
      </c>
      <c r="I14" s="188">
        <f t="shared" si="7"/>
        <v>7.5016507081686834E-2</v>
      </c>
      <c r="J14" s="187">
        <f t="shared" si="8"/>
        <v>4.3549464236572258E-2</v>
      </c>
      <c r="K14" s="189">
        <f t="shared" si="9"/>
        <v>1</v>
      </c>
      <c r="L14" s="186">
        <v>91597</v>
      </c>
      <c r="M14" s="186">
        <v>82367</v>
      </c>
      <c r="N14" s="186">
        <v>24981</v>
      </c>
      <c r="O14" s="186">
        <v>56905</v>
      </c>
      <c r="P14" s="186">
        <v>89440</v>
      </c>
      <c r="Q14" s="187">
        <f t="shared" si="10"/>
        <v>0.57174237764695546</v>
      </c>
      <c r="R14" s="188">
        <f t="shared" si="0"/>
        <v>8.5871769033714962E-2</v>
      </c>
      <c r="S14" s="187">
        <f t="shared" si="11"/>
        <v>2.6967896624671042E-2</v>
      </c>
      <c r="T14" s="189">
        <f t="shared" si="12"/>
        <v>0.16496914206454896</v>
      </c>
      <c r="U14" s="186">
        <v>165031</v>
      </c>
      <c r="V14" s="186">
        <v>162041</v>
      </c>
      <c r="W14" s="186">
        <v>166950</v>
      </c>
      <c r="X14" s="186">
        <v>58766</v>
      </c>
      <c r="Y14" s="186">
        <v>128102</v>
      </c>
      <c r="Z14" s="186">
        <v>197280</v>
      </c>
      <c r="AA14" s="187">
        <f t="shared" si="13"/>
        <v>0.54002279433576361</v>
      </c>
      <c r="AB14" s="188">
        <f t="shared" si="1"/>
        <v>0.18167115902964959</v>
      </c>
      <c r="AC14" s="186">
        <f t="shared" si="2"/>
        <v>69178</v>
      </c>
      <c r="AD14" s="186">
        <f t="shared" si="3"/>
        <v>30330</v>
      </c>
      <c r="AE14" s="187">
        <f t="shared" si="14"/>
        <v>4.1465562123411751E-2</v>
      </c>
      <c r="AF14" s="189">
        <f t="shared" si="4"/>
        <v>0.34762637504502797</v>
      </c>
      <c r="AG14" s="189">
        <f t="shared" si="5"/>
        <v>0.36387647972377257</v>
      </c>
      <c r="AH14" s="139"/>
    </row>
    <row r="15" spans="1:34" x14ac:dyDescent="0.25">
      <c r="A15" s="1"/>
      <c r="B15" s="185" t="s">
        <v>110</v>
      </c>
      <c r="C15" s="186">
        <v>506021</v>
      </c>
      <c r="D15" s="186">
        <v>471579</v>
      </c>
      <c r="E15" s="186">
        <v>130947</v>
      </c>
      <c r="F15" s="186">
        <v>269719</v>
      </c>
      <c r="G15" s="186">
        <v>543959</v>
      </c>
      <c r="H15" s="187">
        <f t="shared" si="6"/>
        <v>1.0167618892254531</v>
      </c>
      <c r="I15" s="188">
        <f t="shared" si="7"/>
        <v>7.4973173050130404E-2</v>
      </c>
      <c r="J15" s="187">
        <f t="shared" si="8"/>
        <v>4.3693809261183207E-2</v>
      </c>
      <c r="K15" s="189">
        <f t="shared" si="9"/>
        <v>1</v>
      </c>
      <c r="L15" s="186">
        <v>205666</v>
      </c>
      <c r="M15" s="186">
        <v>205086</v>
      </c>
      <c r="N15" s="186">
        <v>51977</v>
      </c>
      <c r="O15" s="186">
        <v>112213</v>
      </c>
      <c r="P15" s="186">
        <v>229292</v>
      </c>
      <c r="Q15" s="187">
        <f t="shared" si="10"/>
        <v>1.0433639596125226</v>
      </c>
      <c r="R15" s="188">
        <f t="shared" si="0"/>
        <v>0.11802853437094685</v>
      </c>
      <c r="S15" s="187">
        <f t="shared" si="11"/>
        <v>6.9135990081217263E-2</v>
      </c>
      <c r="T15" s="189">
        <f t="shared" si="12"/>
        <v>0.42152441636226262</v>
      </c>
      <c r="U15" s="186">
        <v>154315</v>
      </c>
      <c r="V15" s="186">
        <v>146606</v>
      </c>
      <c r="W15" s="186">
        <v>137818</v>
      </c>
      <c r="X15" s="186">
        <v>39662</v>
      </c>
      <c r="Y15" s="186">
        <v>93209</v>
      </c>
      <c r="Z15" s="186">
        <v>169583</v>
      </c>
      <c r="AA15" s="187">
        <f t="shared" si="13"/>
        <v>0.8193843942108594</v>
      </c>
      <c r="AB15" s="188">
        <f t="shared" si="1"/>
        <v>0.2304851325661379</v>
      </c>
      <c r="AC15" s="186">
        <f t="shared" si="2"/>
        <v>76374</v>
      </c>
      <c r="AD15" s="186">
        <f t="shared" si="3"/>
        <v>31765</v>
      </c>
      <c r="AE15" s="187">
        <f t="shared" si="14"/>
        <v>3.5644030928500284E-2</v>
      </c>
      <c r="AF15" s="189">
        <f t="shared" si="4"/>
        <v>0.29224795845446894</v>
      </c>
      <c r="AG15" s="189">
        <f t="shared" si="5"/>
        <v>0.31175695227029976</v>
      </c>
      <c r="AH15" s="139"/>
    </row>
    <row r="16" spans="1:34" x14ac:dyDescent="0.25">
      <c r="A16" s="1"/>
      <c r="B16" s="185" t="s">
        <v>105</v>
      </c>
      <c r="C16" s="186">
        <v>278298</v>
      </c>
      <c r="D16" s="186">
        <v>267157</v>
      </c>
      <c r="E16" s="186">
        <v>101026</v>
      </c>
      <c r="F16" s="186">
        <v>174782</v>
      </c>
      <c r="G16" s="186">
        <v>277777</v>
      </c>
      <c r="H16" s="187">
        <f t="shared" si="6"/>
        <v>0.58927692783009689</v>
      </c>
      <c r="I16" s="188">
        <f t="shared" si="7"/>
        <v>-1.8720939424645699E-3</v>
      </c>
      <c r="J16" s="187">
        <f t="shared" si="8"/>
        <v>2.2312592043046788E-2</v>
      </c>
      <c r="K16" s="189">
        <f t="shared" si="9"/>
        <v>1</v>
      </c>
      <c r="L16" s="186">
        <v>84455</v>
      </c>
      <c r="M16" s="186">
        <v>79014</v>
      </c>
      <c r="N16" s="186">
        <v>24430</v>
      </c>
      <c r="O16" s="186">
        <v>49399</v>
      </c>
      <c r="P16" s="186">
        <v>81492</v>
      </c>
      <c r="Q16" s="187">
        <f t="shared" si="10"/>
        <v>0.6496690216401142</v>
      </c>
      <c r="R16" s="188">
        <f t="shared" si="0"/>
        <v>3.1361530867947351E-2</v>
      </c>
      <c r="S16" s="187">
        <f t="shared" si="11"/>
        <v>2.4571420301181715E-2</v>
      </c>
      <c r="T16" s="189">
        <f t="shared" si="12"/>
        <v>0.29337202144166002</v>
      </c>
      <c r="U16" s="186">
        <v>143695</v>
      </c>
      <c r="V16" s="186">
        <v>136223</v>
      </c>
      <c r="W16" s="186">
        <v>133862</v>
      </c>
      <c r="X16" s="186">
        <v>55544</v>
      </c>
      <c r="Y16" s="186">
        <v>93337</v>
      </c>
      <c r="Z16" s="186">
        <v>146133</v>
      </c>
      <c r="AA16" s="187">
        <f t="shared" si="13"/>
        <v>0.56564920663831053</v>
      </c>
      <c r="AB16" s="188">
        <f t="shared" si="1"/>
        <v>9.1669032286982199E-2</v>
      </c>
      <c r="AC16" s="186">
        <f t="shared" si="2"/>
        <v>52796</v>
      </c>
      <c r="AD16" s="186">
        <f t="shared" si="3"/>
        <v>12271</v>
      </c>
      <c r="AE16" s="187">
        <f t="shared" si="14"/>
        <v>3.0715161140412256E-2</v>
      </c>
      <c r="AF16" s="189">
        <f t="shared" si="4"/>
        <v>0.50106117376673642</v>
      </c>
      <c r="AG16" s="189">
        <f>Z16/$G16</f>
        <v>0.52608027302476446</v>
      </c>
      <c r="AH16" s="139"/>
    </row>
    <row r="17" spans="1:34" x14ac:dyDescent="0.25">
      <c r="A17" s="1"/>
      <c r="B17" s="185" t="s">
        <v>114</v>
      </c>
      <c r="C17" s="186">
        <v>326431</v>
      </c>
      <c r="D17" s="186">
        <v>320557</v>
      </c>
      <c r="E17" s="186">
        <v>84493</v>
      </c>
      <c r="F17" s="186">
        <v>178760</v>
      </c>
      <c r="G17" s="186">
        <v>336348</v>
      </c>
      <c r="H17" s="187">
        <f t="shared" si="6"/>
        <v>0.88156187066457825</v>
      </c>
      <c r="I17" s="188">
        <f t="shared" si="7"/>
        <v>3.0380080323253678E-2</v>
      </c>
      <c r="J17" s="187">
        <f t="shared" si="8"/>
        <v>2.7017340199133481E-2</v>
      </c>
      <c r="K17" s="189">
        <f t="shared" si="9"/>
        <v>1</v>
      </c>
      <c r="L17" s="186">
        <v>73607</v>
      </c>
      <c r="M17" s="186">
        <v>71937</v>
      </c>
      <c r="N17" s="186">
        <v>18789</v>
      </c>
      <c r="O17" s="186">
        <v>30860</v>
      </c>
      <c r="P17" s="186">
        <v>65446</v>
      </c>
      <c r="Q17" s="187">
        <f t="shared" si="10"/>
        <v>1.1207388204795854</v>
      </c>
      <c r="R17" s="188">
        <f t="shared" si="0"/>
        <v>-9.0231730542002064E-2</v>
      </c>
      <c r="S17" s="187">
        <f t="shared" si="11"/>
        <v>1.9733239741706408E-2</v>
      </c>
      <c r="T17" s="189">
        <f t="shared" si="12"/>
        <v>0.1945782344476554</v>
      </c>
      <c r="U17" s="186">
        <v>144247</v>
      </c>
      <c r="V17" s="186">
        <v>135496</v>
      </c>
      <c r="W17" s="186">
        <v>132707</v>
      </c>
      <c r="X17" s="186">
        <v>36101</v>
      </c>
      <c r="Y17" s="186">
        <v>74068</v>
      </c>
      <c r="Z17" s="186">
        <v>149766</v>
      </c>
      <c r="AA17" s="187">
        <f t="shared" si="13"/>
        <v>1.0220068045579738</v>
      </c>
      <c r="AB17" s="188">
        <f t="shared" si="1"/>
        <v>0.12854634646250762</v>
      </c>
      <c r="AC17" s="186">
        <f t="shared" si="2"/>
        <v>75698</v>
      </c>
      <c r="AD17" s="186">
        <f t="shared" si="3"/>
        <v>17059</v>
      </c>
      <c r="AE17" s="187">
        <f t="shared" si="14"/>
        <v>3.1478768131462311E-2</v>
      </c>
      <c r="AF17" s="189">
        <f t="shared" si="4"/>
        <v>0.41398877578714549</v>
      </c>
      <c r="AG17" s="189">
        <f t="shared" ref="AG17:AG36" si="15">Z17/$G17</f>
        <v>0.44527096935316995</v>
      </c>
      <c r="AH17" s="139"/>
    </row>
    <row r="18" spans="1:34" x14ac:dyDescent="0.25">
      <c r="A18" s="1"/>
      <c r="B18" s="185" t="s">
        <v>118</v>
      </c>
      <c r="C18" s="186">
        <v>396998</v>
      </c>
      <c r="D18" s="186">
        <v>415087</v>
      </c>
      <c r="E18" s="186">
        <v>87662</v>
      </c>
      <c r="F18" s="186">
        <v>133076</v>
      </c>
      <c r="G18" s="186">
        <v>425400</v>
      </c>
      <c r="H18" s="187">
        <f t="shared" si="6"/>
        <v>2.1966695722744896</v>
      </c>
      <c r="I18" s="188">
        <f t="shared" si="7"/>
        <v>7.1541922125552215E-2</v>
      </c>
      <c r="J18" s="187">
        <f t="shared" si="8"/>
        <v>3.4170491635780155E-2</v>
      </c>
      <c r="K18" s="189">
        <f t="shared" si="9"/>
        <v>1</v>
      </c>
      <c r="L18" s="186">
        <v>59742</v>
      </c>
      <c r="M18" s="186">
        <v>60296</v>
      </c>
      <c r="N18" s="186">
        <v>12827</v>
      </c>
      <c r="O18" s="186">
        <v>18583</v>
      </c>
      <c r="P18" s="186">
        <v>58318</v>
      </c>
      <c r="Q18" s="187">
        <f t="shared" si="10"/>
        <v>2.138244632190712</v>
      </c>
      <c r="R18" s="188">
        <f t="shared" si="0"/>
        <v>-3.2804829507761757E-2</v>
      </c>
      <c r="S18" s="187">
        <f t="shared" si="11"/>
        <v>1.7584009339865449E-2</v>
      </c>
      <c r="T18" s="189">
        <f t="shared" si="12"/>
        <v>0.13708979783732958</v>
      </c>
      <c r="U18" s="186">
        <v>95433</v>
      </c>
      <c r="V18" s="186">
        <v>103187</v>
      </c>
      <c r="W18" s="186">
        <v>111075</v>
      </c>
      <c r="X18" s="186">
        <v>27214</v>
      </c>
      <c r="Y18" s="186">
        <v>42715</v>
      </c>
      <c r="Z18" s="186">
        <v>134967</v>
      </c>
      <c r="AA18" s="187">
        <f t="shared" si="13"/>
        <v>2.1597097038511062</v>
      </c>
      <c r="AB18" s="188">
        <f t="shared" si="1"/>
        <v>0.2150979068197163</v>
      </c>
      <c r="AC18" s="186">
        <f t="shared" si="2"/>
        <v>92252</v>
      </c>
      <c r="AD18" s="186">
        <f t="shared" si="3"/>
        <v>23892</v>
      </c>
      <c r="AE18" s="187">
        <f t="shared" si="14"/>
        <v>2.8368220413171705E-2</v>
      </c>
      <c r="AF18" s="189">
        <f t="shared" si="4"/>
        <v>0.26759450428464393</v>
      </c>
      <c r="AG18" s="189">
        <f t="shared" si="15"/>
        <v>0.31727080394922424</v>
      </c>
      <c r="AH18" s="139"/>
    </row>
    <row r="19" spans="1:34" x14ac:dyDescent="0.25">
      <c r="A19" s="1"/>
      <c r="B19" s="185" t="s">
        <v>140</v>
      </c>
      <c r="C19" s="186">
        <v>201312</v>
      </c>
      <c r="D19" s="186">
        <v>177945</v>
      </c>
      <c r="E19" s="186">
        <v>68438</v>
      </c>
      <c r="F19" s="186">
        <v>148588</v>
      </c>
      <c r="G19" s="186">
        <v>244645</v>
      </c>
      <c r="H19" s="187">
        <f t="shared" si="6"/>
        <v>0.64646539424448801</v>
      </c>
      <c r="I19" s="188">
        <f t="shared" si="7"/>
        <v>0.2152529407089494</v>
      </c>
      <c r="J19" s="187">
        <f t="shared" si="8"/>
        <v>1.9651245712824249E-2</v>
      </c>
      <c r="K19" s="189">
        <f t="shared" si="9"/>
        <v>1</v>
      </c>
      <c r="L19" s="186">
        <v>44397</v>
      </c>
      <c r="M19" s="186">
        <v>42946</v>
      </c>
      <c r="N19" s="186">
        <v>12242</v>
      </c>
      <c r="O19" s="186">
        <v>26051</v>
      </c>
      <c r="P19" s="186">
        <v>56675</v>
      </c>
      <c r="Q19" s="187">
        <f t="shared" si="10"/>
        <v>1.1755402863613682</v>
      </c>
      <c r="R19" s="188">
        <f t="shared" si="0"/>
        <v>0.31968052903646438</v>
      </c>
      <c r="S19" s="187">
        <f t="shared" si="11"/>
        <v>1.7088612938318776E-2</v>
      </c>
      <c r="T19" s="189">
        <f t="shared" si="12"/>
        <v>0.23166220441864743</v>
      </c>
      <c r="U19" s="186">
        <v>52507</v>
      </c>
      <c r="V19" s="186">
        <v>56137</v>
      </c>
      <c r="W19" s="186">
        <v>53107</v>
      </c>
      <c r="X19" s="186">
        <v>29463</v>
      </c>
      <c r="Y19" s="186">
        <v>60951</v>
      </c>
      <c r="Z19" s="186">
        <v>91265</v>
      </c>
      <c r="AA19" s="187">
        <f t="shared" si="13"/>
        <v>0.49735033059342748</v>
      </c>
      <c r="AB19" s="188">
        <f t="shared" si="1"/>
        <v>0.71851168395880016</v>
      </c>
      <c r="AC19" s="186">
        <f t="shared" si="2"/>
        <v>30314</v>
      </c>
      <c r="AD19" s="186">
        <f t="shared" si="3"/>
        <v>38158</v>
      </c>
      <c r="AE19" s="187">
        <f t="shared" si="14"/>
        <v>1.9182656768010814E-2</v>
      </c>
      <c r="AF19" s="189">
        <f t="shared" si="4"/>
        <v>0.29844614909101125</v>
      </c>
      <c r="AG19" s="189">
        <f t="shared" si="15"/>
        <v>0.37305074700075619</v>
      </c>
      <c r="AH19" s="139"/>
    </row>
    <row r="20" spans="1:34" x14ac:dyDescent="0.25">
      <c r="A20" s="1"/>
      <c r="B20" s="185" t="s">
        <v>130</v>
      </c>
      <c r="C20" s="186">
        <v>260586</v>
      </c>
      <c r="D20" s="186">
        <v>265609</v>
      </c>
      <c r="E20" s="186">
        <v>89418</v>
      </c>
      <c r="F20" s="186">
        <v>115957</v>
      </c>
      <c r="G20" s="186">
        <v>247342</v>
      </c>
      <c r="H20" s="187">
        <f t="shared" si="6"/>
        <v>1.1330493200065543</v>
      </c>
      <c r="I20" s="188">
        <f t="shared" si="7"/>
        <v>-5.0823912259292503E-2</v>
      </c>
      <c r="J20" s="187">
        <f t="shared" si="8"/>
        <v>1.9867883738075069E-2</v>
      </c>
      <c r="K20" s="189">
        <f t="shared" si="9"/>
        <v>1</v>
      </c>
      <c r="L20" s="186">
        <v>121009</v>
      </c>
      <c r="M20" s="186">
        <v>123945</v>
      </c>
      <c r="N20" s="186">
        <v>40096</v>
      </c>
      <c r="O20" s="186">
        <v>53229</v>
      </c>
      <c r="P20" s="186">
        <v>115963</v>
      </c>
      <c r="Q20" s="187">
        <f t="shared" si="10"/>
        <v>1.1785680737943602</v>
      </c>
      <c r="R20" s="188">
        <f t="shared" si="0"/>
        <v>-6.4399532050506303E-2</v>
      </c>
      <c r="S20" s="187">
        <f t="shared" si="11"/>
        <v>3.4965096112329251E-2</v>
      </c>
      <c r="T20" s="189">
        <f t="shared" si="12"/>
        <v>0.46883667149129543</v>
      </c>
      <c r="U20" s="186">
        <v>77230</v>
      </c>
      <c r="V20" s="186">
        <v>68669</v>
      </c>
      <c r="W20" s="186">
        <v>74390</v>
      </c>
      <c r="X20" s="186">
        <v>28784</v>
      </c>
      <c r="Y20" s="186">
        <v>25400</v>
      </c>
      <c r="Z20" s="186">
        <v>62340</v>
      </c>
      <c r="AA20" s="187">
        <f t="shared" si="13"/>
        <v>1.4543307086614172</v>
      </c>
      <c r="AB20" s="188">
        <f t="shared" si="1"/>
        <v>-0.16198413765291031</v>
      </c>
      <c r="AC20" s="186">
        <f t="shared" si="2"/>
        <v>36940</v>
      </c>
      <c r="AD20" s="186">
        <f t="shared" si="3"/>
        <v>-12050</v>
      </c>
      <c r="AE20" s="187">
        <f t="shared" si="14"/>
        <v>1.3103016741552558E-2</v>
      </c>
      <c r="AF20" s="189">
        <f t="shared" si="4"/>
        <v>0.28007334088829822</v>
      </c>
      <c r="AG20" s="189">
        <f t="shared" si="15"/>
        <v>0.25203968594092391</v>
      </c>
      <c r="AH20" s="139"/>
    </row>
    <row r="21" spans="1:34" x14ac:dyDescent="0.25">
      <c r="A21" s="197" t="s">
        <v>97</v>
      </c>
      <c r="B21" s="185" t="s">
        <v>142</v>
      </c>
      <c r="C21" s="186">
        <v>27056</v>
      </c>
      <c r="D21" s="186">
        <v>33166</v>
      </c>
      <c r="E21" s="186">
        <v>11522</v>
      </c>
      <c r="F21" s="186">
        <v>22352</v>
      </c>
      <c r="G21" s="186">
        <v>57117</v>
      </c>
      <c r="H21" s="187">
        <f t="shared" si="6"/>
        <v>1.5553418038654261</v>
      </c>
      <c r="I21" s="188">
        <f t="shared" si="7"/>
        <v>1.1110659373151983</v>
      </c>
      <c r="J21" s="187">
        <f t="shared" si="8"/>
        <v>4.5879547972751643E-3</v>
      </c>
      <c r="K21" s="189">
        <f t="shared" si="9"/>
        <v>1</v>
      </c>
      <c r="L21" s="186">
        <v>5195</v>
      </c>
      <c r="M21" s="186">
        <v>7414</v>
      </c>
      <c r="N21" s="186">
        <v>3229</v>
      </c>
      <c r="O21" s="186">
        <v>1481</v>
      </c>
      <c r="P21" s="186">
        <v>5172</v>
      </c>
      <c r="Q21" s="187">
        <f t="shared" si="10"/>
        <v>2.4922349763673193</v>
      </c>
      <c r="R21" s="188">
        <f t="shared" si="0"/>
        <v>-0.30240086323172377</v>
      </c>
      <c r="S21" s="187">
        <f t="shared" si="11"/>
        <v>1.5594584228846001E-3</v>
      </c>
      <c r="T21" s="189">
        <f t="shared" si="12"/>
        <v>9.0550974315877941E-2</v>
      </c>
      <c r="U21" s="186">
        <v>17283</v>
      </c>
      <c r="V21" s="186">
        <v>21450</v>
      </c>
      <c r="W21" s="186">
        <v>25367</v>
      </c>
      <c r="X21" s="186">
        <v>8090</v>
      </c>
      <c r="Y21" s="186">
        <v>20409</v>
      </c>
      <c r="Z21" s="186">
        <v>51062</v>
      </c>
      <c r="AA21" s="187">
        <f t="shared" si="13"/>
        <v>1.5019354206477535</v>
      </c>
      <c r="AB21" s="188">
        <f t="shared" si="1"/>
        <v>1.0129301848858754</v>
      </c>
      <c r="AC21" s="186">
        <f t="shared" si="2"/>
        <v>30653</v>
      </c>
      <c r="AD21" s="186">
        <f t="shared" si="3"/>
        <v>25695</v>
      </c>
      <c r="AE21" s="187">
        <f t="shared" si="14"/>
        <v>1.0732535143682335E-2</v>
      </c>
      <c r="AF21" s="189">
        <f t="shared" si="4"/>
        <v>0.76484954471446664</v>
      </c>
      <c r="AG21" s="189">
        <f t="shared" si="15"/>
        <v>0.89398953026244377</v>
      </c>
      <c r="AH21" s="139"/>
    </row>
    <row r="22" spans="1:34" x14ac:dyDescent="0.25">
      <c r="A22" s="197" t="s">
        <v>284</v>
      </c>
      <c r="B22" s="185" t="s">
        <v>122</v>
      </c>
      <c r="C22" s="186">
        <v>162897</v>
      </c>
      <c r="D22" s="186">
        <v>145731</v>
      </c>
      <c r="E22" s="186">
        <v>37382</v>
      </c>
      <c r="F22" s="186">
        <v>85635</v>
      </c>
      <c r="G22" s="186">
        <v>128256</v>
      </c>
      <c r="H22" s="187">
        <f t="shared" si="6"/>
        <v>0.49770537747416355</v>
      </c>
      <c r="I22" s="188">
        <f t="shared" si="7"/>
        <v>-0.21265585001565401</v>
      </c>
      <c r="J22" s="187">
        <f t="shared" si="8"/>
        <v>1.0302234544519557E-2</v>
      </c>
      <c r="K22" s="189">
        <f t="shared" si="9"/>
        <v>1</v>
      </c>
      <c r="L22" s="186">
        <v>60919</v>
      </c>
      <c r="M22" s="186">
        <v>51135</v>
      </c>
      <c r="N22" s="186">
        <v>13137</v>
      </c>
      <c r="O22" s="186">
        <v>26494</v>
      </c>
      <c r="P22" s="186">
        <v>42041</v>
      </c>
      <c r="Q22" s="187">
        <f t="shared" si="10"/>
        <v>0.58681210840190223</v>
      </c>
      <c r="R22" s="188">
        <f t="shared" si="0"/>
        <v>-0.17784296470128091</v>
      </c>
      <c r="S22" s="187">
        <f t="shared" si="11"/>
        <v>1.2676177795145295E-2</v>
      </c>
      <c r="T22" s="189">
        <f t="shared" si="12"/>
        <v>0.32778973303393216</v>
      </c>
      <c r="U22" s="186">
        <v>49640</v>
      </c>
      <c r="V22" s="186">
        <v>47361</v>
      </c>
      <c r="W22" s="186">
        <v>41827</v>
      </c>
      <c r="X22" s="186">
        <v>11898</v>
      </c>
      <c r="Y22" s="186">
        <v>31225</v>
      </c>
      <c r="Z22" s="186">
        <v>44226</v>
      </c>
      <c r="AA22" s="187">
        <f t="shared" si="13"/>
        <v>0.41636509207365902</v>
      </c>
      <c r="AB22" s="188">
        <f t="shared" si="1"/>
        <v>5.7355296817845014E-2</v>
      </c>
      <c r="AC22" s="186">
        <f t="shared" si="2"/>
        <v>13001</v>
      </c>
      <c r="AD22" s="186">
        <f t="shared" si="3"/>
        <v>2399</v>
      </c>
      <c r="AE22" s="187">
        <f t="shared" si="14"/>
        <v>9.2957012898925804E-3</v>
      </c>
      <c r="AF22" s="189">
        <f t="shared" si="4"/>
        <v>0.28701511689345438</v>
      </c>
      <c r="AG22" s="189">
        <f t="shared" si="15"/>
        <v>0.34482597305389223</v>
      </c>
      <c r="AH22" s="139"/>
    </row>
    <row r="23" spans="1:34" x14ac:dyDescent="0.25">
      <c r="A23" s="197" t="s">
        <v>285</v>
      </c>
      <c r="B23" s="185" t="s">
        <v>136</v>
      </c>
      <c r="C23" s="186">
        <v>547719</v>
      </c>
      <c r="D23" s="186">
        <v>502021</v>
      </c>
      <c r="E23" s="186">
        <v>179722</v>
      </c>
      <c r="F23" s="186">
        <v>117864</v>
      </c>
      <c r="G23" s="186">
        <v>268406</v>
      </c>
      <c r="H23" s="187">
        <f t="shared" si="6"/>
        <v>1.277251747777099</v>
      </c>
      <c r="I23" s="188">
        <f t="shared" si="7"/>
        <v>-0.50995674789444956</v>
      </c>
      <c r="J23" s="187">
        <f t="shared" si="8"/>
        <v>2.155986125527317E-2</v>
      </c>
      <c r="K23" s="189">
        <f t="shared" si="9"/>
        <v>1</v>
      </c>
      <c r="L23" s="186">
        <v>338581</v>
      </c>
      <c r="M23" s="186">
        <v>321461</v>
      </c>
      <c r="N23" s="186">
        <v>111368</v>
      </c>
      <c r="O23" s="186">
        <v>78348</v>
      </c>
      <c r="P23" s="186">
        <v>173011</v>
      </c>
      <c r="Q23" s="187">
        <f t="shared" si="10"/>
        <v>1.20823760657579</v>
      </c>
      <c r="R23" s="188">
        <f t="shared" si="0"/>
        <v>-0.46179785417204577</v>
      </c>
      <c r="S23" s="187">
        <f t="shared" si="11"/>
        <v>5.2166175793056373E-2</v>
      </c>
      <c r="T23" s="189">
        <f t="shared" si="12"/>
        <v>0.64458693173774062</v>
      </c>
      <c r="U23" s="186">
        <v>139286</v>
      </c>
      <c r="V23" s="186">
        <v>119807</v>
      </c>
      <c r="W23" s="186">
        <v>106028</v>
      </c>
      <c r="X23" s="186">
        <v>42711</v>
      </c>
      <c r="Y23" s="186">
        <v>22147</v>
      </c>
      <c r="Z23" s="186">
        <v>56752</v>
      </c>
      <c r="AA23" s="187">
        <f t="shared" si="13"/>
        <v>1.5625141102632409</v>
      </c>
      <c r="AB23" s="188">
        <f t="shared" si="1"/>
        <v>-0.4647451616554118</v>
      </c>
      <c r="AC23" s="186">
        <f t="shared" si="2"/>
        <v>34605</v>
      </c>
      <c r="AD23" s="186">
        <f t="shared" si="3"/>
        <v>-49276</v>
      </c>
      <c r="AE23" s="187">
        <f t="shared" si="14"/>
        <v>1.1928495446207745E-2</v>
      </c>
      <c r="AF23" s="189">
        <f t="shared" si="4"/>
        <v>0.21120232022166405</v>
      </c>
      <c r="AG23" s="189">
        <f t="shared" si="15"/>
        <v>0.21144087688054664</v>
      </c>
      <c r="AH23" s="139"/>
    </row>
    <row r="24" spans="1:34" x14ac:dyDescent="0.25">
      <c r="A24" s="197" t="s">
        <v>105</v>
      </c>
      <c r="B24" s="185" t="s">
        <v>286</v>
      </c>
      <c r="C24" s="186">
        <v>35965</v>
      </c>
      <c r="D24" s="186">
        <v>35672</v>
      </c>
      <c r="E24" s="186">
        <v>9649</v>
      </c>
      <c r="F24" s="186">
        <v>16630</v>
      </c>
      <c r="G24" s="186">
        <v>45436</v>
      </c>
      <c r="H24" s="187">
        <f t="shared" si="6"/>
        <v>1.7321707757065545</v>
      </c>
      <c r="I24" s="188">
        <f t="shared" si="7"/>
        <v>0.26333935770888361</v>
      </c>
      <c r="J24" s="187">
        <f t="shared" si="8"/>
        <v>3.6496719745258742E-3</v>
      </c>
      <c r="K24" s="189">
        <f t="shared" si="9"/>
        <v>1</v>
      </c>
      <c r="L24" s="186">
        <v>11661</v>
      </c>
      <c r="M24" s="186">
        <v>11311</v>
      </c>
      <c r="N24" s="186">
        <v>3146</v>
      </c>
      <c r="O24" s="186">
        <v>5416</v>
      </c>
      <c r="P24" s="186">
        <v>11611</v>
      </c>
      <c r="Q24" s="187">
        <f t="shared" si="10"/>
        <v>1.1438330871491877</v>
      </c>
      <c r="R24" s="188">
        <f t="shared" si="0"/>
        <v>2.6522853859075157E-2</v>
      </c>
      <c r="S24" s="187">
        <f t="shared" si="11"/>
        <v>3.500941946657597E-3</v>
      </c>
      <c r="T24" s="189">
        <f t="shared" si="12"/>
        <v>0.25554626287525312</v>
      </c>
      <c r="U24" s="186">
        <v>18412</v>
      </c>
      <c r="V24" s="186">
        <v>17417</v>
      </c>
      <c r="W24" s="186">
        <v>17037</v>
      </c>
      <c r="X24" s="186">
        <v>4482</v>
      </c>
      <c r="Y24" s="186">
        <v>7560</v>
      </c>
      <c r="Z24" s="186">
        <v>26507</v>
      </c>
      <c r="AA24" s="187">
        <f t="shared" si="13"/>
        <v>2.5062169312169313</v>
      </c>
      <c r="AB24" s="188">
        <f t="shared" si="1"/>
        <v>0.55584903445442269</v>
      </c>
      <c r="AC24" s="186">
        <f t="shared" si="2"/>
        <v>18947</v>
      </c>
      <c r="AD24" s="186">
        <f t="shared" si="3"/>
        <v>9470</v>
      </c>
      <c r="AE24" s="187">
        <f t="shared" si="14"/>
        <v>5.5714094444711849E-3</v>
      </c>
      <c r="AF24" s="189">
        <f t="shared" si="4"/>
        <v>0.47760148015250053</v>
      </c>
      <c r="AG24" s="189">
        <f t="shared" si="15"/>
        <v>0.58339202394576983</v>
      </c>
      <c r="AH24" s="139"/>
    </row>
    <row r="25" spans="1:34" x14ac:dyDescent="0.25">
      <c r="A25" s="197" t="s">
        <v>101</v>
      </c>
      <c r="B25" s="185" t="s">
        <v>132</v>
      </c>
      <c r="C25" s="186">
        <v>221250</v>
      </c>
      <c r="D25" s="186">
        <v>213268</v>
      </c>
      <c r="E25" s="186">
        <v>82153</v>
      </c>
      <c r="F25" s="186">
        <v>49366</v>
      </c>
      <c r="G25" s="186">
        <v>140234</v>
      </c>
      <c r="H25" s="187">
        <f t="shared" si="6"/>
        <v>1.8407000769760562</v>
      </c>
      <c r="I25" s="188">
        <f t="shared" si="7"/>
        <v>-0.36617401129943505</v>
      </c>
      <c r="J25" s="187">
        <f t="shared" si="8"/>
        <v>1.1264374057480004E-2</v>
      </c>
      <c r="K25" s="189">
        <f t="shared" si="9"/>
        <v>1</v>
      </c>
      <c r="L25" s="186">
        <v>113455</v>
      </c>
      <c r="M25" s="186">
        <v>108822</v>
      </c>
      <c r="N25" s="186">
        <v>40276</v>
      </c>
      <c r="O25" s="186">
        <v>24261</v>
      </c>
      <c r="P25" s="186">
        <v>72439</v>
      </c>
      <c r="Q25" s="187">
        <f t="shared" si="10"/>
        <v>1.9858208647623758</v>
      </c>
      <c r="R25" s="188">
        <f t="shared" si="0"/>
        <v>-0.33433496903199722</v>
      </c>
      <c r="S25" s="187">
        <f t="shared" si="11"/>
        <v>2.1841765022300376E-2</v>
      </c>
      <c r="T25" s="189">
        <f t="shared" si="12"/>
        <v>0.516558038706733</v>
      </c>
      <c r="U25" s="186">
        <v>88258</v>
      </c>
      <c r="V25" s="186">
        <v>84450</v>
      </c>
      <c r="W25" s="186">
        <v>84811</v>
      </c>
      <c r="X25" s="186">
        <v>33820</v>
      </c>
      <c r="Y25" s="186">
        <v>19710</v>
      </c>
      <c r="Z25" s="186">
        <v>55641</v>
      </c>
      <c r="AA25" s="187">
        <f t="shared" si="13"/>
        <v>1.8229832572298328</v>
      </c>
      <c r="AB25" s="188">
        <f t="shared" si="1"/>
        <v>-0.34394123403803756</v>
      </c>
      <c r="AC25" s="186">
        <f t="shared" si="2"/>
        <v>35931</v>
      </c>
      <c r="AD25" s="186">
        <f t="shared" si="3"/>
        <v>-29170</v>
      </c>
      <c r="AE25" s="187">
        <f t="shared" si="14"/>
        <v>1.1694978417015172E-2</v>
      </c>
      <c r="AF25" s="189">
        <f t="shared" si="4"/>
        <v>0.39767334996342629</v>
      </c>
      <c r="AG25" s="189">
        <f t="shared" si="15"/>
        <v>0.39677253733046192</v>
      </c>
      <c r="AH25" s="139"/>
    </row>
    <row r="26" spans="1:34" x14ac:dyDescent="0.25">
      <c r="A26" s="197" t="s">
        <v>114</v>
      </c>
      <c r="B26" s="185" t="s">
        <v>155</v>
      </c>
      <c r="C26" s="186">
        <v>24411</v>
      </c>
      <c r="D26" s="186">
        <v>27888</v>
      </c>
      <c r="E26" s="186">
        <v>10880</v>
      </c>
      <c r="F26" s="186">
        <v>20006</v>
      </c>
      <c r="G26" s="186">
        <v>46277</v>
      </c>
      <c r="H26" s="187">
        <f t="shared" si="6"/>
        <v>1.3131560531840449</v>
      </c>
      <c r="I26" s="188">
        <f t="shared" si="7"/>
        <v>0.89574372209249931</v>
      </c>
      <c r="J26" s="187">
        <f t="shared" si="8"/>
        <v>3.7172257673460229E-3</v>
      </c>
      <c r="K26" s="189">
        <f t="shared" si="9"/>
        <v>1</v>
      </c>
      <c r="L26" s="186">
        <v>5257</v>
      </c>
      <c r="M26" s="186">
        <v>5738</v>
      </c>
      <c r="N26" s="186">
        <v>2193</v>
      </c>
      <c r="O26" s="186">
        <v>3622</v>
      </c>
      <c r="P26" s="186">
        <v>8886</v>
      </c>
      <c r="Q26" s="187">
        <f t="shared" si="10"/>
        <v>1.4533406957482056</v>
      </c>
      <c r="R26" s="188">
        <f t="shared" si="0"/>
        <v>0.54862321366329736</v>
      </c>
      <c r="S26" s="187">
        <f t="shared" si="11"/>
        <v>2.6793015363017316E-3</v>
      </c>
      <c r="T26" s="189">
        <f t="shared" si="12"/>
        <v>0.19201763294941332</v>
      </c>
      <c r="U26" s="186">
        <v>13540</v>
      </c>
      <c r="V26" s="186">
        <v>14538</v>
      </c>
      <c r="W26" s="186">
        <v>17159</v>
      </c>
      <c r="X26" s="186">
        <v>6665</v>
      </c>
      <c r="Y26" s="186">
        <v>13296</v>
      </c>
      <c r="Z26" s="186">
        <v>28264</v>
      </c>
      <c r="AA26" s="187">
        <f t="shared" si="13"/>
        <v>1.1257521058965101</v>
      </c>
      <c r="AB26" s="188">
        <f t="shared" si="1"/>
        <v>0.64718223672708208</v>
      </c>
      <c r="AC26" s="186">
        <f t="shared" si="2"/>
        <v>14968</v>
      </c>
      <c r="AD26" s="186">
        <f t="shared" si="3"/>
        <v>11105</v>
      </c>
      <c r="AE26" s="187">
        <f t="shared" si="14"/>
        <v>5.9407068524741985E-3</v>
      </c>
      <c r="AF26" s="189">
        <f t="shared" si="4"/>
        <v>0.61528255880665517</v>
      </c>
      <c r="AG26" s="189">
        <f t="shared" si="15"/>
        <v>0.61075696350238784</v>
      </c>
      <c r="AH26" s="139"/>
    </row>
    <row r="27" spans="1:34" x14ac:dyDescent="0.25">
      <c r="A27" s="197" t="s">
        <v>122</v>
      </c>
      <c r="B27" s="185" t="s">
        <v>146</v>
      </c>
      <c r="C27" s="186">
        <v>17997</v>
      </c>
      <c r="D27" s="186">
        <v>18775</v>
      </c>
      <c r="E27" s="186">
        <v>6338</v>
      </c>
      <c r="F27" s="186">
        <v>16530</v>
      </c>
      <c r="G27" s="186">
        <v>31705</v>
      </c>
      <c r="H27" s="187">
        <f t="shared" si="6"/>
        <v>0.91802782819116757</v>
      </c>
      <c r="I27" s="188">
        <f t="shared" si="7"/>
        <v>0.7616825026393288</v>
      </c>
      <c r="J27" s="187">
        <f t="shared" si="8"/>
        <v>2.5467217614302063E-3</v>
      </c>
      <c r="K27" s="189">
        <f t="shared" si="9"/>
        <v>1</v>
      </c>
      <c r="L27" s="186">
        <v>3702</v>
      </c>
      <c r="M27" s="186">
        <v>3426</v>
      </c>
      <c r="N27" s="186">
        <v>1050</v>
      </c>
      <c r="O27" s="186">
        <v>2049</v>
      </c>
      <c r="P27" s="186">
        <v>5172</v>
      </c>
      <c r="Q27" s="187">
        <f t="shared" si="10"/>
        <v>1.5241581259150805</v>
      </c>
      <c r="R27" s="188">
        <f t="shared" si="0"/>
        <v>0.50963222416812615</v>
      </c>
      <c r="S27" s="187">
        <f t="shared" si="11"/>
        <v>1.5594584228846001E-3</v>
      </c>
      <c r="T27" s="189">
        <f t="shared" si="12"/>
        <v>0.16312884403090996</v>
      </c>
      <c r="U27" s="186">
        <v>11788</v>
      </c>
      <c r="V27" s="186">
        <v>10072</v>
      </c>
      <c r="W27" s="186">
        <v>10476</v>
      </c>
      <c r="X27" s="186">
        <v>4167</v>
      </c>
      <c r="Y27" s="186">
        <v>12573</v>
      </c>
      <c r="Z27" s="186">
        <v>21097</v>
      </c>
      <c r="AA27" s="187">
        <f t="shared" si="13"/>
        <v>0.67796070945677256</v>
      </c>
      <c r="AB27" s="188">
        <f t="shared" si="1"/>
        <v>1.013841160748377</v>
      </c>
      <c r="AC27" s="186">
        <f t="shared" si="2"/>
        <v>8524</v>
      </c>
      <c r="AD27" s="186">
        <f t="shared" si="3"/>
        <v>10621</v>
      </c>
      <c r="AE27" s="187">
        <f t="shared" si="14"/>
        <v>4.4343013185199603E-3</v>
      </c>
      <c r="AF27" s="189">
        <f t="shared" si="4"/>
        <v>0.5579760319573901</v>
      </c>
      <c r="AG27" s="189">
        <f t="shared" si="15"/>
        <v>0.6654155495978552</v>
      </c>
      <c r="AH27" s="139"/>
    </row>
    <row r="28" spans="1:34" x14ac:dyDescent="0.25">
      <c r="A28" s="197" t="s">
        <v>118</v>
      </c>
      <c r="B28" s="185" t="s">
        <v>134</v>
      </c>
      <c r="C28" s="186">
        <v>326124</v>
      </c>
      <c r="D28" s="186">
        <v>321880</v>
      </c>
      <c r="E28" s="186">
        <v>105026</v>
      </c>
      <c r="F28" s="186">
        <v>57027</v>
      </c>
      <c r="G28" s="186">
        <v>199967</v>
      </c>
      <c r="H28" s="187">
        <f t="shared" si="6"/>
        <v>2.5065319936170587</v>
      </c>
      <c r="I28" s="188">
        <f t="shared" si="7"/>
        <v>-0.38683752192417609</v>
      </c>
      <c r="J28" s="187">
        <f t="shared" si="8"/>
        <v>1.60624605099484E-2</v>
      </c>
      <c r="K28" s="189">
        <f t="shared" si="9"/>
        <v>1</v>
      </c>
      <c r="L28" s="186">
        <v>246225</v>
      </c>
      <c r="M28" s="186">
        <v>242059</v>
      </c>
      <c r="N28" s="186">
        <v>76987</v>
      </c>
      <c r="O28" s="186">
        <v>45797</v>
      </c>
      <c r="P28" s="186">
        <v>154100</v>
      </c>
      <c r="Q28" s="187">
        <f t="shared" si="10"/>
        <v>2.3648492259318297</v>
      </c>
      <c r="R28" s="188">
        <f t="shared" si="0"/>
        <v>-0.36337834990642781</v>
      </c>
      <c r="S28" s="187">
        <f t="shared" si="11"/>
        <v>4.6464142104894988E-2</v>
      </c>
      <c r="T28" s="189">
        <f t="shared" si="12"/>
        <v>0.77062715348032429</v>
      </c>
      <c r="U28" s="186">
        <v>66068</v>
      </c>
      <c r="V28" s="186">
        <v>58644</v>
      </c>
      <c r="W28" s="186">
        <v>61542</v>
      </c>
      <c r="X28" s="186">
        <v>20813</v>
      </c>
      <c r="Y28" s="186">
        <v>8200</v>
      </c>
      <c r="Z28" s="186">
        <v>34417</v>
      </c>
      <c r="AA28" s="187">
        <f t="shared" si="13"/>
        <v>3.1971951219512196</v>
      </c>
      <c r="AB28" s="188">
        <f t="shared" si="1"/>
        <v>-0.44075590653537422</v>
      </c>
      <c r="AC28" s="186">
        <f t="shared" si="2"/>
        <v>26217</v>
      </c>
      <c r="AD28" s="186">
        <f t="shared" si="3"/>
        <v>-27125</v>
      </c>
      <c r="AE28" s="187">
        <f t="shared" si="14"/>
        <v>7.2339834326919216E-3</v>
      </c>
      <c r="AF28" s="189">
        <f t="shared" si="4"/>
        <v>0.19119547657512118</v>
      </c>
      <c r="AG28" s="189">
        <f t="shared" si="15"/>
        <v>0.17211339871078729</v>
      </c>
      <c r="AH28" s="139"/>
    </row>
    <row r="29" spans="1:34" x14ac:dyDescent="0.25">
      <c r="A29" s="197" t="s">
        <v>126</v>
      </c>
      <c r="B29" s="185" t="s">
        <v>126</v>
      </c>
      <c r="C29" s="186">
        <v>79253</v>
      </c>
      <c r="D29" s="186">
        <v>75266</v>
      </c>
      <c r="E29" s="186">
        <v>21607</v>
      </c>
      <c r="F29" s="186">
        <v>33631</v>
      </c>
      <c r="G29" s="186">
        <v>68970</v>
      </c>
      <c r="H29" s="187">
        <f t="shared" si="6"/>
        <v>1.0507864767625108</v>
      </c>
      <c r="I29" s="188">
        <f t="shared" si="7"/>
        <v>-0.1297490315824007</v>
      </c>
      <c r="J29" s="187">
        <f t="shared" si="8"/>
        <v>5.540053615702297E-3</v>
      </c>
      <c r="K29" s="189">
        <f t="shared" si="9"/>
        <v>1</v>
      </c>
      <c r="L29" s="186">
        <v>28977</v>
      </c>
      <c r="M29" s="186">
        <v>26871</v>
      </c>
      <c r="N29" s="186">
        <v>7484</v>
      </c>
      <c r="O29" s="186">
        <v>11145</v>
      </c>
      <c r="P29" s="186">
        <v>25341</v>
      </c>
      <c r="Q29" s="187">
        <f t="shared" si="10"/>
        <v>1.2737550471063259</v>
      </c>
      <c r="R29" s="188">
        <f t="shared" si="0"/>
        <v>-5.6938707156414026E-2</v>
      </c>
      <c r="S29" s="187">
        <f t="shared" si="11"/>
        <v>7.6408035371845805E-3</v>
      </c>
      <c r="T29" s="189">
        <f t="shared" si="12"/>
        <v>0.36742061765985212</v>
      </c>
      <c r="U29" s="186">
        <v>32467</v>
      </c>
      <c r="V29" s="186">
        <v>29690</v>
      </c>
      <c r="W29" s="186">
        <v>27683</v>
      </c>
      <c r="X29" s="186">
        <v>8544</v>
      </c>
      <c r="Y29" s="186">
        <v>14012</v>
      </c>
      <c r="Z29" s="186">
        <v>25510</v>
      </c>
      <c r="AA29" s="187">
        <f t="shared" si="13"/>
        <v>0.82058235797887535</v>
      </c>
      <c r="AB29" s="188">
        <f t="shared" si="1"/>
        <v>-7.8495827764331949E-2</v>
      </c>
      <c r="AC29" s="186">
        <f t="shared" si="2"/>
        <v>11498</v>
      </c>
      <c r="AD29" s="186">
        <f t="shared" si="3"/>
        <v>-2173</v>
      </c>
      <c r="AE29" s="187">
        <f t="shared" si="14"/>
        <v>5.3618536585981029E-3</v>
      </c>
      <c r="AF29" s="189">
        <f t="shared" si="4"/>
        <v>0.36780219488215132</v>
      </c>
      <c r="AG29" s="189">
        <f t="shared" si="15"/>
        <v>0.36987095838770478</v>
      </c>
      <c r="AH29" s="139"/>
    </row>
    <row r="30" spans="1:34" x14ac:dyDescent="0.25">
      <c r="A30" s="197" t="s">
        <v>286</v>
      </c>
      <c r="B30" s="185" t="s">
        <v>152</v>
      </c>
      <c r="C30" s="186">
        <v>31861</v>
      </c>
      <c r="D30" s="186">
        <v>30078</v>
      </c>
      <c r="E30" s="186">
        <v>11963</v>
      </c>
      <c r="F30" s="186">
        <v>41296</v>
      </c>
      <c r="G30" s="186">
        <v>60499</v>
      </c>
      <c r="H30" s="187">
        <f t="shared" si="6"/>
        <v>0.46500871755133666</v>
      </c>
      <c r="I30" s="188">
        <f t="shared" si="7"/>
        <v>0.89884184426100866</v>
      </c>
      <c r="J30" s="187">
        <f>G30/G$7</f>
        <v>4.8596158285685552E-3</v>
      </c>
      <c r="K30" s="189">
        <f t="shared" si="9"/>
        <v>1</v>
      </c>
      <c r="L30" s="186">
        <v>7589</v>
      </c>
      <c r="M30" s="186">
        <v>7924</v>
      </c>
      <c r="N30" s="186">
        <v>2785</v>
      </c>
      <c r="O30" s="186">
        <v>8485</v>
      </c>
      <c r="P30" s="186">
        <v>11872</v>
      </c>
      <c r="Q30" s="187">
        <f t="shared" si="10"/>
        <v>0.39917501473187977</v>
      </c>
      <c r="R30" s="188">
        <f t="shared" si="0"/>
        <v>0.49823321554770317</v>
      </c>
      <c r="S30" s="187">
        <f>P30/P$7</f>
        <v>3.5796385144017734E-3</v>
      </c>
      <c r="T30" s="189">
        <f t="shared" si="12"/>
        <v>0.1962346485065869</v>
      </c>
      <c r="U30" s="186">
        <v>9819</v>
      </c>
      <c r="V30" s="186">
        <v>9852</v>
      </c>
      <c r="W30" s="186">
        <v>10674</v>
      </c>
      <c r="X30" s="186">
        <v>6155</v>
      </c>
      <c r="Y30" s="186">
        <v>20489</v>
      </c>
      <c r="Z30" s="186">
        <v>27620</v>
      </c>
      <c r="AA30" s="187">
        <f t="shared" si="13"/>
        <v>0.34804041192835178</v>
      </c>
      <c r="AB30" s="188">
        <f t="shared" si="1"/>
        <v>1.5875960277309349</v>
      </c>
      <c r="AC30" s="186">
        <f t="shared" si="2"/>
        <v>7131</v>
      </c>
      <c r="AD30" s="186">
        <f t="shared" si="3"/>
        <v>16946</v>
      </c>
      <c r="AE30" s="187">
        <f t="shared" si="14"/>
        <v>5.8053468463535717E-3</v>
      </c>
      <c r="AF30" s="189">
        <f t="shared" si="4"/>
        <v>0.35487731897067626</v>
      </c>
      <c r="AG30" s="189">
        <f t="shared" si="15"/>
        <v>0.45653647167721778</v>
      </c>
      <c r="AH30" s="139"/>
    </row>
    <row r="31" spans="1:34" x14ac:dyDescent="0.25">
      <c r="A31" s="197" t="s">
        <v>134</v>
      </c>
      <c r="B31" s="185" t="s">
        <v>138</v>
      </c>
      <c r="C31" s="186">
        <v>36528</v>
      </c>
      <c r="D31" s="186">
        <v>43152</v>
      </c>
      <c r="E31" s="186">
        <v>7872</v>
      </c>
      <c r="F31" s="186">
        <v>20714</v>
      </c>
      <c r="G31" s="186">
        <v>52681</v>
      </c>
      <c r="H31" s="187">
        <f t="shared" si="6"/>
        <v>1.5432557690450901</v>
      </c>
      <c r="I31" s="188">
        <f t="shared" si="7"/>
        <v>0.44220871660096361</v>
      </c>
      <c r="J31" s="187">
        <f t="shared" si="8"/>
        <v>4.231630629676855E-3</v>
      </c>
      <c r="K31" s="189">
        <f t="shared" si="9"/>
        <v>1</v>
      </c>
      <c r="L31" s="186">
        <v>16656</v>
      </c>
      <c r="M31" s="186">
        <v>17398</v>
      </c>
      <c r="N31" s="186">
        <v>2460</v>
      </c>
      <c r="O31" s="186">
        <v>6090</v>
      </c>
      <c r="P31" s="186">
        <v>18787</v>
      </c>
      <c r="Q31" s="187">
        <f t="shared" si="10"/>
        <v>2.0848932676518883</v>
      </c>
      <c r="R31" s="188">
        <f t="shared" si="0"/>
        <v>7.9836762846304143E-2</v>
      </c>
      <c r="S31" s="187">
        <f t="shared" ref="S31:S36" si="16">P31/P$7</f>
        <v>5.6646452804974831E-3</v>
      </c>
      <c r="T31" s="189">
        <f t="shared" si="12"/>
        <v>0.3566181355706991</v>
      </c>
      <c r="U31" s="186">
        <v>9181</v>
      </c>
      <c r="V31" s="186">
        <v>10610</v>
      </c>
      <c r="W31" s="186">
        <v>13370</v>
      </c>
      <c r="X31" s="186">
        <v>3627</v>
      </c>
      <c r="Y31" s="186">
        <v>9571</v>
      </c>
      <c r="Z31" s="186">
        <v>20656</v>
      </c>
      <c r="AA31" s="187">
        <f t="shared" si="13"/>
        <v>1.1581861874412289</v>
      </c>
      <c r="AB31" s="188">
        <f t="shared" si="1"/>
        <v>0.5449513836948392</v>
      </c>
      <c r="AC31" s="186">
        <f t="shared" si="2"/>
        <v>11085</v>
      </c>
      <c r="AD31" s="186">
        <f t="shared" si="3"/>
        <v>7286</v>
      </c>
      <c r="AE31" s="187">
        <f t="shared" si="14"/>
        <v>4.3416091404156181E-3</v>
      </c>
      <c r="AF31" s="189">
        <f t="shared" si="4"/>
        <v>0.30983500185391177</v>
      </c>
      <c r="AG31" s="189">
        <f t="shared" si="15"/>
        <v>0.39209582202312027</v>
      </c>
      <c r="AH31" s="139"/>
    </row>
    <row r="32" spans="1:34" x14ac:dyDescent="0.25">
      <c r="A32" s="197" t="s">
        <v>130</v>
      </c>
      <c r="B32" s="185" t="s">
        <v>148</v>
      </c>
      <c r="C32" s="186">
        <v>19297</v>
      </c>
      <c r="D32" s="186">
        <v>19017</v>
      </c>
      <c r="E32" s="186">
        <v>5775</v>
      </c>
      <c r="F32" s="186">
        <v>12586</v>
      </c>
      <c r="G32" s="186">
        <v>29521</v>
      </c>
      <c r="H32" s="187">
        <f t="shared" si="6"/>
        <v>1.3455426664547909</v>
      </c>
      <c r="I32" s="188">
        <f t="shared" si="7"/>
        <v>0.5298232885940819</v>
      </c>
      <c r="J32" s="187">
        <f t="shared" si="8"/>
        <v>2.3712907465441133E-3</v>
      </c>
      <c r="K32" s="189">
        <f t="shared" si="9"/>
        <v>1</v>
      </c>
      <c r="L32" s="186">
        <v>4584</v>
      </c>
      <c r="M32" s="186">
        <v>5186</v>
      </c>
      <c r="N32" s="186">
        <v>1277</v>
      </c>
      <c r="O32" s="186">
        <v>2741</v>
      </c>
      <c r="P32" s="186">
        <v>6550</v>
      </c>
      <c r="Q32" s="187">
        <f t="shared" si="10"/>
        <v>1.3896388179496535</v>
      </c>
      <c r="R32" s="188">
        <f t="shared" si="0"/>
        <v>0.26301581180100264</v>
      </c>
      <c r="S32" s="187">
        <f t="shared" si="16"/>
        <v>1.9749521790205201E-3</v>
      </c>
      <c r="T32" s="189">
        <f t="shared" si="12"/>
        <v>0.22187595271162902</v>
      </c>
      <c r="U32" s="186">
        <v>8544</v>
      </c>
      <c r="V32" s="186">
        <v>9788</v>
      </c>
      <c r="W32" s="186">
        <v>10652</v>
      </c>
      <c r="X32" s="186">
        <v>3538</v>
      </c>
      <c r="Y32" s="186">
        <v>8256</v>
      </c>
      <c r="Z32" s="186">
        <v>15242</v>
      </c>
      <c r="AA32" s="187">
        <f t="shared" si="13"/>
        <v>0.84617248062015493</v>
      </c>
      <c r="AB32" s="188">
        <f t="shared" si="1"/>
        <v>0.43090499436725493</v>
      </c>
      <c r="AC32" s="186">
        <f t="shared" si="2"/>
        <v>6986</v>
      </c>
      <c r="AD32" s="186">
        <f t="shared" si="3"/>
        <v>4590</v>
      </c>
      <c r="AE32" s="187">
        <f t="shared" si="14"/>
        <v>3.2036602690847624E-3</v>
      </c>
      <c r="AF32" s="189">
        <f t="shared" si="4"/>
        <v>0.56013040963348582</v>
      </c>
      <c r="AG32" s="189">
        <f t="shared" si="15"/>
        <v>0.51631042308864872</v>
      </c>
      <c r="AH32" s="139"/>
    </row>
    <row r="33" spans="1:36" x14ac:dyDescent="0.25">
      <c r="A33" s="197" t="s">
        <v>136</v>
      </c>
      <c r="B33" s="185" t="s">
        <v>144</v>
      </c>
      <c r="C33" s="186">
        <v>11648</v>
      </c>
      <c r="D33" s="186">
        <v>11191</v>
      </c>
      <c r="E33" s="186">
        <v>5837</v>
      </c>
      <c r="F33" s="186">
        <v>16696</v>
      </c>
      <c r="G33" s="186">
        <v>16883</v>
      </c>
      <c r="H33" s="187">
        <f t="shared" si="6"/>
        <v>1.1200287494010475E-2</v>
      </c>
      <c r="I33" s="188">
        <f t="shared" si="7"/>
        <v>0.44943337912087911</v>
      </c>
      <c r="J33" s="187">
        <f t="shared" si="8"/>
        <v>1.3561363664477582E-3</v>
      </c>
      <c r="K33" s="189">
        <f t="shared" si="9"/>
        <v>1</v>
      </c>
      <c r="L33" s="186">
        <v>4913</v>
      </c>
      <c r="M33" s="186">
        <v>4057</v>
      </c>
      <c r="N33" s="186">
        <v>1814</v>
      </c>
      <c r="O33" s="186">
        <v>5469</v>
      </c>
      <c r="P33" s="186">
        <v>5867</v>
      </c>
      <c r="Q33" s="187">
        <f t="shared" si="10"/>
        <v>7.2773816054123142E-2</v>
      </c>
      <c r="R33" s="188">
        <f t="shared" si="0"/>
        <v>0.44614246980527494</v>
      </c>
      <c r="S33" s="187">
        <f t="shared" si="16"/>
        <v>1.7690144174524263E-3</v>
      </c>
      <c r="T33" s="189">
        <f t="shared" si="12"/>
        <v>0.3475093289107386</v>
      </c>
      <c r="U33" s="186">
        <v>2639</v>
      </c>
      <c r="V33" s="186">
        <v>2990</v>
      </c>
      <c r="W33" s="186">
        <v>2802</v>
      </c>
      <c r="X33" s="186">
        <v>1721</v>
      </c>
      <c r="Y33" s="186">
        <v>4449</v>
      </c>
      <c r="Z33" s="186">
        <v>4975</v>
      </c>
      <c r="AA33" s="187">
        <f t="shared" si="13"/>
        <v>0.11822881546414932</v>
      </c>
      <c r="AB33" s="188">
        <f t="shared" si="1"/>
        <v>0.77551748750892213</v>
      </c>
      <c r="AC33" s="186">
        <f t="shared" si="2"/>
        <v>526</v>
      </c>
      <c r="AD33" s="186">
        <f t="shared" si="3"/>
        <v>2173</v>
      </c>
      <c r="AE33" s="187">
        <f t="shared" si="14"/>
        <v>1.0456770659163295E-3</v>
      </c>
      <c r="AF33" s="189">
        <f t="shared" si="4"/>
        <v>0.25037976945759988</v>
      </c>
      <c r="AG33" s="189">
        <f t="shared" si="15"/>
        <v>0.29467511698157911</v>
      </c>
      <c r="AH33" s="139"/>
    </row>
    <row r="34" spans="1:36" x14ac:dyDescent="0.25">
      <c r="A34" s="197" t="s">
        <v>132</v>
      </c>
      <c r="B34" s="185" t="s">
        <v>150</v>
      </c>
      <c r="C34" s="186">
        <v>63500</v>
      </c>
      <c r="D34" s="186">
        <v>68274</v>
      </c>
      <c r="E34" s="186">
        <v>15605</v>
      </c>
      <c r="F34" s="186">
        <v>9893</v>
      </c>
      <c r="G34" s="186">
        <v>13393</v>
      </c>
      <c r="H34" s="187">
        <f t="shared" si="6"/>
        <v>0.3537855049024563</v>
      </c>
      <c r="I34" s="188">
        <f t="shared" si="7"/>
        <v>-0.78908661417322834</v>
      </c>
      <c r="J34" s="187">
        <f t="shared" si="8"/>
        <v>1.0758001750775824E-3</v>
      </c>
      <c r="K34" s="189">
        <f t="shared" si="9"/>
        <v>1</v>
      </c>
      <c r="L34" s="186">
        <v>6088</v>
      </c>
      <c r="M34" s="186">
        <v>6092</v>
      </c>
      <c r="N34" s="186">
        <v>2446</v>
      </c>
      <c r="O34" s="186">
        <v>2464</v>
      </c>
      <c r="P34" s="186">
        <v>3199</v>
      </c>
      <c r="Q34" s="187">
        <f t="shared" si="10"/>
        <v>0.29829545454545459</v>
      </c>
      <c r="R34" s="188">
        <f t="shared" si="0"/>
        <v>-0.47488509520682864</v>
      </c>
      <c r="S34" s="187">
        <f t="shared" si="16"/>
        <v>9.6456061384528921E-4</v>
      </c>
      <c r="T34" s="189">
        <f t="shared" si="12"/>
        <v>0.2388561188680654</v>
      </c>
      <c r="U34" s="186">
        <v>57860</v>
      </c>
      <c r="V34" s="186">
        <v>53207</v>
      </c>
      <c r="W34" s="186">
        <v>58773</v>
      </c>
      <c r="X34" s="186">
        <v>11884</v>
      </c>
      <c r="Y34" s="186">
        <v>5998</v>
      </c>
      <c r="Z34" s="186">
        <v>7855</v>
      </c>
      <c r="AA34" s="187">
        <f t="shared" si="13"/>
        <v>0.30960320106702244</v>
      </c>
      <c r="AB34" s="188">
        <f t="shared" si="1"/>
        <v>-0.8663501948173481</v>
      </c>
      <c r="AC34" s="186">
        <f t="shared" si="2"/>
        <v>1857</v>
      </c>
      <c r="AD34" s="186">
        <f t="shared" si="3"/>
        <v>-50918</v>
      </c>
      <c r="AE34" s="187">
        <f t="shared" si="14"/>
        <v>1.6510137392508075E-3</v>
      </c>
      <c r="AF34" s="189">
        <f t="shared" si="4"/>
        <v>0.86084014412514276</v>
      </c>
      <c r="AG34" s="189">
        <f t="shared" si="15"/>
        <v>0.58650041066228631</v>
      </c>
      <c r="AH34" s="139"/>
    </row>
    <row r="35" spans="1:36" x14ac:dyDescent="0.25">
      <c r="A35" s="197" t="s">
        <v>287</v>
      </c>
      <c r="B35" s="185" t="s">
        <v>128</v>
      </c>
      <c r="C35" s="186">
        <v>7033</v>
      </c>
      <c r="D35" s="186">
        <v>8036</v>
      </c>
      <c r="E35" s="186">
        <v>3204</v>
      </c>
      <c r="F35" s="186">
        <v>2735</v>
      </c>
      <c r="G35" s="186">
        <v>9051</v>
      </c>
      <c r="H35" s="187">
        <f t="shared" si="6"/>
        <v>2.3093235831809871</v>
      </c>
      <c r="I35" s="188">
        <f t="shared" si="7"/>
        <v>0.2869330300014219</v>
      </c>
      <c r="J35" s="187">
        <f t="shared" si="8"/>
        <v>7.2702660976832663E-4</v>
      </c>
      <c r="K35" s="189">
        <f t="shared" si="9"/>
        <v>1</v>
      </c>
      <c r="L35" s="186">
        <v>2327</v>
      </c>
      <c r="M35" s="186">
        <v>2508</v>
      </c>
      <c r="N35" s="186">
        <v>910</v>
      </c>
      <c r="O35" s="186">
        <v>880</v>
      </c>
      <c r="P35" s="186">
        <v>2516</v>
      </c>
      <c r="Q35" s="187">
        <f t="shared" si="10"/>
        <v>1.8590909090909089</v>
      </c>
      <c r="R35" s="188">
        <f t="shared" si="0"/>
        <v>3.1897926634769647E-3</v>
      </c>
      <c r="S35" s="187">
        <f t="shared" si="16"/>
        <v>7.5862285227719524E-4</v>
      </c>
      <c r="T35" s="189">
        <f t="shared" si="12"/>
        <v>0.27798033366478841</v>
      </c>
      <c r="U35" s="186">
        <v>2904</v>
      </c>
      <c r="V35" s="186">
        <v>2829</v>
      </c>
      <c r="W35" s="186">
        <v>3482</v>
      </c>
      <c r="X35" s="186">
        <v>1448</v>
      </c>
      <c r="Y35" s="186">
        <v>1141</v>
      </c>
      <c r="Z35" s="186">
        <v>4434</v>
      </c>
      <c r="AA35" s="187">
        <f t="shared" si="13"/>
        <v>2.8860648553900088</v>
      </c>
      <c r="AB35" s="188">
        <f t="shared" si="1"/>
        <v>0.27340608845491099</v>
      </c>
      <c r="AC35" s="186">
        <f t="shared" si="2"/>
        <v>3293</v>
      </c>
      <c r="AD35" s="186">
        <f t="shared" si="3"/>
        <v>952</v>
      </c>
      <c r="AE35" s="187">
        <f t="shared" si="14"/>
        <v>9.31966253321207E-4</v>
      </c>
      <c r="AF35" s="189">
        <f t="shared" si="4"/>
        <v>0.43330014932802391</v>
      </c>
      <c r="AG35" s="189">
        <f t="shared" si="15"/>
        <v>0.48989061982101423</v>
      </c>
      <c r="AH35" s="139"/>
    </row>
    <row r="36" spans="1:36" x14ac:dyDescent="0.25">
      <c r="A36" s="190" t="s">
        <v>288</v>
      </c>
      <c r="B36" s="191" t="s">
        <v>288</v>
      </c>
      <c r="C36" s="192">
        <f>C11-SUM(C12:C35)</f>
        <v>535571</v>
      </c>
      <c r="D36" s="192">
        <f t="shared" ref="D36:G36" si="17">D11-SUM(D12:D35)</f>
        <v>562159</v>
      </c>
      <c r="E36" s="192">
        <f t="shared" si="17"/>
        <v>180850</v>
      </c>
      <c r="F36" s="192">
        <f t="shared" si="17"/>
        <v>292295</v>
      </c>
      <c r="G36" s="192">
        <f t="shared" si="17"/>
        <v>506647</v>
      </c>
      <c r="H36" s="193">
        <f t="shared" si="6"/>
        <v>0.73334131613609532</v>
      </c>
      <c r="I36" s="194">
        <f t="shared" si="7"/>
        <v>-5.4005911447781885E-2</v>
      </c>
      <c r="J36" s="193">
        <f t="shared" si="8"/>
        <v>4.0696702105766591E-2</v>
      </c>
      <c r="K36" s="195">
        <f t="shared" si="9"/>
        <v>1</v>
      </c>
      <c r="L36" s="192">
        <f>L11-SUM(L12:L35)</f>
        <v>153637</v>
      </c>
      <c r="M36" s="192">
        <f t="shared" ref="M36:P36" si="18">M11-SUM(M12:M35)</f>
        <v>153087</v>
      </c>
      <c r="N36" s="192">
        <f t="shared" si="18"/>
        <v>49701</v>
      </c>
      <c r="O36" s="192">
        <f t="shared" si="18"/>
        <v>84487</v>
      </c>
      <c r="P36" s="192">
        <f t="shared" si="18"/>
        <v>126689</v>
      </c>
      <c r="Q36" s="193">
        <f t="shared" si="10"/>
        <v>0.49950880017044041</v>
      </c>
      <c r="R36" s="194">
        <f t="shared" si="0"/>
        <v>-0.17243789479185034</v>
      </c>
      <c r="S36" s="193">
        <f t="shared" si="16"/>
        <v>3.8199193375256596E-2</v>
      </c>
      <c r="T36" s="195">
        <f t="shared" si="12"/>
        <v>0.25005378498244341</v>
      </c>
      <c r="U36" s="192">
        <f t="shared" ref="U36:Z36" si="19">U11-SUM(U12:U35)</f>
        <v>271146</v>
      </c>
      <c r="V36" s="192">
        <f t="shared" si="19"/>
        <v>269630</v>
      </c>
      <c r="W36" s="192">
        <f t="shared" si="19"/>
        <v>270305</v>
      </c>
      <c r="X36" s="192">
        <f t="shared" si="19"/>
        <v>88464</v>
      </c>
      <c r="Y36" s="192">
        <f t="shared" si="19"/>
        <v>149773</v>
      </c>
      <c r="Z36" s="192">
        <f t="shared" si="19"/>
        <v>257148</v>
      </c>
      <c r="AA36" s="193">
        <f t="shared" si="13"/>
        <v>0.71691826964806737</v>
      </c>
      <c r="AB36" s="194">
        <f t="shared" si="1"/>
        <v>-4.8674645308077857E-2</v>
      </c>
      <c r="AC36" s="192">
        <f>Z36-Y36</f>
        <v>107375</v>
      </c>
      <c r="AD36" s="192">
        <f t="shared" si="3"/>
        <v>-13157</v>
      </c>
      <c r="AE36" s="193">
        <f t="shared" si="14"/>
        <v>5.4048998220352217E-2</v>
      </c>
      <c r="AF36" s="195">
        <f t="shared" si="4"/>
        <v>0.48083371430502758</v>
      </c>
      <c r="AG36" s="195">
        <f t="shared" si="15"/>
        <v>0.50754864826989998</v>
      </c>
      <c r="AH36" s="139"/>
    </row>
    <row r="37" spans="1:36" ht="6" customHeight="1" x14ac:dyDescent="0.25">
      <c r="C37" s="139"/>
      <c r="D37" s="139"/>
      <c r="E37" s="139"/>
      <c r="F37" s="139"/>
      <c r="G37" s="139"/>
      <c r="H37" s="139"/>
      <c r="L37" s="139"/>
      <c r="M37" s="139"/>
      <c r="N37" s="139"/>
      <c r="O37" s="139"/>
      <c r="P37" s="139"/>
      <c r="Q37" s="139"/>
      <c r="U37" s="139"/>
      <c r="V37" s="139"/>
      <c r="W37" s="139"/>
      <c r="X37" s="139"/>
      <c r="Y37" s="139"/>
      <c r="Z37" s="139"/>
      <c r="AA37" s="139"/>
      <c r="AB37" s="139"/>
      <c r="AH37" s="139"/>
      <c r="AI37" s="139"/>
    </row>
    <row r="38" spans="1:36" ht="15.75" x14ac:dyDescent="0.25">
      <c r="B38" s="170"/>
      <c r="C38" s="311" t="s">
        <v>15</v>
      </c>
      <c r="D38" s="312"/>
      <c r="E38" s="312"/>
      <c r="F38" s="312"/>
      <c r="G38" s="312"/>
      <c r="H38" s="312"/>
      <c r="I38" s="312"/>
      <c r="J38" s="312"/>
      <c r="K38" s="313"/>
      <c r="L38" s="311" t="s">
        <v>14</v>
      </c>
      <c r="M38" s="312"/>
      <c r="N38" s="312"/>
      <c r="O38" s="312"/>
      <c r="P38" s="312"/>
      <c r="Q38" s="312"/>
      <c r="R38" s="312"/>
      <c r="S38" s="312"/>
      <c r="T38" s="313"/>
      <c r="U38" s="311" t="s">
        <v>16</v>
      </c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3"/>
      <c r="AH38" s="40"/>
      <c r="AI38" s="40"/>
      <c r="AJ38" s="40"/>
    </row>
    <row r="39" spans="1:36" s="175" customFormat="1" ht="75" x14ac:dyDescent="0.25">
      <c r="B39" s="171"/>
      <c r="C39" s="111">
        <v>2018</v>
      </c>
      <c r="D39" s="111">
        <v>2019</v>
      </c>
      <c r="E39" s="111">
        <v>2020</v>
      </c>
      <c r="F39" s="111">
        <v>2021</v>
      </c>
      <c r="G39" s="111">
        <v>2022</v>
      </c>
      <c r="H39" s="173" t="str">
        <f>CONCATENATE("var. ",RIGHT(G39,2),"/",RIGHT(F39,2))</f>
        <v>var. 22/21</v>
      </c>
      <c r="I39" s="173" t="str">
        <f>CONCATENATE("var. ",RIGHT(G39,2),"/",RIGHT(D39,2))</f>
        <v>var. 22/19</v>
      </c>
      <c r="J39" s="173" t="str">
        <f>CONCATENATE("Cuota s/ total lugares de residencia ",RIGHT(G39,4))</f>
        <v>Cuota s/ total lugares de residencia 2022</v>
      </c>
      <c r="K39" s="199" t="str">
        <f>CONCATENATE("cuota s/ Canarias ",RIGHT(G39,4))</f>
        <v>cuota s/ Canarias 2022</v>
      </c>
      <c r="L39" s="200">
        <v>2018</v>
      </c>
      <c r="M39" s="201">
        <v>2019</v>
      </c>
      <c r="N39" s="201">
        <v>2020</v>
      </c>
      <c r="O39" s="201">
        <v>2021</v>
      </c>
      <c r="P39" s="201">
        <v>2022</v>
      </c>
      <c r="Q39" s="202" t="str">
        <f>CONCATENATE("var. ",RIGHT(P39,2),"/",RIGHT(O39,2))</f>
        <v>var. 22/21</v>
      </c>
      <c r="R39" s="202" t="str">
        <f>CONCATENATE("var. ",RIGHT(P39,2),"/",RIGHT(M39,2))</f>
        <v>var. 22/19</v>
      </c>
      <c r="S39" s="202" t="str">
        <f>CONCATENATE("Cuota s/ total lugares de residencia ",RIGHT(P39,4))</f>
        <v>Cuota s/ total lugares de residencia 2022</v>
      </c>
      <c r="T39" s="203" t="str">
        <f>CONCATENATE("cuota s/ Canarias ",RIGHT(P39,4))</f>
        <v>cuota s/ Canarias 2022</v>
      </c>
      <c r="U39" s="200">
        <v>2017</v>
      </c>
      <c r="V39" s="201">
        <v>2018</v>
      </c>
      <c r="W39" s="201">
        <v>2019</v>
      </c>
      <c r="X39" s="201">
        <v>2020</v>
      </c>
      <c r="Y39" s="201">
        <v>2021</v>
      </c>
      <c r="Z39" s="201">
        <v>2022</v>
      </c>
      <c r="AA39" s="202" t="str">
        <f>CONCATENATE("var. ",RIGHT(Z39,2),"/",RIGHT(Y39,2))</f>
        <v>var. 22/21</v>
      </c>
      <c r="AB39" s="202" t="str">
        <f>CONCATENATE("var. ",RIGHT(Z39,2),"/",RIGHT(W39,2))</f>
        <v>var. 22/19</v>
      </c>
      <c r="AC39" s="204" t="str">
        <f>CONCATENATE("dif. ",RIGHT(Z39,2),"/",RIGHT(Y39,2))</f>
        <v>dif. 22/21</v>
      </c>
      <c r="AD39" s="204" t="str">
        <f>CONCATENATE("dif. ",RIGHT(Z39,2),"/",RIGHT(W39,2))</f>
        <v>dif. 22/19</v>
      </c>
      <c r="AE39" s="202" t="str">
        <f>CONCATENATE("Cuota s/ total lugares de residencia ",RIGHT(Z39,4))</f>
        <v>Cuota s/ total lugares de residencia 2022</v>
      </c>
      <c r="AF39" s="205" t="str">
        <f>CONCATENATE("cuota s/ Canarias ",RIGHT(W39,4))</f>
        <v>cuota s/ Canarias 2019</v>
      </c>
      <c r="AG39" s="203" t="str">
        <f>CONCATENATE("cuota s/ Canarias ",RIGHT(Z39,4))</f>
        <v>cuota s/ Canarias 2022</v>
      </c>
      <c r="AH39" s="196"/>
      <c r="AI39" s="196"/>
      <c r="AJ39" s="196"/>
    </row>
    <row r="40" spans="1:36" x14ac:dyDescent="0.25">
      <c r="B40" s="176" t="s">
        <v>44</v>
      </c>
      <c r="C40" s="177">
        <v>1903505</v>
      </c>
      <c r="D40" s="177">
        <v>1754941</v>
      </c>
      <c r="E40" s="177">
        <v>558351</v>
      </c>
      <c r="F40" s="177">
        <v>964380</v>
      </c>
      <c r="G40" s="177">
        <v>1824210</v>
      </c>
      <c r="H40" s="178">
        <f>IFERROR(G40/F40-1,"-")</f>
        <v>0.89158837802525981</v>
      </c>
      <c r="I40" s="178">
        <f>IFERROR(G40/D40-1,"-")</f>
        <v>3.9470842609523604E-2</v>
      </c>
      <c r="J40" s="178">
        <f t="shared" ref="J40:J69" si="20">G40/G$40</f>
        <v>1</v>
      </c>
      <c r="K40" s="179">
        <f>G40/$G7</f>
        <v>0.14653068299695934</v>
      </c>
      <c r="L40" s="177">
        <v>2399285</v>
      </c>
      <c r="M40" s="177">
        <v>2348180</v>
      </c>
      <c r="N40" s="177">
        <v>643160</v>
      </c>
      <c r="O40" s="177">
        <v>957523</v>
      </c>
      <c r="P40" s="177">
        <v>2251584</v>
      </c>
      <c r="Q40" s="178">
        <f>IFERROR(P40/O40-1,"-")</f>
        <v>1.3514672754597017</v>
      </c>
      <c r="R40" s="178">
        <f>IFERROR(P40/M40-1,"-")</f>
        <v>-4.1136539788261595E-2</v>
      </c>
      <c r="S40" s="178">
        <f t="shared" ref="S40:S69" si="21">P40/P$40</f>
        <v>1</v>
      </c>
      <c r="T40" s="179">
        <f>P40/$G7</f>
        <v>0.18085973728080962</v>
      </c>
      <c r="U40" s="177">
        <v>279331</v>
      </c>
      <c r="V40" s="177">
        <v>240107</v>
      </c>
      <c r="W40" s="177">
        <v>226489</v>
      </c>
      <c r="X40" s="177">
        <v>74438</v>
      </c>
      <c r="Y40" s="177">
        <v>99955</v>
      </c>
      <c r="Z40" s="177">
        <v>160141</v>
      </c>
      <c r="AA40" s="207">
        <f>IFERROR(Z40/Y40-1,"-")</f>
        <v>0.60213095893151913</v>
      </c>
      <c r="AB40" s="207">
        <f>IFERROR(Z40/W40-1,"-")</f>
        <v>-0.29294137905152129</v>
      </c>
      <c r="AC40" s="206">
        <f>Z40-Y40</f>
        <v>60186</v>
      </c>
      <c r="AD40" s="206">
        <f>Z40-W40</f>
        <v>-66348</v>
      </c>
      <c r="AE40" s="207">
        <f>Z40/Z$40</f>
        <v>1</v>
      </c>
      <c r="AF40" s="208">
        <f>W40/$D7</f>
        <v>1.7236001080936203E-2</v>
      </c>
      <c r="AG40" s="208">
        <f>Z40/$G7</f>
        <v>1.2863414906077737E-2</v>
      </c>
      <c r="AH40" s="40"/>
      <c r="AI40" s="40"/>
      <c r="AJ40" s="40"/>
    </row>
    <row r="41" spans="1:36" x14ac:dyDescent="0.25">
      <c r="B41" s="180" t="s">
        <v>77</v>
      </c>
      <c r="C41" s="181">
        <v>208730</v>
      </c>
      <c r="D41" s="181">
        <v>229355</v>
      </c>
      <c r="E41" s="181">
        <v>105020</v>
      </c>
      <c r="F41" s="181">
        <v>201911</v>
      </c>
      <c r="G41" s="181">
        <v>262433</v>
      </c>
      <c r="H41" s="182">
        <f>IFERROR(G41/F41-1,"-")</f>
        <v>0.29974592766119734</v>
      </c>
      <c r="I41" s="183">
        <f t="shared" ref="I41:I69" si="22">IFERROR(G41/D41-1,"-")</f>
        <v>0.14422183950644207</v>
      </c>
      <c r="J41" s="182">
        <f t="shared" si="20"/>
        <v>0.14386117826346748</v>
      </c>
      <c r="K41" s="184">
        <f t="shared" ref="K41:K69" si="23">G41/$G8</f>
        <v>9.7478941030427882E-2</v>
      </c>
      <c r="L41" s="181">
        <v>295939</v>
      </c>
      <c r="M41" s="181">
        <v>311526</v>
      </c>
      <c r="N41" s="181">
        <v>143479</v>
      </c>
      <c r="O41" s="181">
        <v>288131</v>
      </c>
      <c r="P41" s="181">
        <v>370720</v>
      </c>
      <c r="Q41" s="182">
        <f>IFERROR(P41/O41-1,"-")</f>
        <v>0.28663698109540459</v>
      </c>
      <c r="R41" s="183">
        <f t="shared" ref="R41:R69" si="24">IFERROR(P41/M41-1,"-")</f>
        <v>0.19001303262007019</v>
      </c>
      <c r="S41" s="182">
        <f t="shared" si="21"/>
        <v>0.16464853187800232</v>
      </c>
      <c r="T41" s="184">
        <f t="shared" ref="T41:T69" si="25">P41/$G8</f>
        <v>0.13770140576375769</v>
      </c>
      <c r="U41" s="181">
        <v>103532</v>
      </c>
      <c r="V41" s="181">
        <v>88862</v>
      </c>
      <c r="W41" s="181">
        <v>85077</v>
      </c>
      <c r="X41" s="181">
        <v>36534</v>
      </c>
      <c r="Y41" s="181">
        <v>74380</v>
      </c>
      <c r="Z41" s="181">
        <v>96008</v>
      </c>
      <c r="AA41" s="183">
        <f t="shared" ref="AA41:AA69" si="26">IFERROR(Y41/V41-1,"-")</f>
        <v>-0.16297179896918823</v>
      </c>
      <c r="AB41" s="182">
        <f t="shared" ref="AB41:AB69" si="27">Y41/Y$40</f>
        <v>0.74413486068730927</v>
      </c>
      <c r="AC41" s="184">
        <f t="shared" ref="AC41:AC69" si="28">Y41/$G8</f>
        <v>2.7627941736912756E-2</v>
      </c>
      <c r="AD41" s="181">
        <f t="shared" ref="AD41:AD69" si="29">Z41-V41</f>
        <v>7146</v>
      </c>
      <c r="AE41" s="182">
        <f t="shared" ref="AE41:AE69" si="30">Z41/Z$40</f>
        <v>0.59952167152696689</v>
      </c>
      <c r="AF41" s="184">
        <f t="shared" ref="AF41:AG56" si="31">Z41/$G8</f>
        <v>3.5661514254873891E-2</v>
      </c>
      <c r="AG41" s="184">
        <f t="shared" si="31"/>
        <v>-6.0534758895947712E-8</v>
      </c>
      <c r="AH41" s="40"/>
      <c r="AI41" s="40"/>
      <c r="AJ41" s="40"/>
    </row>
    <row r="42" spans="1:36" x14ac:dyDescent="0.25">
      <c r="B42" s="185" t="s">
        <v>9</v>
      </c>
      <c r="C42" s="186">
        <v>107054</v>
      </c>
      <c r="D42" s="186">
        <v>118822</v>
      </c>
      <c r="E42" s="186">
        <v>50311</v>
      </c>
      <c r="F42" s="186">
        <v>102784</v>
      </c>
      <c r="G42" s="186">
        <v>136035</v>
      </c>
      <c r="H42" s="187">
        <f>IFERROR(G42/F42-1,"-")</f>
        <v>0.32350365815691151</v>
      </c>
      <c r="I42" s="188">
        <f t="shared" si="22"/>
        <v>0.14486374577098515</v>
      </c>
      <c r="J42" s="187">
        <f t="shared" si="20"/>
        <v>7.4572006512408112E-2</v>
      </c>
      <c r="K42" s="189">
        <f t="shared" si="23"/>
        <v>0.10626646804116141</v>
      </c>
      <c r="L42" s="186">
        <v>98549</v>
      </c>
      <c r="M42" s="186">
        <v>94411</v>
      </c>
      <c r="N42" s="186">
        <v>48279</v>
      </c>
      <c r="O42" s="186">
        <v>89093</v>
      </c>
      <c r="P42" s="186">
        <v>113924</v>
      </c>
      <c r="Q42" s="187">
        <f>IFERROR(P42/O42-1,"-")</f>
        <v>0.27870876499837238</v>
      </c>
      <c r="R42" s="188">
        <f t="shared" si="24"/>
        <v>0.20668142483397056</v>
      </c>
      <c r="S42" s="187">
        <f t="shared" si="21"/>
        <v>5.0597268411926889E-2</v>
      </c>
      <c r="T42" s="189">
        <f t="shared" si="25"/>
        <v>8.8994017018570751E-2</v>
      </c>
      <c r="U42" s="186">
        <v>66194</v>
      </c>
      <c r="V42" s="186">
        <v>57743</v>
      </c>
      <c r="W42" s="186">
        <v>52499</v>
      </c>
      <c r="X42" s="186">
        <v>18339</v>
      </c>
      <c r="Y42" s="186">
        <v>34401</v>
      </c>
      <c r="Z42" s="186">
        <v>36642</v>
      </c>
      <c r="AA42" s="188">
        <f t="shared" si="26"/>
        <v>-0.40423947491470824</v>
      </c>
      <c r="AB42" s="187">
        <f t="shared" si="27"/>
        <v>0.34416487419338704</v>
      </c>
      <c r="AC42" s="189">
        <f t="shared" si="28"/>
        <v>2.6873030963237357E-2</v>
      </c>
      <c r="AD42" s="186">
        <f t="shared" si="29"/>
        <v>-21101</v>
      </c>
      <c r="AE42" s="187">
        <f t="shared" si="30"/>
        <v>0.22881086042924673</v>
      </c>
      <c r="AF42" s="189">
        <f t="shared" si="31"/>
        <v>2.8623633050055032E-2</v>
      </c>
      <c r="AG42" s="189">
        <f t="shared" si="31"/>
        <v>-3.1577977169110678E-7</v>
      </c>
      <c r="AH42" s="40"/>
      <c r="AI42" s="40"/>
      <c r="AJ42" s="40"/>
    </row>
    <row r="43" spans="1:36" x14ac:dyDescent="0.25">
      <c r="B43" s="185" t="s">
        <v>81</v>
      </c>
      <c r="C43" s="186">
        <v>101676</v>
      </c>
      <c r="D43" s="186">
        <v>110533</v>
      </c>
      <c r="E43" s="186">
        <v>54709</v>
      </c>
      <c r="F43" s="186">
        <v>99127</v>
      </c>
      <c r="G43" s="186">
        <v>126398</v>
      </c>
      <c r="H43" s="187">
        <f>IFERROR(G43/F43-1,"-")</f>
        <v>0.27511172536241379</v>
      </c>
      <c r="I43" s="188">
        <f t="shared" si="22"/>
        <v>0.14353179593424592</v>
      </c>
      <c r="J43" s="187">
        <f t="shared" si="20"/>
        <v>6.9289171751059364E-2</v>
      </c>
      <c r="K43" s="189">
        <f t="shared" si="23"/>
        <v>8.9512496184681933E-2</v>
      </c>
      <c r="L43" s="186">
        <v>197390</v>
      </c>
      <c r="M43" s="186">
        <v>217115</v>
      </c>
      <c r="N43" s="186">
        <v>95200</v>
      </c>
      <c r="O43" s="186">
        <v>199038</v>
      </c>
      <c r="P43" s="186">
        <v>256796</v>
      </c>
      <c r="Q43" s="187">
        <f>IFERROR(P43/O43-1,"-")</f>
        <v>0.29018579366754094</v>
      </c>
      <c r="R43" s="188">
        <f t="shared" si="24"/>
        <v>0.18276489418050335</v>
      </c>
      <c r="S43" s="187">
        <f t="shared" si="21"/>
        <v>0.11405126346607544</v>
      </c>
      <c r="T43" s="189">
        <f t="shared" si="25"/>
        <v>0.1818577111207581</v>
      </c>
      <c r="U43" s="186">
        <v>37338</v>
      </c>
      <c r="V43" s="186">
        <v>31119</v>
      </c>
      <c r="W43" s="186">
        <v>32578</v>
      </c>
      <c r="X43" s="186">
        <v>18195</v>
      </c>
      <c r="Y43" s="186">
        <v>39979</v>
      </c>
      <c r="Z43" s="186">
        <v>59366</v>
      </c>
      <c r="AA43" s="188">
        <f t="shared" si="26"/>
        <v>0.28471351907194964</v>
      </c>
      <c r="AB43" s="187">
        <f t="shared" si="27"/>
        <v>0.39996998649392229</v>
      </c>
      <c r="AC43" s="189">
        <f t="shared" si="28"/>
        <v>2.8312315740497467E-2</v>
      </c>
      <c r="AD43" s="186">
        <f t="shared" si="29"/>
        <v>28247</v>
      </c>
      <c r="AE43" s="187">
        <f t="shared" si="30"/>
        <v>0.37071081109772014</v>
      </c>
      <c r="AF43" s="189">
        <f t="shared" si="31"/>
        <v>4.2041795348817447E-2</v>
      </c>
      <c r="AG43" s="189">
        <f t="shared" si="31"/>
        <v>2.0162833106263752E-7</v>
      </c>
      <c r="AH43" s="40"/>
      <c r="AI43" s="40"/>
      <c r="AJ43" s="40"/>
    </row>
    <row r="44" spans="1:36" x14ac:dyDescent="0.25">
      <c r="B44" s="180" t="s">
        <v>89</v>
      </c>
      <c r="C44" s="181">
        <v>1694775</v>
      </c>
      <c r="D44" s="181">
        <v>1525586</v>
      </c>
      <c r="E44" s="181">
        <v>453331</v>
      </c>
      <c r="F44" s="181">
        <v>762469</v>
      </c>
      <c r="G44" s="181">
        <v>1561777</v>
      </c>
      <c r="H44" s="182">
        <f>IFERROR(G44/F44-1,"-")</f>
        <v>1.0483154069214615</v>
      </c>
      <c r="I44" s="183">
        <f t="shared" si="22"/>
        <v>2.372268754432727E-2</v>
      </c>
      <c r="J44" s="182">
        <f t="shared" si="20"/>
        <v>0.85613882173653255</v>
      </c>
      <c r="K44" s="184">
        <f t="shared" si="23"/>
        <v>0.1600651051702057</v>
      </c>
      <c r="L44" s="181">
        <v>2103346</v>
      </c>
      <c r="M44" s="181">
        <v>2036654</v>
      </c>
      <c r="N44" s="181">
        <v>499681</v>
      </c>
      <c r="O44" s="181">
        <v>669392</v>
      </c>
      <c r="P44" s="181">
        <v>1880864</v>
      </c>
      <c r="Q44" s="182">
        <f>IFERROR(P44/O44-1,"-")</f>
        <v>1.8098094987690323</v>
      </c>
      <c r="R44" s="183">
        <f t="shared" si="24"/>
        <v>-7.6493110759117688E-2</v>
      </c>
      <c r="S44" s="182">
        <f t="shared" si="21"/>
        <v>0.83535146812199768</v>
      </c>
      <c r="T44" s="184">
        <f t="shared" si="25"/>
        <v>0.19276804176963405</v>
      </c>
      <c r="U44" s="181">
        <v>175799</v>
      </c>
      <c r="V44" s="181">
        <v>151245</v>
      </c>
      <c r="W44" s="181">
        <v>141412</v>
      </c>
      <c r="X44" s="181">
        <v>37904</v>
      </c>
      <c r="Y44" s="181">
        <v>25575</v>
      </c>
      <c r="Z44" s="181">
        <v>64133</v>
      </c>
      <c r="AA44" s="183">
        <f t="shared" si="26"/>
        <v>-0.83090350094217991</v>
      </c>
      <c r="AB44" s="182">
        <f t="shared" si="27"/>
        <v>0.25586513931269073</v>
      </c>
      <c r="AC44" s="184">
        <f t="shared" si="28"/>
        <v>2.6211585038888462E-3</v>
      </c>
      <c r="AD44" s="181">
        <f t="shared" si="29"/>
        <v>-87112</v>
      </c>
      <c r="AE44" s="182">
        <f t="shared" si="30"/>
        <v>0.40047832847303316</v>
      </c>
      <c r="AF44" s="184">
        <f t="shared" si="31"/>
        <v>6.5729328770245694E-3</v>
      </c>
      <c r="AG44" s="184">
        <f t="shared" si="31"/>
        <v>-8.5158544571089295E-8</v>
      </c>
      <c r="AH44" s="40"/>
      <c r="AI44" s="40"/>
      <c r="AJ44" s="40"/>
    </row>
    <row r="45" spans="1:36" x14ac:dyDescent="0.25">
      <c r="B45" s="185" t="s">
        <v>93</v>
      </c>
      <c r="C45" s="186">
        <v>438991</v>
      </c>
      <c r="D45" s="186">
        <v>399698</v>
      </c>
      <c r="E45" s="186">
        <v>91415</v>
      </c>
      <c r="F45" s="186">
        <v>100688</v>
      </c>
      <c r="G45" s="186">
        <v>436362</v>
      </c>
      <c r="H45" s="187">
        <f t="shared" ref="H45:H69" si="32">IFERROR(G45/F45-1,"-")</f>
        <v>3.3338034323851895</v>
      </c>
      <c r="I45" s="188">
        <f t="shared" si="22"/>
        <v>9.1729255587968961E-2</v>
      </c>
      <c r="J45" s="187">
        <f t="shared" si="20"/>
        <v>0.23920601246567008</v>
      </c>
      <c r="K45" s="189">
        <f t="shared" si="23"/>
        <v>0.11596076974467807</v>
      </c>
      <c r="L45" s="186">
        <v>1068160</v>
      </c>
      <c r="M45" s="186">
        <v>1062423</v>
      </c>
      <c r="N45" s="186">
        <v>241592</v>
      </c>
      <c r="O45" s="186">
        <v>258463</v>
      </c>
      <c r="P45" s="186">
        <v>992481</v>
      </c>
      <c r="Q45" s="187">
        <f t="shared" ref="Q45:Q69" si="33">IFERROR(P45/O45-1,"-")</f>
        <v>2.8399345360844688</v>
      </c>
      <c r="R45" s="188">
        <f t="shared" si="24"/>
        <v>-6.5832535628464361E-2</v>
      </c>
      <c r="S45" s="187">
        <f t="shared" si="21"/>
        <v>0.44079234885307411</v>
      </c>
      <c r="T45" s="189">
        <f t="shared" si="25"/>
        <v>0.26374629485832368</v>
      </c>
      <c r="U45" s="186">
        <v>32237</v>
      </c>
      <c r="V45" s="186">
        <v>27318</v>
      </c>
      <c r="W45" s="186">
        <v>22639</v>
      </c>
      <c r="X45" s="186">
        <v>5936</v>
      </c>
      <c r="Y45" s="186">
        <v>2294</v>
      </c>
      <c r="Z45" s="186">
        <v>11682</v>
      </c>
      <c r="AA45" s="188">
        <f t="shared" si="26"/>
        <v>-0.91602606340142034</v>
      </c>
      <c r="AB45" s="187">
        <f t="shared" si="27"/>
        <v>2.295032764744135E-2</v>
      </c>
      <c r="AC45" s="189">
        <f t="shared" si="28"/>
        <v>6.0961771601168637E-4</v>
      </c>
      <c r="AD45" s="186">
        <f t="shared" si="29"/>
        <v>-15636</v>
      </c>
      <c r="AE45" s="187">
        <f t="shared" si="30"/>
        <v>7.2948214386072269E-2</v>
      </c>
      <c r="AF45" s="189">
        <f t="shared" si="31"/>
        <v>3.1044263986262075E-3</v>
      </c>
      <c r="AG45" s="189">
        <f t="shared" si="31"/>
        <v>-2.4342882152482565E-7</v>
      </c>
      <c r="AH45" s="40"/>
      <c r="AI45" s="40"/>
      <c r="AJ45" s="40"/>
    </row>
    <row r="46" spans="1:36" x14ac:dyDescent="0.25">
      <c r="B46" s="185" t="s">
        <v>97</v>
      </c>
      <c r="C46" s="186">
        <v>738354</v>
      </c>
      <c r="D46" s="186">
        <v>621075</v>
      </c>
      <c r="E46" s="186">
        <v>206510</v>
      </c>
      <c r="F46" s="186">
        <v>352250</v>
      </c>
      <c r="G46" s="186">
        <v>597693</v>
      </c>
      <c r="H46" s="187">
        <f t="shared" si="32"/>
        <v>0.69678637331440729</v>
      </c>
      <c r="I46" s="188">
        <f t="shared" si="22"/>
        <v>-3.7647627098176595E-2</v>
      </c>
      <c r="J46" s="187">
        <f t="shared" si="20"/>
        <v>0.32764484352130513</v>
      </c>
      <c r="K46" s="189">
        <f t="shared" si="23"/>
        <v>0.35128531848792144</v>
      </c>
      <c r="L46" s="186">
        <v>290408</v>
      </c>
      <c r="M46" s="186">
        <v>269498</v>
      </c>
      <c r="N46" s="186">
        <v>66774</v>
      </c>
      <c r="O46" s="186">
        <v>101735</v>
      </c>
      <c r="P46" s="186">
        <v>185077</v>
      </c>
      <c r="Q46" s="187">
        <f t="shared" si="33"/>
        <v>0.81920676266771508</v>
      </c>
      <c r="R46" s="188">
        <f t="shared" si="24"/>
        <v>-0.31325278851791105</v>
      </c>
      <c r="S46" s="187">
        <f t="shared" si="21"/>
        <v>8.2198576646485319E-2</v>
      </c>
      <c r="T46" s="189">
        <f t="shared" si="25"/>
        <v>0.10877629968861779</v>
      </c>
      <c r="U46" s="186">
        <v>59973</v>
      </c>
      <c r="V46" s="186">
        <v>57126</v>
      </c>
      <c r="W46" s="186">
        <v>56040</v>
      </c>
      <c r="X46" s="186">
        <v>14879</v>
      </c>
      <c r="Y46" s="186">
        <v>8530</v>
      </c>
      <c r="Z46" s="186">
        <v>17972</v>
      </c>
      <c r="AA46" s="188">
        <f t="shared" si="26"/>
        <v>-0.85068095088050977</v>
      </c>
      <c r="AB46" s="187">
        <f t="shared" si="27"/>
        <v>8.533840228102646E-2</v>
      </c>
      <c r="AC46" s="189">
        <f t="shared" si="28"/>
        <v>5.0133827344505787E-3</v>
      </c>
      <c r="AD46" s="186">
        <f t="shared" si="29"/>
        <v>-39154</v>
      </c>
      <c r="AE46" s="187">
        <f t="shared" si="30"/>
        <v>0.1122261007487152</v>
      </c>
      <c r="AF46" s="189">
        <f t="shared" si="31"/>
        <v>1.0562780129372311E-2</v>
      </c>
      <c r="AG46" s="189">
        <f t="shared" si="31"/>
        <v>-4.999752862450585E-7</v>
      </c>
      <c r="AH46" s="40"/>
      <c r="AI46" s="40"/>
      <c r="AJ46" s="40"/>
    </row>
    <row r="47" spans="1:36" x14ac:dyDescent="0.25">
      <c r="B47" s="185" t="s">
        <v>101</v>
      </c>
      <c r="C47" s="186">
        <v>113907</v>
      </c>
      <c r="D47" s="186">
        <v>100905</v>
      </c>
      <c r="E47" s="186">
        <v>31342</v>
      </c>
      <c r="F47" s="186">
        <v>67413</v>
      </c>
      <c r="G47" s="186">
        <v>112601</v>
      </c>
      <c r="H47" s="187">
        <f t="shared" si="32"/>
        <v>0.67031581445715216</v>
      </c>
      <c r="I47" s="188">
        <f t="shared" si="22"/>
        <v>0.11591100540111987</v>
      </c>
      <c r="J47" s="187">
        <f t="shared" si="20"/>
        <v>6.1725897785890882E-2</v>
      </c>
      <c r="K47" s="189">
        <f t="shared" si="23"/>
        <v>0.20768884576934568</v>
      </c>
      <c r="L47" s="186">
        <v>119699</v>
      </c>
      <c r="M47" s="186">
        <v>117858</v>
      </c>
      <c r="N47" s="186">
        <v>39433</v>
      </c>
      <c r="O47" s="186">
        <v>78415</v>
      </c>
      <c r="P47" s="186">
        <v>135128</v>
      </c>
      <c r="Q47" s="187">
        <f t="shared" si="33"/>
        <v>0.72324172671045073</v>
      </c>
      <c r="R47" s="188">
        <f t="shared" si="24"/>
        <v>0.14653226764411409</v>
      </c>
      <c r="S47" s="187">
        <f t="shared" si="21"/>
        <v>6.001463858332623E-2</v>
      </c>
      <c r="T47" s="189">
        <f t="shared" si="25"/>
        <v>0.24923915729984764</v>
      </c>
      <c r="U47" s="186">
        <v>14899</v>
      </c>
      <c r="V47" s="186">
        <v>11913</v>
      </c>
      <c r="W47" s="186">
        <v>7919</v>
      </c>
      <c r="X47" s="186">
        <v>1351</v>
      </c>
      <c r="Y47" s="186">
        <v>2030</v>
      </c>
      <c r="Z47" s="186">
        <v>4108</v>
      </c>
      <c r="AA47" s="188">
        <f t="shared" si="26"/>
        <v>-0.82959791824057749</v>
      </c>
      <c r="AB47" s="187">
        <f t="shared" si="27"/>
        <v>2.0309139112600669E-2</v>
      </c>
      <c r="AC47" s="189">
        <f t="shared" si="28"/>
        <v>3.744268318325519E-3</v>
      </c>
      <c r="AD47" s="186">
        <f t="shared" si="29"/>
        <v>-7805</v>
      </c>
      <c r="AE47" s="187">
        <f t="shared" si="30"/>
        <v>2.5652393827939129E-2</v>
      </c>
      <c r="AF47" s="189">
        <f t="shared" si="31"/>
        <v>7.5770710599414939E-3</v>
      </c>
      <c r="AG47" s="189">
        <f t="shared" si="31"/>
        <v>-1.5301661094665017E-6</v>
      </c>
      <c r="AH47" s="40"/>
      <c r="AI47" s="40"/>
      <c r="AJ47" s="40"/>
    </row>
    <row r="48" spans="1:36" x14ac:dyDescent="0.25">
      <c r="B48" s="185" t="s">
        <v>110</v>
      </c>
      <c r="C48" s="186">
        <v>46150</v>
      </c>
      <c r="D48" s="186">
        <v>39706</v>
      </c>
      <c r="E48" s="186">
        <v>12789</v>
      </c>
      <c r="F48" s="186">
        <v>25501</v>
      </c>
      <c r="G48" s="186">
        <v>53669</v>
      </c>
      <c r="H48" s="187">
        <f t="shared" si="32"/>
        <v>1.1045841339555311</v>
      </c>
      <c r="I48" s="188">
        <f t="shared" si="22"/>
        <v>0.35165969878607761</v>
      </c>
      <c r="J48" s="187">
        <f t="shared" si="20"/>
        <v>2.9420406641779182E-2</v>
      </c>
      <c r="K48" s="189">
        <f t="shared" si="23"/>
        <v>9.8663686049867735E-2</v>
      </c>
      <c r="L48" s="186">
        <v>88245</v>
      </c>
      <c r="M48" s="186">
        <v>70751</v>
      </c>
      <c r="N48" s="186">
        <v>22028</v>
      </c>
      <c r="O48" s="186">
        <v>35994</v>
      </c>
      <c r="P48" s="186">
        <v>83750</v>
      </c>
      <c r="Q48" s="187">
        <f t="shared" si="33"/>
        <v>1.3267766850030562</v>
      </c>
      <c r="R48" s="188">
        <f t="shared" si="24"/>
        <v>0.18372885188901922</v>
      </c>
      <c r="S48" s="187">
        <f t="shared" si="21"/>
        <v>3.7196036212728462E-2</v>
      </c>
      <c r="T48" s="189">
        <f t="shared" si="25"/>
        <v>0.15396380977242771</v>
      </c>
      <c r="U48" s="186">
        <v>18411</v>
      </c>
      <c r="V48" s="186">
        <v>16372</v>
      </c>
      <c r="W48" s="186">
        <v>15520</v>
      </c>
      <c r="X48" s="186">
        <v>3430</v>
      </c>
      <c r="Y48" s="186">
        <v>1586</v>
      </c>
      <c r="Z48" s="186">
        <v>5155</v>
      </c>
      <c r="AA48" s="188">
        <f t="shared" si="26"/>
        <v>-0.90312729049596874</v>
      </c>
      <c r="AB48" s="187">
        <f t="shared" si="27"/>
        <v>1.5867140213095893E-2</v>
      </c>
      <c r="AC48" s="189">
        <f t="shared" si="28"/>
        <v>2.9156609229739742E-3</v>
      </c>
      <c r="AD48" s="186">
        <f t="shared" si="29"/>
        <v>-11217</v>
      </c>
      <c r="AE48" s="187">
        <f t="shared" si="30"/>
        <v>3.2190382225663637E-2</v>
      </c>
      <c r="AF48" s="189">
        <f t="shared" si="31"/>
        <v>9.4768171865894299E-3</v>
      </c>
      <c r="AG48" s="189">
        <f t="shared" si="31"/>
        <v>-1.6602855922890672E-6</v>
      </c>
      <c r="AH48" s="40"/>
      <c r="AI48" s="40"/>
      <c r="AJ48" s="40"/>
    </row>
    <row r="49" spans="2:36" x14ac:dyDescent="0.25">
      <c r="B49" s="185" t="s">
        <v>105</v>
      </c>
      <c r="C49" s="186">
        <v>11879</v>
      </c>
      <c r="D49" s="186">
        <v>9770</v>
      </c>
      <c r="E49" s="186">
        <v>5423</v>
      </c>
      <c r="F49" s="186">
        <v>8418</v>
      </c>
      <c r="G49" s="186">
        <v>11840</v>
      </c>
      <c r="H49" s="187">
        <f t="shared" si="32"/>
        <v>0.4065098598241863</v>
      </c>
      <c r="I49" s="188">
        <f t="shared" si="22"/>
        <v>0.21187308085977485</v>
      </c>
      <c r="J49" s="187">
        <f t="shared" si="20"/>
        <v>6.4904808108715555E-3</v>
      </c>
      <c r="K49" s="189">
        <f t="shared" si="23"/>
        <v>4.262411934753417E-2</v>
      </c>
      <c r="L49" s="186">
        <v>39468</v>
      </c>
      <c r="M49" s="186">
        <v>37706</v>
      </c>
      <c r="N49" s="186">
        <v>13235</v>
      </c>
      <c r="O49" s="186">
        <v>20870</v>
      </c>
      <c r="P49" s="186">
        <v>33834</v>
      </c>
      <c r="Q49" s="187">
        <f t="shared" si="33"/>
        <v>0.62117872544321995</v>
      </c>
      <c r="R49" s="188">
        <f t="shared" si="24"/>
        <v>-0.10268922717869833</v>
      </c>
      <c r="S49" s="187">
        <f t="shared" si="21"/>
        <v>1.5026754498166624E-2</v>
      </c>
      <c r="T49" s="189">
        <f t="shared" si="25"/>
        <v>0.12180274104767494</v>
      </c>
      <c r="U49" s="186">
        <v>5044</v>
      </c>
      <c r="V49" s="186">
        <v>3668</v>
      </c>
      <c r="W49" s="186">
        <v>4410</v>
      </c>
      <c r="X49" s="186">
        <v>1309</v>
      </c>
      <c r="Y49" s="186">
        <v>1242</v>
      </c>
      <c r="Z49" s="186">
        <v>2207</v>
      </c>
      <c r="AA49" s="188">
        <f t="shared" si="26"/>
        <v>-0.66139585605234452</v>
      </c>
      <c r="AB49" s="187">
        <f t="shared" si="27"/>
        <v>1.2425591516182282E-2</v>
      </c>
      <c r="AC49" s="189">
        <f t="shared" si="28"/>
        <v>4.4712125193950543E-3</v>
      </c>
      <c r="AD49" s="186">
        <f t="shared" si="29"/>
        <v>-1461</v>
      </c>
      <c r="AE49" s="187">
        <f t="shared" si="30"/>
        <v>1.3781604960628446E-2</v>
      </c>
      <c r="AF49" s="189">
        <f t="shared" si="31"/>
        <v>7.9452222466222903E-3</v>
      </c>
      <c r="AG49" s="189">
        <f>AA49/$G16</f>
        <v>-2.3810317486773364E-6</v>
      </c>
      <c r="AH49" s="40"/>
      <c r="AI49" s="40"/>
      <c r="AJ49" s="40"/>
    </row>
    <row r="50" spans="2:36" x14ac:dyDescent="0.25">
      <c r="B50" s="185" t="s">
        <v>114</v>
      </c>
      <c r="C50" s="186">
        <v>62643</v>
      </c>
      <c r="D50" s="186">
        <v>66483</v>
      </c>
      <c r="E50" s="186">
        <v>15551</v>
      </c>
      <c r="F50" s="186">
        <v>46396</v>
      </c>
      <c r="G50" s="186">
        <v>69576</v>
      </c>
      <c r="H50" s="187">
        <f t="shared" si="32"/>
        <v>0.49961203552030353</v>
      </c>
      <c r="I50" s="188">
        <f t="shared" si="22"/>
        <v>4.6523171337033542E-2</v>
      </c>
      <c r="J50" s="187">
        <f t="shared" si="20"/>
        <v>3.814034568388508E-2</v>
      </c>
      <c r="K50" s="189">
        <f t="shared" si="23"/>
        <v>0.20685718363123906</v>
      </c>
      <c r="L50" s="186">
        <v>51124</v>
      </c>
      <c r="M50" s="186">
        <v>45437</v>
      </c>
      <c r="N50" s="186">
        <v>12678</v>
      </c>
      <c r="O50" s="186">
        <v>25260</v>
      </c>
      <c r="P50" s="186">
        <v>48096</v>
      </c>
      <c r="Q50" s="187">
        <f t="shared" si="33"/>
        <v>0.90403800475059382</v>
      </c>
      <c r="R50" s="188">
        <f t="shared" si="24"/>
        <v>5.8520588947333696E-2</v>
      </c>
      <c r="S50" s="187">
        <f t="shared" si="21"/>
        <v>2.1360961882834484E-2</v>
      </c>
      <c r="T50" s="189">
        <f t="shared" si="25"/>
        <v>0.14299475543187412</v>
      </c>
      <c r="U50" s="186">
        <v>2727</v>
      </c>
      <c r="V50" s="186">
        <v>2081</v>
      </c>
      <c r="W50" s="186">
        <v>2259</v>
      </c>
      <c r="X50" s="186">
        <v>738</v>
      </c>
      <c r="Y50" s="186">
        <v>1138</v>
      </c>
      <c r="Z50" s="186">
        <v>1983</v>
      </c>
      <c r="AA50" s="188">
        <f t="shared" si="26"/>
        <v>-0.45314752522825563</v>
      </c>
      <c r="AB50" s="187">
        <f t="shared" si="27"/>
        <v>1.1385123305487469E-2</v>
      </c>
      <c r="AC50" s="189">
        <f t="shared" si="28"/>
        <v>3.383400525646057E-3</v>
      </c>
      <c r="AD50" s="186">
        <f t="shared" si="29"/>
        <v>-98</v>
      </c>
      <c r="AE50" s="187">
        <f t="shared" si="30"/>
        <v>1.2382837624343548E-2</v>
      </c>
      <c r="AF50" s="189">
        <f t="shared" si="31"/>
        <v>5.8956794748296409E-3</v>
      </c>
      <c r="AG50" s="189">
        <f t="shared" si="31"/>
        <v>-1.3472579745628208E-6</v>
      </c>
      <c r="AH50" s="40"/>
      <c r="AI50" s="40"/>
      <c r="AJ50" s="40"/>
    </row>
    <row r="51" spans="2:36" x14ac:dyDescent="0.25">
      <c r="B51" s="185" t="s">
        <v>118</v>
      </c>
      <c r="C51" s="186">
        <v>21388</v>
      </c>
      <c r="D51" s="186">
        <v>21787</v>
      </c>
      <c r="E51" s="186">
        <v>5279</v>
      </c>
      <c r="F51" s="186">
        <v>8333</v>
      </c>
      <c r="G51" s="186">
        <v>24390</v>
      </c>
      <c r="H51" s="187">
        <f t="shared" si="32"/>
        <v>1.9269170766830674</v>
      </c>
      <c r="I51" s="188">
        <f t="shared" si="22"/>
        <v>0.11947491623445172</v>
      </c>
      <c r="J51" s="187">
        <f t="shared" si="20"/>
        <v>1.3370171197395036E-2</v>
      </c>
      <c r="K51" s="189">
        <f t="shared" si="23"/>
        <v>5.7334273624823698E-2</v>
      </c>
      <c r="L51" s="186">
        <v>211235</v>
      </c>
      <c r="M51" s="186">
        <v>220591</v>
      </c>
      <c r="N51" s="186">
        <v>41669</v>
      </c>
      <c r="O51" s="186">
        <v>62984</v>
      </c>
      <c r="P51" s="186">
        <v>206652</v>
      </c>
      <c r="Q51" s="187">
        <f t="shared" si="33"/>
        <v>2.2810237520640162</v>
      </c>
      <c r="R51" s="188">
        <f t="shared" si="24"/>
        <v>-6.3189341360255002E-2</v>
      </c>
      <c r="S51" s="187">
        <f t="shared" si="21"/>
        <v>9.1780719706659838E-2</v>
      </c>
      <c r="T51" s="189">
        <f t="shared" si="25"/>
        <v>0.48578279266572638</v>
      </c>
      <c r="U51" s="186">
        <v>256</v>
      </c>
      <c r="V51" s="186">
        <v>361</v>
      </c>
      <c r="W51" s="186">
        <v>326</v>
      </c>
      <c r="X51" s="186">
        <v>124</v>
      </c>
      <c r="Y51" s="186">
        <v>101</v>
      </c>
      <c r="Z51" s="186">
        <v>176</v>
      </c>
      <c r="AA51" s="188">
        <f t="shared" si="26"/>
        <v>-0.72022160664819945</v>
      </c>
      <c r="AB51" s="187">
        <f t="shared" si="27"/>
        <v>1.0104547046170776E-3</v>
      </c>
      <c r="AC51" s="189">
        <f t="shared" si="28"/>
        <v>2.3742360131640808E-4</v>
      </c>
      <c r="AD51" s="186">
        <f t="shared" si="29"/>
        <v>-185</v>
      </c>
      <c r="AE51" s="187">
        <f t="shared" si="30"/>
        <v>1.0990314785095634E-3</v>
      </c>
      <c r="AF51" s="189">
        <f t="shared" si="31"/>
        <v>4.1372825575928537E-4</v>
      </c>
      <c r="AG51" s="189">
        <f t="shared" si="31"/>
        <v>-1.693045619765396E-6</v>
      </c>
      <c r="AH51" s="40"/>
      <c r="AI51" s="40"/>
      <c r="AJ51" s="40"/>
    </row>
    <row r="52" spans="2:36" x14ac:dyDescent="0.25">
      <c r="B52" s="185" t="s">
        <v>140</v>
      </c>
      <c r="C52" s="186">
        <v>51927</v>
      </c>
      <c r="D52" s="186">
        <v>42310</v>
      </c>
      <c r="E52" s="186">
        <v>16787</v>
      </c>
      <c r="F52" s="186">
        <v>47128</v>
      </c>
      <c r="G52" s="186">
        <v>65760</v>
      </c>
      <c r="H52" s="187">
        <f t="shared" si="32"/>
        <v>0.39534883720930236</v>
      </c>
      <c r="I52" s="188">
        <f t="shared" si="22"/>
        <v>0.55424249586386187</v>
      </c>
      <c r="J52" s="187">
        <f t="shared" si="20"/>
        <v>3.6048481260381203E-2</v>
      </c>
      <c r="K52" s="189">
        <f t="shared" si="23"/>
        <v>0.26879764556806801</v>
      </c>
      <c r="L52" s="186">
        <v>43378</v>
      </c>
      <c r="M52" s="186">
        <v>35449</v>
      </c>
      <c r="N52" s="186">
        <v>9278</v>
      </c>
      <c r="O52" s="186">
        <v>11234</v>
      </c>
      <c r="P52" s="186">
        <v>29610</v>
      </c>
      <c r="Q52" s="187">
        <f t="shared" si="33"/>
        <v>1.6357486202599252</v>
      </c>
      <c r="R52" s="188">
        <f t="shared" si="24"/>
        <v>-0.16471550678439451</v>
      </c>
      <c r="S52" s="187">
        <f t="shared" si="21"/>
        <v>1.3150741877718086E-2</v>
      </c>
      <c r="T52" s="189">
        <f t="shared" si="25"/>
        <v>0.12103251650350508</v>
      </c>
      <c r="U52" s="186">
        <v>3312</v>
      </c>
      <c r="V52" s="186">
        <v>4853</v>
      </c>
      <c r="W52" s="186">
        <v>3546</v>
      </c>
      <c r="X52" s="186">
        <v>360</v>
      </c>
      <c r="Y52" s="186">
        <v>2649</v>
      </c>
      <c r="Z52" s="186">
        <v>768</v>
      </c>
      <c r="AA52" s="188">
        <f t="shared" si="26"/>
        <v>-0.45415207088398923</v>
      </c>
      <c r="AB52" s="187">
        <f t="shared" si="27"/>
        <v>2.6501925866639988E-2</v>
      </c>
      <c r="AC52" s="189">
        <f t="shared" si="28"/>
        <v>1.0827934353859675E-2</v>
      </c>
      <c r="AD52" s="186">
        <f t="shared" si="29"/>
        <v>-4085</v>
      </c>
      <c r="AE52" s="187">
        <f t="shared" si="30"/>
        <v>4.7957737244053679E-3</v>
      </c>
      <c r="AF52" s="189">
        <f t="shared" si="31"/>
        <v>3.1392425759774367E-3</v>
      </c>
      <c r="AG52" s="189">
        <f t="shared" si="31"/>
        <v>-1.856371766780393E-6</v>
      </c>
      <c r="AH52" s="40"/>
      <c r="AI52" s="40"/>
      <c r="AJ52" s="40"/>
    </row>
    <row r="53" spans="2:36" x14ac:dyDescent="0.25">
      <c r="B53" s="185" t="s">
        <v>130</v>
      </c>
      <c r="C53" s="186">
        <v>27703</v>
      </c>
      <c r="D53" s="186">
        <v>24207</v>
      </c>
      <c r="E53" s="186">
        <v>7717</v>
      </c>
      <c r="F53" s="186">
        <v>17567</v>
      </c>
      <c r="G53" s="186">
        <v>25131</v>
      </c>
      <c r="H53" s="187">
        <f t="shared" si="32"/>
        <v>0.43058006489440426</v>
      </c>
      <c r="I53" s="188">
        <f t="shared" si="22"/>
        <v>3.8170777047961346E-2</v>
      </c>
      <c r="J53" s="187">
        <f t="shared" si="20"/>
        <v>1.3776374430575427E-2</v>
      </c>
      <c r="K53" s="189">
        <f t="shared" si="23"/>
        <v>0.10160425645462558</v>
      </c>
      <c r="L53" s="186">
        <v>36068</v>
      </c>
      <c r="M53" s="186">
        <v>35393</v>
      </c>
      <c r="N53" s="186">
        <v>8524</v>
      </c>
      <c r="O53" s="186">
        <v>19022</v>
      </c>
      <c r="P53" s="186">
        <v>37786</v>
      </c>
      <c r="Q53" s="187">
        <f t="shared" si="33"/>
        <v>0.98643675743875514</v>
      </c>
      <c r="R53" s="188">
        <f t="shared" si="24"/>
        <v>6.7612239708416899E-2</v>
      </c>
      <c r="S53" s="187">
        <f t="shared" si="21"/>
        <v>1.6781963275631733E-2</v>
      </c>
      <c r="T53" s="189">
        <f t="shared" si="25"/>
        <v>0.1527682318409328</v>
      </c>
      <c r="U53" s="186">
        <v>8139</v>
      </c>
      <c r="V53" s="186">
        <v>5480</v>
      </c>
      <c r="W53" s="186">
        <v>5736</v>
      </c>
      <c r="X53" s="186">
        <v>3148</v>
      </c>
      <c r="Y53" s="186">
        <v>86</v>
      </c>
      <c r="Z53" s="186">
        <v>4297</v>
      </c>
      <c r="AA53" s="188">
        <f t="shared" si="26"/>
        <v>-0.98430656934306571</v>
      </c>
      <c r="AB53" s="187">
        <f t="shared" si="27"/>
        <v>8.6038717422840276E-4</v>
      </c>
      <c r="AC53" s="189">
        <f t="shared" si="28"/>
        <v>3.4769671143598742E-4</v>
      </c>
      <c r="AD53" s="186">
        <f t="shared" si="29"/>
        <v>-1183</v>
      </c>
      <c r="AE53" s="187">
        <f t="shared" si="30"/>
        <v>2.6832603767929512E-2</v>
      </c>
      <c r="AF53" s="189">
        <f t="shared" si="31"/>
        <v>1.7372706616749278E-2</v>
      </c>
      <c r="AG53" s="189">
        <f t="shared" si="31"/>
        <v>-3.9795367116909608E-6</v>
      </c>
      <c r="AH53" s="40"/>
      <c r="AI53" s="40"/>
      <c r="AJ53" s="40"/>
    </row>
    <row r="54" spans="2:36" x14ac:dyDescent="0.25">
      <c r="B54" s="185" t="s">
        <v>142</v>
      </c>
      <c r="C54" s="186">
        <v>120</v>
      </c>
      <c r="D54" s="186">
        <v>46</v>
      </c>
      <c r="E54" s="186">
        <v>11</v>
      </c>
      <c r="F54" s="186">
        <v>31</v>
      </c>
      <c r="G54" s="186">
        <v>112</v>
      </c>
      <c r="H54" s="187">
        <f t="shared" si="32"/>
        <v>2.6129032258064515</v>
      </c>
      <c r="I54" s="188">
        <f t="shared" si="22"/>
        <v>1.4347826086956523</v>
      </c>
      <c r="J54" s="187">
        <f t="shared" si="20"/>
        <v>6.1396440102839039E-5</v>
      </c>
      <c r="K54" s="189">
        <f t="shared" si="23"/>
        <v>1.9608873015039305E-3</v>
      </c>
      <c r="L54" s="186">
        <v>118</v>
      </c>
      <c r="M54" s="186">
        <v>145</v>
      </c>
      <c r="N54" s="186">
        <v>33</v>
      </c>
      <c r="O54" s="186">
        <v>53</v>
      </c>
      <c r="P54" s="186">
        <v>189</v>
      </c>
      <c r="Q54" s="187">
        <f t="shared" si="33"/>
        <v>2.5660377358490565</v>
      </c>
      <c r="R54" s="188">
        <f t="shared" si="24"/>
        <v>0.30344827586206891</v>
      </c>
      <c r="S54" s="187">
        <f t="shared" si="21"/>
        <v>8.3940905602455872E-5</v>
      </c>
      <c r="T54" s="189">
        <f t="shared" si="25"/>
        <v>3.3089973212878827E-3</v>
      </c>
      <c r="U54" s="186">
        <v>129</v>
      </c>
      <c r="V54" s="186">
        <v>21</v>
      </c>
      <c r="W54" s="186">
        <v>19</v>
      </c>
      <c r="X54" s="186">
        <v>5</v>
      </c>
      <c r="Y54" s="186">
        <v>6</v>
      </c>
      <c r="Z54" s="186">
        <v>19</v>
      </c>
      <c r="AA54" s="188">
        <f t="shared" si="26"/>
        <v>-0.7142857142857143</v>
      </c>
      <c r="AB54" s="187">
        <f t="shared" si="27"/>
        <v>6.0027012155469963E-5</v>
      </c>
      <c r="AC54" s="189">
        <f t="shared" si="28"/>
        <v>1.0504753400913914E-4</v>
      </c>
      <c r="AD54" s="186">
        <f t="shared" si="29"/>
        <v>-2</v>
      </c>
      <c r="AE54" s="187">
        <f t="shared" si="30"/>
        <v>1.1864544370273696E-4</v>
      </c>
      <c r="AF54" s="189">
        <f t="shared" si="31"/>
        <v>3.3265052436227391E-4</v>
      </c>
      <c r="AG54" s="189">
        <f t="shared" si="31"/>
        <v>-1.2505658810611802E-5</v>
      </c>
      <c r="AH54" s="40"/>
      <c r="AI54" s="40"/>
      <c r="AJ54" s="40"/>
    </row>
    <row r="55" spans="2:36" x14ac:dyDescent="0.25">
      <c r="B55" s="185" t="s">
        <v>122</v>
      </c>
      <c r="C55" s="186">
        <v>26532</v>
      </c>
      <c r="D55" s="186">
        <v>24975</v>
      </c>
      <c r="E55" s="186">
        <v>5686</v>
      </c>
      <c r="F55" s="186">
        <v>14995</v>
      </c>
      <c r="G55" s="186">
        <v>21696</v>
      </c>
      <c r="H55" s="187">
        <f t="shared" si="32"/>
        <v>0.4468822940980326</v>
      </c>
      <c r="I55" s="188">
        <f t="shared" si="22"/>
        <v>-0.13129129129129125</v>
      </c>
      <c r="J55" s="187">
        <f t="shared" si="20"/>
        <v>1.1893367539921391E-2</v>
      </c>
      <c r="K55" s="189">
        <f t="shared" si="23"/>
        <v>0.16916167664670659</v>
      </c>
      <c r="L55" s="186">
        <v>21631</v>
      </c>
      <c r="M55" s="186">
        <v>21012</v>
      </c>
      <c r="N55" s="186">
        <v>4832</v>
      </c>
      <c r="O55" s="186">
        <v>10276</v>
      </c>
      <c r="P55" s="186">
        <v>16365</v>
      </c>
      <c r="Q55" s="187">
        <f t="shared" si="33"/>
        <v>0.59254573764110541</v>
      </c>
      <c r="R55" s="188">
        <f t="shared" si="24"/>
        <v>-0.22115933752141637</v>
      </c>
      <c r="S55" s="187">
        <f t="shared" si="21"/>
        <v>7.2682165089110601E-3</v>
      </c>
      <c r="T55" s="189">
        <f t="shared" si="25"/>
        <v>0.12759636976047903</v>
      </c>
      <c r="U55" s="186">
        <v>3074</v>
      </c>
      <c r="V55" s="186">
        <v>2329</v>
      </c>
      <c r="W55" s="186">
        <v>3138</v>
      </c>
      <c r="X55" s="186">
        <v>805</v>
      </c>
      <c r="Y55" s="186">
        <v>752</v>
      </c>
      <c r="Z55" s="186">
        <v>1377</v>
      </c>
      <c r="AA55" s="188">
        <f t="shared" si="26"/>
        <v>-0.67711464147702882</v>
      </c>
      <c r="AB55" s="187">
        <f t="shared" si="27"/>
        <v>7.5233855234855688E-3</v>
      </c>
      <c r="AC55" s="189">
        <f t="shared" si="28"/>
        <v>5.863273453093812E-3</v>
      </c>
      <c r="AD55" s="186">
        <f t="shared" si="29"/>
        <v>-952</v>
      </c>
      <c r="AE55" s="187">
        <f t="shared" si="30"/>
        <v>8.5986724199299362E-3</v>
      </c>
      <c r="AF55" s="189">
        <f t="shared" si="31"/>
        <v>1.0736339820359281E-2</v>
      </c>
      <c r="AG55" s="189">
        <f t="shared" si="31"/>
        <v>-5.2793993378635605E-6</v>
      </c>
      <c r="AH55" s="40"/>
      <c r="AI55" s="40"/>
      <c r="AJ55" s="40"/>
    </row>
    <row r="56" spans="2:36" x14ac:dyDescent="0.25">
      <c r="B56" s="185" t="s">
        <v>136</v>
      </c>
      <c r="C56" s="186">
        <v>44875</v>
      </c>
      <c r="D56" s="186">
        <v>41333</v>
      </c>
      <c r="E56" s="186">
        <v>13445</v>
      </c>
      <c r="F56" s="186">
        <v>12795</v>
      </c>
      <c r="G56" s="186">
        <v>21271</v>
      </c>
      <c r="H56" s="187">
        <f t="shared" si="32"/>
        <v>0.66244626807346618</v>
      </c>
      <c r="I56" s="188">
        <f t="shared" si="22"/>
        <v>-0.4853748820555005</v>
      </c>
      <c r="J56" s="187">
        <f t="shared" si="20"/>
        <v>1.1660389977031154E-2</v>
      </c>
      <c r="K56" s="189">
        <f t="shared" si="23"/>
        <v>7.924934613980314E-2</v>
      </c>
      <c r="L56" s="186">
        <v>35918</v>
      </c>
      <c r="M56" s="186">
        <v>26615</v>
      </c>
      <c r="N56" s="186">
        <v>9898</v>
      </c>
      <c r="O56" s="186">
        <v>3792</v>
      </c>
      <c r="P56" s="186">
        <v>15476</v>
      </c>
      <c r="Q56" s="187">
        <f t="shared" si="33"/>
        <v>3.0812236286919834</v>
      </c>
      <c r="R56" s="188">
        <f t="shared" si="24"/>
        <v>-0.41852338906631603</v>
      </c>
      <c r="S56" s="187">
        <f t="shared" si="21"/>
        <v>6.8733833603365456E-3</v>
      </c>
      <c r="T56" s="189">
        <f t="shared" si="25"/>
        <v>5.7658919696281008E-2</v>
      </c>
      <c r="U56" s="186">
        <v>7261</v>
      </c>
      <c r="V56" s="186">
        <v>5566</v>
      </c>
      <c r="W56" s="186">
        <v>4218</v>
      </c>
      <c r="X56" s="186">
        <v>1339</v>
      </c>
      <c r="Y56" s="186">
        <v>132</v>
      </c>
      <c r="Z56" s="186">
        <v>422</v>
      </c>
      <c r="AA56" s="188">
        <f t="shared" si="26"/>
        <v>-0.97628458498023718</v>
      </c>
      <c r="AB56" s="187">
        <f t="shared" si="27"/>
        <v>1.3205942674203391E-3</v>
      </c>
      <c r="AC56" s="189">
        <f t="shared" si="28"/>
        <v>4.9179228482224685E-4</v>
      </c>
      <c r="AD56" s="186">
        <f t="shared" si="29"/>
        <v>-5144</v>
      </c>
      <c r="AE56" s="187">
        <f t="shared" si="30"/>
        <v>2.6351777496081579E-3</v>
      </c>
      <c r="AF56" s="189">
        <f t="shared" si="31"/>
        <v>1.5722450317802136E-3</v>
      </c>
      <c r="AG56" s="189">
        <f t="shared" si="31"/>
        <v>-3.6373426263952266E-6</v>
      </c>
      <c r="AH56" s="40"/>
      <c r="AI56" s="40"/>
      <c r="AJ56" s="40"/>
    </row>
    <row r="57" spans="2:36" x14ac:dyDescent="0.25">
      <c r="B57" s="185" t="s">
        <v>286</v>
      </c>
      <c r="C57" s="186">
        <v>2401</v>
      </c>
      <c r="D57" s="186">
        <v>2322</v>
      </c>
      <c r="E57" s="186">
        <v>647</v>
      </c>
      <c r="F57" s="186">
        <v>1335</v>
      </c>
      <c r="G57" s="186">
        <v>2203</v>
      </c>
      <c r="H57" s="187">
        <f t="shared" si="32"/>
        <v>0.6501872659176029</v>
      </c>
      <c r="I57" s="188">
        <f t="shared" si="22"/>
        <v>-5.1248923341946639E-2</v>
      </c>
      <c r="J57" s="187">
        <f t="shared" si="20"/>
        <v>1.2076460495228072E-3</v>
      </c>
      <c r="K57" s="189">
        <f t="shared" si="23"/>
        <v>4.8485782199137246E-2</v>
      </c>
      <c r="L57" s="186">
        <v>3521</v>
      </c>
      <c r="M57" s="186">
        <v>3881</v>
      </c>
      <c r="N57" s="186">
        <v>1022</v>
      </c>
      <c r="O57" s="186">
        <v>1981</v>
      </c>
      <c r="P57" s="186">
        <v>4257</v>
      </c>
      <c r="Q57" s="187">
        <f t="shared" si="33"/>
        <v>1.1489146895507321</v>
      </c>
      <c r="R57" s="188">
        <f t="shared" si="24"/>
        <v>9.6882246843597031E-2</v>
      </c>
      <c r="S57" s="187">
        <f t="shared" si="21"/>
        <v>1.8906689690457918E-3</v>
      </c>
      <c r="T57" s="189">
        <f t="shared" si="25"/>
        <v>9.3692226428382777E-2</v>
      </c>
      <c r="U57" s="186">
        <v>535</v>
      </c>
      <c r="V57" s="186">
        <v>393</v>
      </c>
      <c r="W57" s="186">
        <v>574</v>
      </c>
      <c r="X57" s="186">
        <v>154</v>
      </c>
      <c r="Y57" s="186">
        <v>157</v>
      </c>
      <c r="Z57" s="186">
        <v>486</v>
      </c>
      <c r="AA57" s="188">
        <f t="shared" si="26"/>
        <v>-0.60050890585241734</v>
      </c>
      <c r="AB57" s="187">
        <f t="shared" si="27"/>
        <v>1.5707068180681307E-3</v>
      </c>
      <c r="AC57" s="189">
        <f t="shared" si="28"/>
        <v>3.4554098072013383E-3</v>
      </c>
      <c r="AD57" s="186">
        <f t="shared" si="29"/>
        <v>93</v>
      </c>
      <c r="AE57" s="187">
        <f t="shared" si="30"/>
        <v>3.034825559975272E-3</v>
      </c>
      <c r="AF57" s="189">
        <f t="shared" ref="AF57:AG69" si="34">Z57/$G24</f>
        <v>1.0696364116559557E-2</v>
      </c>
      <c r="AG57" s="189">
        <f t="shared" si="34"/>
        <v>-1.3216588296778266E-5</v>
      </c>
      <c r="AH57" s="40"/>
      <c r="AI57" s="40"/>
      <c r="AJ57" s="40"/>
    </row>
    <row r="58" spans="2:36" x14ac:dyDescent="0.25">
      <c r="B58" s="185" t="s">
        <v>132</v>
      </c>
      <c r="C58" s="186">
        <v>10096</v>
      </c>
      <c r="D58" s="186">
        <v>10100</v>
      </c>
      <c r="E58" s="186">
        <v>4088</v>
      </c>
      <c r="F58" s="186">
        <v>1654</v>
      </c>
      <c r="G58" s="186">
        <v>4383</v>
      </c>
      <c r="H58" s="187">
        <f t="shared" si="32"/>
        <v>1.6499395405078596</v>
      </c>
      <c r="I58" s="188">
        <f t="shared" si="22"/>
        <v>-0.5660396039603961</v>
      </c>
      <c r="J58" s="187">
        <f t="shared" si="20"/>
        <v>2.4026839015244953E-3</v>
      </c>
      <c r="K58" s="189">
        <f t="shared" si="23"/>
        <v>3.1254902520073589E-2</v>
      </c>
      <c r="L58" s="186">
        <v>10278</v>
      </c>
      <c r="M58" s="186">
        <v>7499</v>
      </c>
      <c r="N58" s="186">
        <v>3067</v>
      </c>
      <c r="O58" s="186">
        <v>3243</v>
      </c>
      <c r="P58" s="186">
        <v>6702</v>
      </c>
      <c r="Q58" s="187">
        <f t="shared" si="33"/>
        <v>1.0666049953746533</v>
      </c>
      <c r="R58" s="188">
        <f t="shared" si="24"/>
        <v>-0.10628083744499262</v>
      </c>
      <c r="S58" s="187">
        <f t="shared" si="21"/>
        <v>2.9765711605696256E-3</v>
      </c>
      <c r="T58" s="189">
        <f t="shared" si="25"/>
        <v>4.7791548411940041E-2</v>
      </c>
      <c r="U58" s="186">
        <v>2431</v>
      </c>
      <c r="V58" s="186">
        <v>2107</v>
      </c>
      <c r="W58" s="186">
        <v>923</v>
      </c>
      <c r="X58" s="186">
        <v>446</v>
      </c>
      <c r="Y58" s="186">
        <v>40</v>
      </c>
      <c r="Z58" s="186">
        <v>138</v>
      </c>
      <c r="AA58" s="188">
        <f t="shared" si="26"/>
        <v>-0.98101566207878499</v>
      </c>
      <c r="AB58" s="187">
        <f t="shared" si="27"/>
        <v>4.0018008103646642E-4</v>
      </c>
      <c r="AC58" s="189">
        <f t="shared" si="28"/>
        <v>2.8523753155440193E-4</v>
      </c>
      <c r="AD58" s="186">
        <f t="shared" si="29"/>
        <v>-1969</v>
      </c>
      <c r="AE58" s="187">
        <f t="shared" si="30"/>
        <v>8.6174059110408956E-4</v>
      </c>
      <c r="AF58" s="189">
        <f t="shared" si="34"/>
        <v>9.8406948386268664E-4</v>
      </c>
      <c r="AG58" s="189">
        <f t="shared" si="34"/>
        <v>-6.9955621466889987E-6</v>
      </c>
      <c r="AH58" s="40"/>
      <c r="AI58" s="40"/>
      <c r="AJ58" s="40"/>
    </row>
    <row r="59" spans="2:36" x14ac:dyDescent="0.25">
      <c r="B59" s="185" t="s">
        <v>155</v>
      </c>
      <c r="C59" s="186">
        <v>1951</v>
      </c>
      <c r="D59" s="186">
        <v>1359</v>
      </c>
      <c r="E59" s="186">
        <v>771</v>
      </c>
      <c r="F59" s="186">
        <v>1473</v>
      </c>
      <c r="G59" s="186">
        <v>4565</v>
      </c>
      <c r="H59" s="187">
        <f t="shared" si="32"/>
        <v>2.0991174473862864</v>
      </c>
      <c r="I59" s="188">
        <f t="shared" si="22"/>
        <v>2.3590875643855775</v>
      </c>
      <c r="J59" s="187">
        <f t="shared" si="20"/>
        <v>2.502453116691609E-3</v>
      </c>
      <c r="K59" s="189">
        <f t="shared" si="23"/>
        <v>9.8645115284050386E-2</v>
      </c>
      <c r="L59" s="186">
        <v>2490</v>
      </c>
      <c r="M59" s="186">
        <v>3344</v>
      </c>
      <c r="N59" s="186">
        <v>1129</v>
      </c>
      <c r="O59" s="186">
        <v>1382</v>
      </c>
      <c r="P59" s="186">
        <v>4162</v>
      </c>
      <c r="Q59" s="187">
        <f t="shared" si="33"/>
        <v>2.0115774240231548</v>
      </c>
      <c r="R59" s="188">
        <f t="shared" si="24"/>
        <v>0.24461722488038284</v>
      </c>
      <c r="S59" s="187">
        <f t="shared" si="21"/>
        <v>1.8484764503567267E-3</v>
      </c>
      <c r="T59" s="189">
        <f t="shared" si="25"/>
        <v>8.9936685610562478E-2</v>
      </c>
      <c r="U59" s="186">
        <v>112</v>
      </c>
      <c r="V59" s="186">
        <v>134</v>
      </c>
      <c r="W59" s="186">
        <v>236</v>
      </c>
      <c r="X59" s="186">
        <v>96</v>
      </c>
      <c r="Y59" s="186">
        <v>125</v>
      </c>
      <c r="Z59" s="186">
        <v>319</v>
      </c>
      <c r="AA59" s="188">
        <f t="shared" si="26"/>
        <v>-6.7164179104477584E-2</v>
      </c>
      <c r="AB59" s="187">
        <f t="shared" si="27"/>
        <v>1.2505627532389575E-3</v>
      </c>
      <c r="AC59" s="189">
        <f t="shared" si="28"/>
        <v>2.7011258292456296E-3</v>
      </c>
      <c r="AD59" s="186">
        <f t="shared" si="29"/>
        <v>185</v>
      </c>
      <c r="AE59" s="187">
        <f t="shared" si="30"/>
        <v>1.9919945547985838E-3</v>
      </c>
      <c r="AF59" s="189">
        <f t="shared" si="34"/>
        <v>6.8932731162348465E-3</v>
      </c>
      <c r="AG59" s="189">
        <f t="shared" si="34"/>
        <v>-1.451351191833472E-6</v>
      </c>
      <c r="AH59" s="40"/>
      <c r="AI59" s="40"/>
      <c r="AJ59" s="40"/>
    </row>
    <row r="60" spans="2:36" x14ac:dyDescent="0.25">
      <c r="B60" s="185" t="s">
        <v>146</v>
      </c>
      <c r="C60" s="186">
        <v>2015</v>
      </c>
      <c r="D60" s="186">
        <v>2150</v>
      </c>
      <c r="E60" s="186">
        <v>399</v>
      </c>
      <c r="F60" s="186">
        <v>969</v>
      </c>
      <c r="G60" s="186">
        <v>2669</v>
      </c>
      <c r="H60" s="187">
        <f t="shared" si="32"/>
        <v>1.7543859649122808</v>
      </c>
      <c r="I60" s="188">
        <f t="shared" si="22"/>
        <v>0.24139534883720937</v>
      </c>
      <c r="J60" s="187">
        <f t="shared" si="20"/>
        <v>1.463099094950691E-3</v>
      </c>
      <c r="K60" s="189">
        <f t="shared" si="23"/>
        <v>8.4182305630026807E-2</v>
      </c>
      <c r="L60" s="186">
        <v>2070</v>
      </c>
      <c r="M60" s="186">
        <v>2527</v>
      </c>
      <c r="N60" s="186">
        <v>672</v>
      </c>
      <c r="O60" s="186">
        <v>806</v>
      </c>
      <c r="P60" s="186">
        <v>2581</v>
      </c>
      <c r="Q60" s="187">
        <f t="shared" si="33"/>
        <v>2.2022332506203472</v>
      </c>
      <c r="R60" s="188">
        <f t="shared" si="24"/>
        <v>2.13692125049465E-2</v>
      </c>
      <c r="S60" s="187">
        <f t="shared" si="21"/>
        <v>1.1463041130155482E-3</v>
      </c>
      <c r="T60" s="189">
        <f t="shared" si="25"/>
        <v>8.1406718183251847E-2</v>
      </c>
      <c r="U60" s="186">
        <v>49</v>
      </c>
      <c r="V60" s="186">
        <v>102</v>
      </c>
      <c r="W60" s="186">
        <v>169</v>
      </c>
      <c r="X60" s="186">
        <v>34</v>
      </c>
      <c r="Y60" s="186">
        <v>80</v>
      </c>
      <c r="Z60" s="186">
        <v>149</v>
      </c>
      <c r="AA60" s="188">
        <f t="shared" si="26"/>
        <v>-0.21568627450980393</v>
      </c>
      <c r="AB60" s="187">
        <f t="shared" si="27"/>
        <v>8.0036016207293283E-4</v>
      </c>
      <c r="AC60" s="189">
        <f t="shared" si="28"/>
        <v>2.5232613152499604E-3</v>
      </c>
      <c r="AD60" s="186">
        <f t="shared" si="29"/>
        <v>47</v>
      </c>
      <c r="AE60" s="187">
        <f t="shared" si="30"/>
        <v>9.3043005851093719E-4</v>
      </c>
      <c r="AF60" s="189">
        <f t="shared" si="34"/>
        <v>4.6995741996530517E-3</v>
      </c>
      <c r="AG60" s="189">
        <f t="shared" si="34"/>
        <v>-6.8029104087621486E-6</v>
      </c>
      <c r="AH60" s="40"/>
      <c r="AI60" s="40"/>
      <c r="AJ60" s="40"/>
    </row>
    <row r="61" spans="2:36" x14ac:dyDescent="0.25">
      <c r="B61" s="185" t="s">
        <v>134</v>
      </c>
      <c r="C61" s="186">
        <v>4459</v>
      </c>
      <c r="D61" s="186">
        <v>3438</v>
      </c>
      <c r="E61" s="186">
        <v>1818</v>
      </c>
      <c r="F61" s="186">
        <v>514</v>
      </c>
      <c r="G61" s="186">
        <v>1989</v>
      </c>
      <c r="H61" s="187">
        <f t="shared" si="32"/>
        <v>2.8696498054474708</v>
      </c>
      <c r="I61" s="188">
        <f t="shared" si="22"/>
        <v>-0.42146596858638741</v>
      </c>
      <c r="J61" s="187">
        <f t="shared" si="20"/>
        <v>1.0903349943263111E-3</v>
      </c>
      <c r="K61" s="189">
        <f t="shared" si="23"/>
        <v>9.9466411957973063E-3</v>
      </c>
      <c r="L61" s="186">
        <v>13976</v>
      </c>
      <c r="M61" s="186">
        <v>12867</v>
      </c>
      <c r="N61" s="186">
        <v>4615</v>
      </c>
      <c r="O61" s="186">
        <v>2160</v>
      </c>
      <c r="P61" s="186">
        <v>8666</v>
      </c>
      <c r="Q61" s="187">
        <f t="shared" si="33"/>
        <v>3.0120370370370368</v>
      </c>
      <c r="R61" s="188">
        <f t="shared" si="24"/>
        <v>-0.32649413227636592</v>
      </c>
      <c r="S61" s="187">
        <f t="shared" si="21"/>
        <v>3.8488459679940877E-3</v>
      </c>
      <c r="T61" s="189">
        <f t="shared" si="25"/>
        <v>4.3337150629853924E-2</v>
      </c>
      <c r="U61" s="186">
        <v>2686</v>
      </c>
      <c r="V61" s="186">
        <v>1513</v>
      </c>
      <c r="W61" s="186">
        <v>799</v>
      </c>
      <c r="X61" s="186">
        <v>330</v>
      </c>
      <c r="Y61" s="186">
        <v>64</v>
      </c>
      <c r="Z61" s="186">
        <v>111</v>
      </c>
      <c r="AA61" s="188">
        <f t="shared" si="26"/>
        <v>-0.95769993390614672</v>
      </c>
      <c r="AB61" s="187">
        <f t="shared" si="27"/>
        <v>6.4028812965834627E-4</v>
      </c>
      <c r="AC61" s="189">
        <f t="shared" si="28"/>
        <v>3.2005280871343772E-4</v>
      </c>
      <c r="AD61" s="186">
        <f t="shared" si="29"/>
        <v>-1402</v>
      </c>
      <c r="AE61" s="187">
        <f t="shared" si="30"/>
        <v>6.931391711054633E-4</v>
      </c>
      <c r="AF61" s="189">
        <f t="shared" si="34"/>
        <v>5.5509159011236855E-4</v>
      </c>
      <c r="AG61" s="189">
        <f t="shared" si="34"/>
        <v>-4.789289902364624E-6</v>
      </c>
      <c r="AH61" s="40"/>
      <c r="AI61" s="40"/>
      <c r="AJ61" s="40"/>
    </row>
    <row r="62" spans="2:36" x14ac:dyDescent="0.25">
      <c r="B62" s="185" t="s">
        <v>126</v>
      </c>
      <c r="C62" s="186">
        <v>10942</v>
      </c>
      <c r="D62" s="186">
        <v>11284</v>
      </c>
      <c r="E62" s="186">
        <v>2905</v>
      </c>
      <c r="F62" s="186">
        <v>4962</v>
      </c>
      <c r="G62" s="186">
        <v>10030</v>
      </c>
      <c r="H62" s="187">
        <f t="shared" si="32"/>
        <v>1.0213623538895606</v>
      </c>
      <c r="I62" s="188">
        <f t="shared" si="22"/>
        <v>-0.11113080467919179</v>
      </c>
      <c r="J62" s="187">
        <f t="shared" si="20"/>
        <v>5.4982704842096034E-3</v>
      </c>
      <c r="K62" s="189">
        <f t="shared" si="23"/>
        <v>0.14542554733942295</v>
      </c>
      <c r="L62" s="186">
        <v>6083</v>
      </c>
      <c r="M62" s="186">
        <v>5517</v>
      </c>
      <c r="N62" s="186">
        <v>1489</v>
      </c>
      <c r="O62" s="186">
        <v>2091</v>
      </c>
      <c r="P62" s="186">
        <v>5617</v>
      </c>
      <c r="Q62" s="187">
        <f t="shared" si="33"/>
        <v>1.6862745098039214</v>
      </c>
      <c r="R62" s="188">
        <f t="shared" si="24"/>
        <v>1.8125793003443968E-2</v>
      </c>
      <c r="S62" s="187">
        <f t="shared" si="21"/>
        <v>2.4946881839629344E-3</v>
      </c>
      <c r="T62" s="189">
        <f t="shared" si="25"/>
        <v>8.1441206321589091E-2</v>
      </c>
      <c r="U62" s="186">
        <v>1469</v>
      </c>
      <c r="V62" s="186">
        <v>964</v>
      </c>
      <c r="W62" s="186">
        <v>1172</v>
      </c>
      <c r="X62" s="186">
        <v>356</v>
      </c>
      <c r="Y62" s="186">
        <v>282</v>
      </c>
      <c r="Z62" s="186">
        <v>607</v>
      </c>
      <c r="AA62" s="188">
        <f t="shared" si="26"/>
        <v>-0.70746887966804972</v>
      </c>
      <c r="AB62" s="187">
        <f t="shared" si="27"/>
        <v>2.8212695713070884E-3</v>
      </c>
      <c r="AC62" s="189">
        <f t="shared" si="28"/>
        <v>4.0887342322749026E-3</v>
      </c>
      <c r="AD62" s="186">
        <f t="shared" si="29"/>
        <v>-357</v>
      </c>
      <c r="AE62" s="187">
        <f t="shared" si="30"/>
        <v>3.7904097014505966E-3</v>
      </c>
      <c r="AF62" s="189">
        <f t="shared" si="34"/>
        <v>8.800927939683921E-3</v>
      </c>
      <c r="AG62" s="189">
        <f t="shared" si="34"/>
        <v>-1.0257632009106128E-5</v>
      </c>
      <c r="AH62" s="40"/>
      <c r="AI62" s="40"/>
      <c r="AJ62" s="40"/>
    </row>
    <row r="63" spans="2:36" x14ac:dyDescent="0.25">
      <c r="B63" s="185" t="s">
        <v>152</v>
      </c>
      <c r="C63" s="186">
        <v>9679</v>
      </c>
      <c r="D63" s="186">
        <v>6770</v>
      </c>
      <c r="E63" s="186">
        <v>2032</v>
      </c>
      <c r="F63" s="186">
        <v>8812</v>
      </c>
      <c r="G63" s="186">
        <v>14123</v>
      </c>
      <c r="H63" s="187">
        <f t="shared" si="32"/>
        <v>0.60270086246028143</v>
      </c>
      <c r="I63" s="188">
        <f t="shared" si="22"/>
        <v>1.0861152141802068</v>
      </c>
      <c r="J63" s="187">
        <f t="shared" si="20"/>
        <v>7.7419814604678186E-3</v>
      </c>
      <c r="K63" s="189">
        <f t="shared" si="23"/>
        <v>0.23344187507231526</v>
      </c>
      <c r="L63" s="186">
        <v>4309</v>
      </c>
      <c r="M63" s="186">
        <v>4243</v>
      </c>
      <c r="N63" s="186">
        <v>806</v>
      </c>
      <c r="O63" s="186">
        <v>3089</v>
      </c>
      <c r="P63" s="186">
        <v>6289</v>
      </c>
      <c r="Q63" s="187">
        <f t="shared" si="33"/>
        <v>1.0359339592101002</v>
      </c>
      <c r="R63" s="188">
        <f t="shared" si="24"/>
        <v>0.48220598633042666</v>
      </c>
      <c r="S63" s="187">
        <f t="shared" si="21"/>
        <v>2.7931447372161111E-3</v>
      </c>
      <c r="T63" s="189">
        <f t="shared" si="25"/>
        <v>0.1039521314401891</v>
      </c>
      <c r="U63" s="186">
        <v>280</v>
      </c>
      <c r="V63" s="186">
        <v>227</v>
      </c>
      <c r="W63" s="186">
        <v>297</v>
      </c>
      <c r="X63" s="186">
        <v>77</v>
      </c>
      <c r="Y63" s="186">
        <v>170</v>
      </c>
      <c r="Z63" s="186">
        <v>265</v>
      </c>
      <c r="AA63" s="188">
        <f t="shared" si="26"/>
        <v>-0.25110132158590304</v>
      </c>
      <c r="AB63" s="187">
        <f t="shared" si="27"/>
        <v>1.7007653444049823E-3</v>
      </c>
      <c r="AC63" s="189">
        <f t="shared" si="28"/>
        <v>2.8099638010545629E-3</v>
      </c>
      <c r="AD63" s="186">
        <f t="shared" si="29"/>
        <v>38</v>
      </c>
      <c r="AE63" s="187">
        <f t="shared" si="30"/>
        <v>1.6547917148013313E-3</v>
      </c>
      <c r="AF63" s="189">
        <f t="shared" si="34"/>
        <v>4.3802376898791715E-3</v>
      </c>
      <c r="AG63" s="189">
        <f t="shared" si="34"/>
        <v>-4.1505036709020489E-6</v>
      </c>
      <c r="AH63" s="40"/>
      <c r="AI63" s="40"/>
      <c r="AJ63" s="40"/>
    </row>
    <row r="64" spans="2:36" x14ac:dyDescent="0.25">
      <c r="B64" s="185" t="s">
        <v>138</v>
      </c>
      <c r="C64" s="186">
        <v>2947</v>
      </c>
      <c r="D64" s="186">
        <v>6842</v>
      </c>
      <c r="E64" s="186">
        <v>553</v>
      </c>
      <c r="F64" s="186">
        <v>2600</v>
      </c>
      <c r="G64" s="186">
        <v>7526</v>
      </c>
      <c r="H64" s="187">
        <f t="shared" si="32"/>
        <v>1.8946153846153848</v>
      </c>
      <c r="I64" s="188">
        <f t="shared" si="22"/>
        <v>9.9970768781058261E-2</v>
      </c>
      <c r="J64" s="187">
        <f t="shared" si="20"/>
        <v>4.1256215019104163E-3</v>
      </c>
      <c r="K64" s="189">
        <f t="shared" si="23"/>
        <v>0.14285985459653386</v>
      </c>
      <c r="L64" s="186">
        <v>6086</v>
      </c>
      <c r="M64" s="186">
        <v>5096</v>
      </c>
      <c r="N64" s="186">
        <v>1006</v>
      </c>
      <c r="O64" s="186">
        <v>2039</v>
      </c>
      <c r="P64" s="186">
        <v>5124</v>
      </c>
      <c r="Q64" s="187">
        <f t="shared" si="33"/>
        <v>1.5129965669445808</v>
      </c>
      <c r="R64" s="188">
        <f t="shared" si="24"/>
        <v>5.494505494505475E-3</v>
      </c>
      <c r="S64" s="187">
        <f t="shared" si="21"/>
        <v>2.2757312185554702E-3</v>
      </c>
      <c r="T64" s="189">
        <f t="shared" si="25"/>
        <v>9.7264668476300747E-2</v>
      </c>
      <c r="U64" s="186">
        <v>139</v>
      </c>
      <c r="V64" s="186">
        <v>131</v>
      </c>
      <c r="W64" s="186">
        <v>349</v>
      </c>
      <c r="X64" s="186">
        <v>169</v>
      </c>
      <c r="Y64" s="186">
        <v>312</v>
      </c>
      <c r="Z64" s="186">
        <v>403</v>
      </c>
      <c r="AA64" s="188">
        <f t="shared" si="26"/>
        <v>1.3816793893129771</v>
      </c>
      <c r="AB64" s="187">
        <f t="shared" si="27"/>
        <v>3.1214046320844381E-3</v>
      </c>
      <c r="AC64" s="189">
        <f t="shared" si="28"/>
        <v>5.9224388299386876E-3</v>
      </c>
      <c r="AD64" s="186">
        <f t="shared" si="29"/>
        <v>272</v>
      </c>
      <c r="AE64" s="187">
        <f t="shared" si="30"/>
        <v>2.5165323059054209E-3</v>
      </c>
      <c r="AF64" s="189">
        <f t="shared" si="34"/>
        <v>7.6498168220041378E-3</v>
      </c>
      <c r="AG64" s="189">
        <f t="shared" si="34"/>
        <v>2.6227280980106246E-5</v>
      </c>
      <c r="AH64" s="40"/>
      <c r="AI64" s="40"/>
      <c r="AJ64" s="40"/>
    </row>
    <row r="65" spans="2:36" x14ac:dyDescent="0.25">
      <c r="B65" s="185" t="s">
        <v>148</v>
      </c>
      <c r="C65" s="186">
        <v>2940</v>
      </c>
      <c r="D65" s="186">
        <v>1514</v>
      </c>
      <c r="E65" s="186">
        <v>473</v>
      </c>
      <c r="F65" s="186">
        <v>1014</v>
      </c>
      <c r="G65" s="186">
        <v>5479</v>
      </c>
      <c r="H65" s="187">
        <f t="shared" si="32"/>
        <v>4.4033530571992108</v>
      </c>
      <c r="I65" s="188">
        <f t="shared" si="22"/>
        <v>2.61889035667107</v>
      </c>
      <c r="J65" s="187">
        <f t="shared" si="20"/>
        <v>3.0034919225308491E-3</v>
      </c>
      <c r="K65" s="189">
        <f t="shared" si="23"/>
        <v>0.18559669387893363</v>
      </c>
      <c r="L65" s="186">
        <v>1672</v>
      </c>
      <c r="M65" s="186">
        <v>1439</v>
      </c>
      <c r="N65" s="186">
        <v>416</v>
      </c>
      <c r="O65" s="186">
        <v>415</v>
      </c>
      <c r="P65" s="186">
        <v>2037</v>
      </c>
      <c r="Q65" s="187">
        <f t="shared" si="33"/>
        <v>3.9084337349397593</v>
      </c>
      <c r="R65" s="188">
        <f t="shared" si="24"/>
        <v>0.41556636553161908</v>
      </c>
      <c r="S65" s="187">
        <f t="shared" si="21"/>
        <v>9.0469642704869109E-4</v>
      </c>
      <c r="T65" s="189">
        <f t="shared" si="25"/>
        <v>6.9001727583753933E-2</v>
      </c>
      <c r="U65" s="186">
        <v>114</v>
      </c>
      <c r="V65" s="186">
        <v>146</v>
      </c>
      <c r="W65" s="186">
        <v>162</v>
      </c>
      <c r="X65" s="186">
        <v>36</v>
      </c>
      <c r="Y65" s="186">
        <v>105</v>
      </c>
      <c r="Z65" s="186">
        <v>142</v>
      </c>
      <c r="AA65" s="188">
        <f t="shared" si="26"/>
        <v>-0.28082191780821919</v>
      </c>
      <c r="AB65" s="187">
        <f t="shared" si="27"/>
        <v>1.0504727127207242E-3</v>
      </c>
      <c r="AC65" s="189">
        <f t="shared" si="28"/>
        <v>3.5567900816368008E-3</v>
      </c>
      <c r="AD65" s="186">
        <f t="shared" si="29"/>
        <v>-4</v>
      </c>
      <c r="AE65" s="187">
        <f t="shared" si="30"/>
        <v>8.8671857925203413E-4</v>
      </c>
      <c r="AF65" s="189">
        <f t="shared" si="34"/>
        <v>4.8101351580231025E-3</v>
      </c>
      <c r="AG65" s="189">
        <f t="shared" si="34"/>
        <v>-9.5126153520618944E-6</v>
      </c>
      <c r="AH65" s="40"/>
      <c r="AI65" s="40"/>
      <c r="AJ65" s="40"/>
    </row>
    <row r="66" spans="2:36" x14ac:dyDescent="0.25">
      <c r="B66" s="185" t="s">
        <v>144</v>
      </c>
      <c r="C66" s="186">
        <v>1550</v>
      </c>
      <c r="D66" s="186">
        <v>1731</v>
      </c>
      <c r="E66" s="186">
        <v>909</v>
      </c>
      <c r="F66" s="186">
        <v>3537</v>
      </c>
      <c r="G66" s="186">
        <v>2522</v>
      </c>
      <c r="H66" s="187">
        <f t="shared" si="32"/>
        <v>-0.2869663556686457</v>
      </c>
      <c r="I66" s="188">
        <f t="shared" si="22"/>
        <v>0.45696129404968233</v>
      </c>
      <c r="J66" s="187">
        <f t="shared" si="20"/>
        <v>1.3825162673157148E-3</v>
      </c>
      <c r="K66" s="189">
        <f t="shared" si="23"/>
        <v>0.14938103417639045</v>
      </c>
      <c r="L66" s="186">
        <v>1910</v>
      </c>
      <c r="M66" s="186">
        <v>2290</v>
      </c>
      <c r="N66" s="186">
        <v>1271</v>
      </c>
      <c r="O66" s="186">
        <v>3017</v>
      </c>
      <c r="P66" s="186">
        <v>3318</v>
      </c>
      <c r="Q66" s="187">
        <f t="shared" si="33"/>
        <v>9.9767981438515063E-2</v>
      </c>
      <c r="R66" s="188">
        <f t="shared" si="24"/>
        <v>0.44890829694323142</v>
      </c>
      <c r="S66" s="187">
        <f t="shared" si="21"/>
        <v>1.4736292316875586E-3</v>
      </c>
      <c r="T66" s="189">
        <f t="shared" si="25"/>
        <v>0.19652905289344311</v>
      </c>
      <c r="U66" s="186">
        <v>26</v>
      </c>
      <c r="V66" s="186">
        <v>27</v>
      </c>
      <c r="W66" s="186">
        <v>41</v>
      </c>
      <c r="X66" s="186">
        <v>30</v>
      </c>
      <c r="Y66" s="186">
        <v>13</v>
      </c>
      <c r="Z66" s="186">
        <v>34</v>
      </c>
      <c r="AA66" s="188">
        <f t="shared" si="26"/>
        <v>-0.5185185185185186</v>
      </c>
      <c r="AB66" s="187">
        <f t="shared" si="27"/>
        <v>1.3005852633685158E-4</v>
      </c>
      <c r="AC66" s="189">
        <f t="shared" si="28"/>
        <v>7.7000533080613632E-4</v>
      </c>
      <c r="AD66" s="186">
        <f t="shared" si="29"/>
        <v>7</v>
      </c>
      <c r="AE66" s="187">
        <f t="shared" si="30"/>
        <v>2.1231289925752929E-4</v>
      </c>
      <c r="AF66" s="189">
        <f t="shared" si="34"/>
        <v>2.0138600959545105E-3</v>
      </c>
      <c r="AG66" s="189">
        <f t="shared" si="34"/>
        <v>-3.0712463336996896E-5</v>
      </c>
      <c r="AH66" s="40"/>
      <c r="AI66" s="40"/>
      <c r="AJ66" s="40"/>
    </row>
    <row r="67" spans="2:36" x14ac:dyDescent="0.25">
      <c r="B67" s="185" t="s">
        <v>150</v>
      </c>
      <c r="C67" s="186">
        <v>2351</v>
      </c>
      <c r="D67" s="186">
        <v>1316</v>
      </c>
      <c r="E67" s="186">
        <v>504</v>
      </c>
      <c r="F67" s="186">
        <v>648</v>
      </c>
      <c r="G67" s="186">
        <v>910</v>
      </c>
      <c r="H67" s="187">
        <f t="shared" si="32"/>
        <v>0.40432098765432101</v>
      </c>
      <c r="I67" s="188">
        <f t="shared" si="22"/>
        <v>-0.30851063829787229</v>
      </c>
      <c r="J67" s="187">
        <f t="shared" si="20"/>
        <v>4.9884607583556716E-4</v>
      </c>
      <c r="K67" s="189">
        <f t="shared" si="23"/>
        <v>6.7945941909952956E-2</v>
      </c>
      <c r="L67" s="186">
        <v>1441</v>
      </c>
      <c r="M67" s="186">
        <v>1471</v>
      </c>
      <c r="N67" s="186">
        <v>593</v>
      </c>
      <c r="O67" s="186">
        <v>521</v>
      </c>
      <c r="P67" s="186">
        <v>1166</v>
      </c>
      <c r="Q67" s="187">
        <f t="shared" si="33"/>
        <v>1.238003838771593</v>
      </c>
      <c r="R67" s="188">
        <f t="shared" si="24"/>
        <v>-0.20734194425560848</v>
      </c>
      <c r="S67" s="187">
        <f t="shared" si="21"/>
        <v>5.1785765043631509E-4</v>
      </c>
      <c r="T67" s="189">
        <f t="shared" si="25"/>
        <v>8.7060404689016657E-2</v>
      </c>
      <c r="U67" s="186">
        <v>160</v>
      </c>
      <c r="V67" s="186">
        <v>164</v>
      </c>
      <c r="W67" s="186">
        <v>333</v>
      </c>
      <c r="X67" s="186">
        <v>82</v>
      </c>
      <c r="Y67" s="186">
        <v>182</v>
      </c>
      <c r="Z67" s="186">
        <v>189</v>
      </c>
      <c r="AA67" s="188">
        <f t="shared" si="26"/>
        <v>0.10975609756097571</v>
      </c>
      <c r="AB67" s="187">
        <f t="shared" si="27"/>
        <v>1.8208193687159222E-3</v>
      </c>
      <c r="AC67" s="189">
        <f t="shared" si="28"/>
        <v>1.3589188381990592E-2</v>
      </c>
      <c r="AD67" s="186">
        <f t="shared" si="29"/>
        <v>25</v>
      </c>
      <c r="AE67" s="187">
        <f t="shared" si="30"/>
        <v>1.1802099399903835E-3</v>
      </c>
      <c r="AF67" s="189">
        <f t="shared" si="34"/>
        <v>1.4111849473605614E-2</v>
      </c>
      <c r="AG67" s="189">
        <f t="shared" si="34"/>
        <v>8.1950345375177859E-6</v>
      </c>
      <c r="AH67" s="40"/>
      <c r="AI67" s="40"/>
      <c r="AJ67" s="40"/>
    </row>
    <row r="68" spans="2:36" x14ac:dyDescent="0.25">
      <c r="B68" s="185" t="s">
        <v>128</v>
      </c>
      <c r="C68" s="186">
        <v>361</v>
      </c>
      <c r="D68" s="186">
        <v>351</v>
      </c>
      <c r="E68" s="186">
        <v>172</v>
      </c>
      <c r="F68" s="186">
        <v>357</v>
      </c>
      <c r="G68" s="186">
        <v>691</v>
      </c>
      <c r="H68" s="187">
        <f t="shared" si="32"/>
        <v>0.93557422969187676</v>
      </c>
      <c r="I68" s="188">
        <f t="shared" si="22"/>
        <v>0.96866096866096862</v>
      </c>
      <c r="J68" s="187">
        <f t="shared" si="20"/>
        <v>3.7879410813448011E-4</v>
      </c>
      <c r="K68" s="189">
        <f t="shared" si="23"/>
        <v>7.6345155231466136E-2</v>
      </c>
      <c r="L68" s="186">
        <v>1223</v>
      </c>
      <c r="M68" s="186">
        <v>1391</v>
      </c>
      <c r="N68" s="186">
        <v>551</v>
      </c>
      <c r="O68" s="186">
        <v>265</v>
      </c>
      <c r="P68" s="186">
        <v>1150</v>
      </c>
      <c r="Q68" s="187">
        <f t="shared" si="33"/>
        <v>3.3396226415094343</v>
      </c>
      <c r="R68" s="188">
        <f t="shared" si="24"/>
        <v>-0.17325664989216394</v>
      </c>
      <c r="S68" s="187">
        <f t="shared" si="21"/>
        <v>5.1075154202552509E-4</v>
      </c>
      <c r="T68" s="189">
        <f t="shared" si="25"/>
        <v>0.12705778367031267</v>
      </c>
      <c r="U68" s="186">
        <v>208</v>
      </c>
      <c r="V68" s="186">
        <v>158</v>
      </c>
      <c r="W68" s="186">
        <v>126</v>
      </c>
      <c r="X68" s="186">
        <v>69</v>
      </c>
      <c r="Y68" s="186">
        <v>32</v>
      </c>
      <c r="Z68" s="186">
        <v>79</v>
      </c>
      <c r="AA68" s="188">
        <f t="shared" si="26"/>
        <v>-0.79746835443037978</v>
      </c>
      <c r="AB68" s="187">
        <f t="shared" si="27"/>
        <v>3.2014406482917313E-4</v>
      </c>
      <c r="AC68" s="189">
        <f t="shared" si="28"/>
        <v>3.5355209369130483E-3</v>
      </c>
      <c r="AD68" s="186">
        <f t="shared" si="29"/>
        <v>-79</v>
      </c>
      <c r="AE68" s="187">
        <f t="shared" si="30"/>
        <v>4.9331526592190627E-4</v>
      </c>
      <c r="AF68" s="189">
        <f t="shared" si="34"/>
        <v>8.7283173130040873E-3</v>
      </c>
      <c r="AG68" s="189">
        <f t="shared" si="34"/>
        <v>-8.8108314487943842E-5</v>
      </c>
      <c r="AH68" s="40"/>
      <c r="AI68" s="40"/>
      <c r="AJ68" s="40"/>
    </row>
    <row r="69" spans="2:36" x14ac:dyDescent="0.25">
      <c r="B69" s="191" t="s">
        <v>288</v>
      </c>
      <c r="C69" s="192">
        <f>C44-SUM(C45:C68)</f>
        <v>58614</v>
      </c>
      <c r="D69" s="192">
        <f>D44-SUM(D45:D68)</f>
        <v>84114</v>
      </c>
      <c r="E69" s="192">
        <f>E44-SUM(E45:E68)</f>
        <v>26105</v>
      </c>
      <c r="F69" s="192">
        <f>F44-SUM(F45:F68)</f>
        <v>33079</v>
      </c>
      <c r="G69" s="192">
        <f>G44-SUM(G45:G68)</f>
        <v>64586</v>
      </c>
      <c r="H69" s="193">
        <f t="shared" si="32"/>
        <v>0.95247740258169844</v>
      </c>
      <c r="I69" s="194">
        <f t="shared" si="22"/>
        <v>-0.23216111467769929</v>
      </c>
      <c r="J69" s="193">
        <f t="shared" si="20"/>
        <v>3.5404915004303233E-2</v>
      </c>
      <c r="K69" s="195">
        <f t="shared" si="23"/>
        <v>0.12747731655373465</v>
      </c>
      <c r="L69" s="192">
        <f>L44-SUM(L45:L68)</f>
        <v>42835</v>
      </c>
      <c r="M69" s="192">
        <f>M44-SUM(M45:M68)</f>
        <v>42211</v>
      </c>
      <c r="N69" s="192">
        <f>N44-SUM(N45:N68)</f>
        <v>13070</v>
      </c>
      <c r="O69" s="192">
        <f>O44-SUM(O45:O68)</f>
        <v>20285</v>
      </c>
      <c r="P69" s="192">
        <f>P44-SUM(P45:P68)</f>
        <v>45351</v>
      </c>
      <c r="Q69" s="193">
        <f t="shared" si="33"/>
        <v>1.2356913975844219</v>
      </c>
      <c r="R69" s="194">
        <f t="shared" si="24"/>
        <v>7.4388192651204665E-2</v>
      </c>
      <c r="S69" s="193">
        <f t="shared" si="21"/>
        <v>2.014182015860834E-2</v>
      </c>
      <c r="T69" s="195">
        <f t="shared" si="25"/>
        <v>8.9512027111578671E-2</v>
      </c>
      <c r="U69" s="192">
        <f t="shared" ref="U69:Z69" si="35">U44-SUM(U45:U68)</f>
        <v>12128</v>
      </c>
      <c r="V69" s="192">
        <f t="shared" si="35"/>
        <v>8091</v>
      </c>
      <c r="W69" s="192">
        <f t="shared" si="35"/>
        <v>10461</v>
      </c>
      <c r="X69" s="192">
        <f t="shared" si="35"/>
        <v>2601</v>
      </c>
      <c r="Y69" s="192">
        <f t="shared" si="35"/>
        <v>3467</v>
      </c>
      <c r="Z69" s="192">
        <f t="shared" si="35"/>
        <v>11045</v>
      </c>
      <c r="AA69" s="194">
        <f t="shared" si="26"/>
        <v>-0.57149919663824</v>
      </c>
      <c r="AB69" s="193">
        <f t="shared" si="27"/>
        <v>3.4685608523835725E-2</v>
      </c>
      <c r="AC69" s="195">
        <f t="shared" si="28"/>
        <v>6.8430287754590478E-3</v>
      </c>
      <c r="AD69" s="192">
        <f t="shared" si="29"/>
        <v>2954</v>
      </c>
      <c r="AE69" s="193">
        <f t="shared" si="30"/>
        <v>6.8970469773512094E-2</v>
      </c>
      <c r="AF69" s="195">
        <f t="shared" si="34"/>
        <v>2.1800188296782572E-2</v>
      </c>
      <c r="AG69" s="195">
        <f t="shared" si="34"/>
        <v>-1.1280027250496697E-6</v>
      </c>
      <c r="AH69" s="40"/>
      <c r="AI69" s="40"/>
      <c r="AJ69" s="40"/>
    </row>
    <row r="70" spans="2:36" ht="6" customHeight="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</row>
    <row r="71" spans="2:36" x14ac:dyDescent="0.25">
      <c r="B71" s="39" t="s">
        <v>19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1CF79-7913-4341-ACF5-715E8A7F8E33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42" t="s">
        <v>293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</row>
    <row r="4" spans="1:34" ht="6" customHeight="1" x14ac:dyDescent="0.25"/>
    <row r="5" spans="1:34" ht="15.75" x14ac:dyDescent="0.25">
      <c r="B5" s="170"/>
      <c r="C5" s="314" t="s">
        <v>9</v>
      </c>
      <c r="D5" s="312"/>
      <c r="E5" s="312"/>
      <c r="F5" s="312"/>
      <c r="G5" s="312"/>
      <c r="H5" s="312"/>
      <c r="I5" s="312"/>
      <c r="J5" s="312"/>
      <c r="K5" s="313"/>
      <c r="L5" s="311" t="s">
        <v>13</v>
      </c>
      <c r="M5" s="312"/>
      <c r="N5" s="312"/>
      <c r="O5" s="312"/>
      <c r="P5" s="312"/>
      <c r="Q5" s="312"/>
      <c r="R5" s="312"/>
      <c r="S5" s="312"/>
      <c r="T5" s="313"/>
      <c r="U5" s="311" t="s">
        <v>12</v>
      </c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3"/>
    </row>
    <row r="6" spans="1:34" s="175" customFormat="1" ht="72" customHeight="1" x14ac:dyDescent="0.25">
      <c r="B6" s="171"/>
      <c r="C6" s="172" t="s">
        <v>440</v>
      </c>
      <c r="D6" s="172" t="s">
        <v>445</v>
      </c>
      <c r="E6" s="172" t="s">
        <v>441</v>
      </c>
      <c r="F6" s="172" t="s">
        <v>442</v>
      </c>
      <c r="G6" s="172" t="s">
        <v>443</v>
      </c>
      <c r="H6" s="173" t="str">
        <f>CONCATENATE("var. ",RIGHT(G6,2),"/",RIGHT(F6,2))</f>
        <v>var. 23/22</v>
      </c>
      <c r="I6" s="173" t="str">
        <f>CONCATENATE("var. ",RIGHT(G6,2),"/",RIGHT(C6,2))</f>
        <v>var. 23/19</v>
      </c>
      <c r="J6" s="173" t="str">
        <f>CONCATENATE("Cuota s/ total lugares de residencia ",RIGHT(G6,4))</f>
        <v>Cuota s/ total lugares de residencia 2023</v>
      </c>
      <c r="K6" s="174" t="str">
        <f>CONCATENATE("cuota s/ Canarias ",RIGHT(G6,4))</f>
        <v>cuota s/ Canarias 2023</v>
      </c>
      <c r="L6" s="172" t="s">
        <v>440</v>
      </c>
      <c r="M6" s="172" t="s">
        <v>445</v>
      </c>
      <c r="N6" s="172" t="s">
        <v>441</v>
      </c>
      <c r="O6" s="172" t="s">
        <v>442</v>
      </c>
      <c r="P6" s="172" t="s">
        <v>443</v>
      </c>
      <c r="Q6" s="173" t="str">
        <f>CONCATENATE("var. ",RIGHT(P6,2),"/",RIGHT(O6,2))</f>
        <v>var. 23/22</v>
      </c>
      <c r="R6" s="173" t="str">
        <f>CONCATENATE("var. ",RIGHT(P6,2),"/",RIGHT(L6,2))</f>
        <v>var. 23/19</v>
      </c>
      <c r="S6" s="173" t="str">
        <f>CONCATENATE("Cuota s/ total lugares de residencia ",RIGHT(P6,4))</f>
        <v>Cuota s/ total lugares de residencia 2023</v>
      </c>
      <c r="T6" s="174" t="str">
        <f>CONCATENATE("cuota s/ Canarias ",RIGHT(P6,4))</f>
        <v>cuota s/ Canarias 2023</v>
      </c>
      <c r="U6" s="172" t="s">
        <v>444</v>
      </c>
      <c r="V6" s="172" t="s">
        <v>440</v>
      </c>
      <c r="W6" s="172" t="s">
        <v>445</v>
      </c>
      <c r="X6" s="172" t="s">
        <v>441</v>
      </c>
      <c r="Y6" s="172" t="s">
        <v>442</v>
      </c>
      <c r="Z6" s="172" t="s">
        <v>443</v>
      </c>
      <c r="AA6" s="173" t="str">
        <f>CONCATENATE("var. ",RIGHT(Z6,2),"/",RIGHT(Y6,2))</f>
        <v>var. 23/22</v>
      </c>
      <c r="AB6" s="173" t="str">
        <f>CONCATENATE("var. ",RIGHT(Z6,2),"/",RIGHT(V6,2))</f>
        <v>var. 23/19</v>
      </c>
      <c r="AC6" s="172" t="str">
        <f>CONCATENATE("dif. ",RIGHT(Z6,2),"/",RIGHT(Y6,2))</f>
        <v>dif. 23/22</v>
      </c>
      <c r="AD6" s="172" t="str">
        <f>CONCATENATE("dif. ",RIGHT(Z6,2),"/",RIGHT(V6,2))</f>
        <v>dif. 23/19</v>
      </c>
      <c r="AE6" s="173" t="str">
        <f>CONCATENATE("Cuota s/ total lugares de residencia ",RIGHT(Z6,4))</f>
        <v>Cuota s/ total lugares de residencia 2023</v>
      </c>
      <c r="AF6" s="174" t="str">
        <f>CONCATENATE("cuota s/ Canarias ",RIGHT(V6,4))</f>
        <v>cuota s/ Canarias 2019</v>
      </c>
      <c r="AG6" s="174" t="str">
        <f>CONCATENATE("cuota s/ Canarias ",RIGHT(Z6,4))</f>
        <v>cuota s/ Canarias 2023</v>
      </c>
    </row>
    <row r="7" spans="1:34" x14ac:dyDescent="0.25">
      <c r="A7" s="1"/>
      <c r="B7" s="176" t="s">
        <v>44</v>
      </c>
      <c r="C7" s="177">
        <f>C8+C11</f>
        <v>3087602</v>
      </c>
      <c r="D7" s="177">
        <f>D8+D11</f>
        <v>1867434</v>
      </c>
      <c r="E7" s="177">
        <f>E8+E11</f>
        <v>471210</v>
      </c>
      <c r="F7" s="177">
        <f>F8+F11</f>
        <v>2922428</v>
      </c>
      <c r="G7" s="177">
        <f>G8+G11</f>
        <v>3449433</v>
      </c>
      <c r="H7" s="178">
        <f>IFERROR(G7/F7-1,"-")</f>
        <v>0.18033121774086469</v>
      </c>
      <c r="I7" s="178">
        <f>IFERROR(G7/C7-1,"-")</f>
        <v>0.11718835523490401</v>
      </c>
      <c r="J7" s="178">
        <f>G7/G$7</f>
        <v>1</v>
      </c>
      <c r="K7" s="179">
        <f>G7/$G7</f>
        <v>1</v>
      </c>
      <c r="L7" s="177">
        <f>L8+L11</f>
        <v>830126</v>
      </c>
      <c r="M7" s="177">
        <f>M8+M11</f>
        <v>515906</v>
      </c>
      <c r="N7" s="177">
        <f>N8+N11</f>
        <v>154251</v>
      </c>
      <c r="O7" s="177">
        <f>O8+O11</f>
        <v>773740</v>
      </c>
      <c r="P7" s="177">
        <f>P8+P11</f>
        <v>911855</v>
      </c>
      <c r="Q7" s="178">
        <f>IFERROR(P7/O7-1,"-")</f>
        <v>0.17850311474138603</v>
      </c>
      <c r="R7" s="178">
        <f>IFERROR(P7/L7-1,"-")</f>
        <v>9.8453728711063171E-2</v>
      </c>
      <c r="S7" s="178">
        <f>P7/P$7</f>
        <v>1</v>
      </c>
      <c r="T7" s="179">
        <f>P7/$G7</f>
        <v>0.2643492423247531</v>
      </c>
      <c r="U7" s="177">
        <f t="shared" ref="U7:Z7" si="0">U8+U11</f>
        <v>1141311</v>
      </c>
      <c r="V7" s="177">
        <f t="shared" si="0"/>
        <v>1153712</v>
      </c>
      <c r="W7" s="177">
        <f t="shared" si="0"/>
        <v>724591</v>
      </c>
      <c r="X7" s="177">
        <f t="shared" si="0"/>
        <v>200360</v>
      </c>
      <c r="Y7" s="177">
        <f t="shared" si="0"/>
        <v>1144158</v>
      </c>
      <c r="Z7" s="177">
        <f t="shared" si="0"/>
        <v>1342747</v>
      </c>
      <c r="AA7" s="178">
        <f>IFERROR(Z7/Y7-1,"-")</f>
        <v>0.17356781143862987</v>
      </c>
      <c r="AB7" s="178">
        <f>IFERROR(Z7/V7-1,"-")</f>
        <v>0.16384938355499457</v>
      </c>
      <c r="AC7" s="177">
        <f>Z7-Y7</f>
        <v>198589</v>
      </c>
      <c r="AD7" s="177">
        <f>Z7-V7</f>
        <v>189035</v>
      </c>
      <c r="AE7" s="178">
        <f>Z7/Z$7</f>
        <v>1</v>
      </c>
      <c r="AF7" s="179">
        <f t="shared" ref="AF7:AF36" si="1">V7/$C7</f>
        <v>0.3736595584534535</v>
      </c>
      <c r="AG7" s="179">
        <f t="shared" ref="AG7:AG15" si="2">Z7/$G7</f>
        <v>0.38926600400703537</v>
      </c>
      <c r="AH7" s="139"/>
    </row>
    <row r="8" spans="1:34" x14ac:dyDescent="0.25">
      <c r="A8" s="1" t="s">
        <v>76</v>
      </c>
      <c r="B8" s="180" t="s">
        <v>77</v>
      </c>
      <c r="C8" s="181">
        <v>481253</v>
      </c>
      <c r="D8" s="181">
        <v>268942</v>
      </c>
      <c r="E8" s="181">
        <v>236128</v>
      </c>
      <c r="F8" s="181">
        <v>515368</v>
      </c>
      <c r="G8" s="181">
        <v>567758</v>
      </c>
      <c r="H8" s="182">
        <f>IFERROR(G8/F8-1,"-")</f>
        <v>0.10165551605842804</v>
      </c>
      <c r="I8" s="183">
        <f>IFERROR(G8/C8-1,"-")</f>
        <v>0.179749528834106</v>
      </c>
      <c r="J8" s="182">
        <f>G8/G$7</f>
        <v>0.16459458699444227</v>
      </c>
      <c r="K8" s="184">
        <f>G8/$G8</f>
        <v>1</v>
      </c>
      <c r="L8" s="181">
        <v>141890</v>
      </c>
      <c r="M8" s="181">
        <v>82474</v>
      </c>
      <c r="N8" s="181">
        <v>89385</v>
      </c>
      <c r="O8" s="181">
        <v>159049</v>
      </c>
      <c r="P8" s="181">
        <v>166514</v>
      </c>
      <c r="Q8" s="182">
        <f>IFERROR(P8/O8-1,"-")</f>
        <v>4.6935221221133139E-2</v>
      </c>
      <c r="R8" s="183">
        <f>IFERROR(P8/L8-1,"-")</f>
        <v>0.17354288533370932</v>
      </c>
      <c r="S8" s="182">
        <f>P8/P$7</f>
        <v>0.18261017376666247</v>
      </c>
      <c r="T8" s="184">
        <f>P8/$G8</f>
        <v>0.29328340595817232</v>
      </c>
      <c r="U8" s="181">
        <v>216210</v>
      </c>
      <c r="V8" s="181">
        <v>216406</v>
      </c>
      <c r="W8" s="181">
        <v>122859</v>
      </c>
      <c r="X8" s="181">
        <v>104565</v>
      </c>
      <c r="Y8" s="181">
        <v>218826</v>
      </c>
      <c r="Z8" s="181">
        <v>246534</v>
      </c>
      <c r="AA8" s="182">
        <f>IFERROR(Z8/Y8-1,"-")</f>
        <v>0.12662115105152028</v>
      </c>
      <c r="AB8" s="183">
        <f t="shared" ref="AB8:AB36" si="3">IFERROR(Z8/V8-1,"-")</f>
        <v>0.13921979982070742</v>
      </c>
      <c r="AC8" s="181">
        <f t="shared" ref="AC8:AC35" si="4">Z8-Y8</f>
        <v>27708</v>
      </c>
      <c r="AD8" s="181">
        <f t="shared" ref="AD8:AD36" si="5">Z8-V8</f>
        <v>30128</v>
      </c>
      <c r="AE8" s="182">
        <f>Z8/Z$7</f>
        <v>0.18360420838773053</v>
      </c>
      <c r="AF8" s="184">
        <f t="shared" si="1"/>
        <v>0.44967200204466257</v>
      </c>
      <c r="AG8" s="184">
        <f t="shared" si="2"/>
        <v>0.43422373616928339</v>
      </c>
      <c r="AH8" s="139"/>
    </row>
    <row r="9" spans="1:34" x14ac:dyDescent="0.25">
      <c r="A9" s="197" t="s">
        <v>9</v>
      </c>
      <c r="B9" s="185" t="s">
        <v>9</v>
      </c>
      <c r="C9" s="186">
        <v>193279</v>
      </c>
      <c r="D9" s="186">
        <v>98066</v>
      </c>
      <c r="E9" s="186">
        <v>153857</v>
      </c>
      <c r="F9" s="186">
        <v>217700</v>
      </c>
      <c r="G9" s="186">
        <v>227003</v>
      </c>
      <c r="H9" s="187">
        <f>IFERROR(G9/F9-1,"-")</f>
        <v>4.2733118971061135E-2</v>
      </c>
      <c r="I9" s="188">
        <f>IFERROR(G9/C9-1,"-")</f>
        <v>0.17448351864403278</v>
      </c>
      <c r="J9" s="187">
        <f>G9/G$7</f>
        <v>6.5808786545498932E-2</v>
      </c>
      <c r="K9" s="189">
        <f>G9/$G9</f>
        <v>1</v>
      </c>
      <c r="L9" s="186">
        <v>67783</v>
      </c>
      <c r="M9" s="186">
        <v>32405</v>
      </c>
      <c r="N9" s="186">
        <v>60536</v>
      </c>
      <c r="O9" s="186">
        <v>76826</v>
      </c>
      <c r="P9" s="186">
        <v>78655</v>
      </c>
      <c r="Q9" s="187">
        <f>IFERROR(P9/O9-1,"-")</f>
        <v>2.3807044490146589E-2</v>
      </c>
      <c r="R9" s="188">
        <f>IFERROR(P9/L9-1,"-")</f>
        <v>0.16039419913547648</v>
      </c>
      <c r="S9" s="187">
        <f>P9/P$7</f>
        <v>8.6258231846072023E-2</v>
      </c>
      <c r="T9" s="189">
        <f>P9/$G9</f>
        <v>0.34649321815130196</v>
      </c>
      <c r="U9" s="186">
        <v>82581</v>
      </c>
      <c r="V9" s="186">
        <v>71069</v>
      </c>
      <c r="W9" s="186">
        <v>41140</v>
      </c>
      <c r="X9" s="186">
        <v>71336</v>
      </c>
      <c r="Y9" s="186">
        <v>88376</v>
      </c>
      <c r="Z9" s="186">
        <v>91488</v>
      </c>
      <c r="AA9" s="187">
        <f>IFERROR(Z9/Y9-1,"-")</f>
        <v>3.5213180048881965E-2</v>
      </c>
      <c r="AB9" s="188">
        <f t="shared" si="3"/>
        <v>0.28731233027058201</v>
      </c>
      <c r="AC9" s="186">
        <f t="shared" si="4"/>
        <v>3112</v>
      </c>
      <c r="AD9" s="186">
        <f t="shared" si="5"/>
        <v>20419</v>
      </c>
      <c r="AE9" s="187">
        <f>Z9/Z$7</f>
        <v>6.813495021772531E-2</v>
      </c>
      <c r="AF9" s="189">
        <f t="shared" si="1"/>
        <v>0.36770161269460211</v>
      </c>
      <c r="AG9" s="189">
        <f t="shared" si="2"/>
        <v>0.40302551067607034</v>
      </c>
      <c r="AH9" s="139"/>
    </row>
    <row r="10" spans="1:34" x14ac:dyDescent="0.25">
      <c r="A10" s="197" t="s">
        <v>81</v>
      </c>
      <c r="B10" s="185" t="s">
        <v>81</v>
      </c>
      <c r="C10" s="186">
        <v>287974</v>
      </c>
      <c r="D10" s="186">
        <v>170876</v>
      </c>
      <c r="E10" s="186">
        <v>82271</v>
      </c>
      <c r="F10" s="186">
        <v>297668</v>
      </c>
      <c r="G10" s="186">
        <v>340755</v>
      </c>
      <c r="H10" s="187">
        <f>IFERROR(G10/F10-1,"-")</f>
        <v>0.14474851176478487</v>
      </c>
      <c r="I10" s="188">
        <f>IFERROR(G10/C10-1,"-")</f>
        <v>0.18328390757498947</v>
      </c>
      <c r="J10" s="187">
        <f>G10/G$7</f>
        <v>9.8785800448943348E-2</v>
      </c>
      <c r="K10" s="189">
        <f>G10/$G10</f>
        <v>1</v>
      </c>
      <c r="L10" s="186">
        <v>74107</v>
      </c>
      <c r="M10" s="186">
        <v>50069</v>
      </c>
      <c r="N10" s="186">
        <v>28849</v>
      </c>
      <c r="O10" s="186">
        <v>82223</v>
      </c>
      <c r="P10" s="186">
        <v>87859</v>
      </c>
      <c r="Q10" s="187">
        <f>IFERROR(P10/O10-1,"-")</f>
        <v>6.8545297544482686E-2</v>
      </c>
      <c r="R10" s="188">
        <f>IFERROR(P10/L10-1,"-")</f>
        <v>0.1855695143508711</v>
      </c>
      <c r="S10" s="187">
        <f>P10/P$7</f>
        <v>9.6351941920590448E-2</v>
      </c>
      <c r="T10" s="189">
        <f>P10/$G10</f>
        <v>0.25783627532978237</v>
      </c>
      <c r="U10" s="186">
        <v>133629</v>
      </c>
      <c r="V10" s="186">
        <v>145337</v>
      </c>
      <c r="W10" s="186">
        <v>81719</v>
      </c>
      <c r="X10" s="186">
        <v>33229</v>
      </c>
      <c r="Y10" s="186">
        <v>130450</v>
      </c>
      <c r="Z10" s="186">
        <v>155046</v>
      </c>
      <c r="AA10" s="187">
        <f>IFERROR(Z10/Y10-1,"-")</f>
        <v>0.18854733614411656</v>
      </c>
      <c r="AB10" s="188">
        <f t="shared" si="3"/>
        <v>6.6803360465676365E-2</v>
      </c>
      <c r="AC10" s="186">
        <f t="shared" si="4"/>
        <v>24596</v>
      </c>
      <c r="AD10" s="186">
        <f t="shared" si="5"/>
        <v>9709</v>
      </c>
      <c r="AE10" s="187">
        <f>Z10/Z$7</f>
        <v>0.11546925817000522</v>
      </c>
      <c r="AF10" s="189">
        <f t="shared" si="1"/>
        <v>0.50468792321529032</v>
      </c>
      <c r="AG10" s="189">
        <f t="shared" si="2"/>
        <v>0.45500726328300389</v>
      </c>
      <c r="AH10" s="139"/>
    </row>
    <row r="11" spans="1:34" x14ac:dyDescent="0.25">
      <c r="A11" s="1"/>
      <c r="B11" s="180" t="s">
        <v>89</v>
      </c>
      <c r="C11" s="181">
        <v>2606349</v>
      </c>
      <c r="D11" s="181">
        <v>1598492</v>
      </c>
      <c r="E11" s="181">
        <v>235082</v>
      </c>
      <c r="F11" s="181">
        <v>2407060</v>
      </c>
      <c r="G11" s="181">
        <v>2881675</v>
      </c>
      <c r="H11" s="182">
        <f>IFERROR(G11/F11-1,"-")</f>
        <v>0.19717622327652817</v>
      </c>
      <c r="I11" s="183">
        <f>IFERROR(G11/C11-1,"-")</f>
        <v>0.10563665878974771</v>
      </c>
      <c r="J11" s="182">
        <f>G11/G$7</f>
        <v>0.83540541300555771</v>
      </c>
      <c r="K11" s="184">
        <f>G11/$G11</f>
        <v>1</v>
      </c>
      <c r="L11" s="181">
        <v>688236</v>
      </c>
      <c r="M11" s="181">
        <v>433432</v>
      </c>
      <c r="N11" s="181">
        <v>64866</v>
      </c>
      <c r="O11" s="181">
        <v>614691</v>
      </c>
      <c r="P11" s="181">
        <v>745341</v>
      </c>
      <c r="Q11" s="182">
        <f>IFERROR(P11/O11-1,"-")</f>
        <v>0.21254581570252373</v>
      </c>
      <c r="R11" s="183">
        <f>IFERROR(P11/L11-1,"-")</f>
        <v>8.2972991822572562E-2</v>
      </c>
      <c r="S11" s="182">
        <f>P11/P$7</f>
        <v>0.81738982623333756</v>
      </c>
      <c r="T11" s="184">
        <f>P11/$G11</f>
        <v>0.25864852906729591</v>
      </c>
      <c r="U11" s="181">
        <v>925101</v>
      </c>
      <c r="V11" s="181">
        <v>937306</v>
      </c>
      <c r="W11" s="181">
        <v>601732</v>
      </c>
      <c r="X11" s="181">
        <v>95795</v>
      </c>
      <c r="Y11" s="181">
        <v>925332</v>
      </c>
      <c r="Z11" s="181">
        <v>1096213</v>
      </c>
      <c r="AA11" s="182">
        <f>IFERROR(Z11/Y11-1,"-")</f>
        <v>0.18466993468290305</v>
      </c>
      <c r="AB11" s="183">
        <f t="shared" si="3"/>
        <v>0.16953588262531127</v>
      </c>
      <c r="AC11" s="181">
        <f t="shared" si="4"/>
        <v>170881</v>
      </c>
      <c r="AD11" s="181">
        <f t="shared" si="5"/>
        <v>158907</v>
      </c>
      <c r="AE11" s="182">
        <f>Z11/Z$7</f>
        <v>0.81639579161226949</v>
      </c>
      <c r="AF11" s="184">
        <f t="shared" si="1"/>
        <v>0.35962413322237352</v>
      </c>
      <c r="AG11" s="184">
        <f t="shared" si="2"/>
        <v>0.38040826949603962</v>
      </c>
      <c r="AH11" s="139"/>
    </row>
    <row r="12" spans="1:34" s="103" customFormat="1" x14ac:dyDescent="0.25">
      <c r="B12" s="185" t="s">
        <v>93</v>
      </c>
      <c r="C12" s="186">
        <v>850701</v>
      </c>
      <c r="D12" s="186">
        <v>509488</v>
      </c>
      <c r="E12" s="186">
        <v>9392</v>
      </c>
      <c r="F12" s="186">
        <v>798502</v>
      </c>
      <c r="G12" s="186">
        <v>992914</v>
      </c>
      <c r="H12" s="187">
        <f t="shared" ref="H12:H36" si="6">IFERROR(G12/F12-1,"-")</f>
        <v>0.24347089925886212</v>
      </c>
      <c r="I12" s="188">
        <f t="shared" ref="I12:I36" si="7">IFERROR(G12/C12-1,"-")</f>
        <v>0.1671715444086701</v>
      </c>
      <c r="J12" s="187">
        <f t="shared" ref="J12:J36" si="8">G12/G$7</f>
        <v>0.28784846669003283</v>
      </c>
      <c r="K12" s="189">
        <f t="shared" ref="K12:K36" si="9">G12/$G12</f>
        <v>1</v>
      </c>
      <c r="L12" s="186">
        <v>125314</v>
      </c>
      <c r="M12" s="186">
        <v>80965</v>
      </c>
      <c r="N12" s="186">
        <v>2419</v>
      </c>
      <c r="O12" s="186">
        <v>121924</v>
      </c>
      <c r="P12" s="186">
        <v>153093</v>
      </c>
      <c r="Q12" s="187">
        <f t="shared" ref="Q12:Q36" si="10">IFERROR(P12/O12-1,"-")</f>
        <v>0.25564285948623722</v>
      </c>
      <c r="R12" s="188">
        <f t="shared" ref="R12:R36" si="11">IFERROR(P12/L12-1,"-")</f>
        <v>0.22167515201813037</v>
      </c>
      <c r="S12" s="187">
        <f t="shared" ref="S12:S29" si="12">P12/P$7</f>
        <v>0.16789182490637217</v>
      </c>
      <c r="T12" s="189">
        <f t="shared" ref="T12:T36" si="13">P12/$G12</f>
        <v>0.15418555887015392</v>
      </c>
      <c r="U12" s="186">
        <v>356056</v>
      </c>
      <c r="V12" s="186">
        <v>374572</v>
      </c>
      <c r="W12" s="186">
        <v>240301</v>
      </c>
      <c r="X12" s="186">
        <v>4804</v>
      </c>
      <c r="Y12" s="186">
        <v>376604</v>
      </c>
      <c r="Z12" s="186">
        <v>448150</v>
      </c>
      <c r="AA12" s="187">
        <f t="shared" ref="AA12:AA36" si="14">IFERROR(Z12/Y12-1,"-")</f>
        <v>0.18997673949294214</v>
      </c>
      <c r="AB12" s="188">
        <f t="shared" si="3"/>
        <v>0.19643219461144978</v>
      </c>
      <c r="AC12" s="186">
        <f t="shared" si="4"/>
        <v>71546</v>
      </c>
      <c r="AD12" s="186">
        <f t="shared" si="5"/>
        <v>73578</v>
      </c>
      <c r="AE12" s="187">
        <f t="shared" ref="AE12:AE36" si="15">Z12/Z$7</f>
        <v>0.33375609850552634</v>
      </c>
      <c r="AF12" s="189">
        <f t="shared" si="1"/>
        <v>0.4403098150819148</v>
      </c>
      <c r="AG12" s="189">
        <f t="shared" si="2"/>
        <v>0.45134825372590176</v>
      </c>
      <c r="AH12" s="198"/>
    </row>
    <row r="13" spans="1:34" s="103" customFormat="1" x14ac:dyDescent="0.25">
      <c r="B13" s="185" t="s">
        <v>97</v>
      </c>
      <c r="C13" s="186">
        <v>593821</v>
      </c>
      <c r="D13" s="186">
        <v>344505</v>
      </c>
      <c r="E13" s="186">
        <v>60003</v>
      </c>
      <c r="F13" s="186">
        <v>459084</v>
      </c>
      <c r="G13" s="186">
        <v>548816</v>
      </c>
      <c r="H13" s="187">
        <f t="shared" si="6"/>
        <v>0.19545878314208287</v>
      </c>
      <c r="I13" s="188">
        <f t="shared" si="7"/>
        <v>-7.5788831988090721E-2</v>
      </c>
      <c r="J13" s="187">
        <f t="shared" si="8"/>
        <v>0.15910324972249063</v>
      </c>
      <c r="K13" s="189">
        <f t="shared" si="9"/>
        <v>1</v>
      </c>
      <c r="L13" s="186">
        <v>151157</v>
      </c>
      <c r="M13" s="186">
        <v>84482</v>
      </c>
      <c r="N13" s="186">
        <v>14227</v>
      </c>
      <c r="O13" s="186">
        <v>118279</v>
      </c>
      <c r="P13" s="186">
        <v>142676</v>
      </c>
      <c r="Q13" s="187">
        <f t="shared" si="10"/>
        <v>0.20626653928423466</v>
      </c>
      <c r="R13" s="188">
        <f t="shared" si="11"/>
        <v>-5.6107226261436827E-2</v>
      </c>
      <c r="S13" s="187">
        <f t="shared" si="12"/>
        <v>0.15646785947327152</v>
      </c>
      <c r="T13" s="189">
        <f t="shared" si="13"/>
        <v>0.25997055479432085</v>
      </c>
      <c r="U13" s="186">
        <v>162928</v>
      </c>
      <c r="V13" s="186">
        <v>150052</v>
      </c>
      <c r="W13" s="186">
        <v>87097</v>
      </c>
      <c r="X13" s="186">
        <v>15198</v>
      </c>
      <c r="Y13" s="186">
        <v>113171</v>
      </c>
      <c r="Z13" s="186">
        <v>140095</v>
      </c>
      <c r="AA13" s="187">
        <f t="shared" si="14"/>
        <v>0.23790547048272082</v>
      </c>
      <c r="AB13" s="188">
        <f t="shared" si="3"/>
        <v>-6.6356996241302979E-2</v>
      </c>
      <c r="AC13" s="186">
        <f t="shared" si="4"/>
        <v>26924</v>
      </c>
      <c r="AD13" s="186">
        <f t="shared" si="5"/>
        <v>-9957</v>
      </c>
      <c r="AE13" s="187">
        <f t="shared" si="15"/>
        <v>0.10433462148863487</v>
      </c>
      <c r="AF13" s="189">
        <f t="shared" si="1"/>
        <v>0.2526889416170866</v>
      </c>
      <c r="AG13" s="189">
        <f t="shared" si="2"/>
        <v>0.25526770356549372</v>
      </c>
      <c r="AH13" s="198"/>
    </row>
    <row r="14" spans="1:34" x14ac:dyDescent="0.25">
      <c r="A14" s="1"/>
      <c r="B14" s="185" t="s">
        <v>101</v>
      </c>
      <c r="C14" s="186">
        <v>141706</v>
      </c>
      <c r="D14" s="186">
        <v>86653</v>
      </c>
      <c r="E14" s="186">
        <v>38227</v>
      </c>
      <c r="F14" s="186">
        <v>159049</v>
      </c>
      <c r="G14" s="186">
        <v>183423</v>
      </c>
      <c r="H14" s="187">
        <f t="shared" si="6"/>
        <v>0.15324836999918268</v>
      </c>
      <c r="I14" s="188">
        <f t="shared" si="7"/>
        <v>0.29439120432444632</v>
      </c>
      <c r="J14" s="187">
        <f t="shared" si="8"/>
        <v>5.3174826123597703E-2</v>
      </c>
      <c r="K14" s="189">
        <f t="shared" si="9"/>
        <v>1</v>
      </c>
      <c r="L14" s="186">
        <v>20197</v>
      </c>
      <c r="M14" s="186">
        <v>13127</v>
      </c>
      <c r="N14" s="186">
        <v>6398</v>
      </c>
      <c r="O14" s="186">
        <v>22540</v>
      </c>
      <c r="P14" s="186">
        <v>29068</v>
      </c>
      <c r="Q14" s="187">
        <f t="shared" si="10"/>
        <v>0.28961845607808345</v>
      </c>
      <c r="R14" s="188">
        <f t="shared" si="11"/>
        <v>0.43922364707629846</v>
      </c>
      <c r="S14" s="187">
        <f t="shared" si="12"/>
        <v>3.1877875320089268E-2</v>
      </c>
      <c r="T14" s="189">
        <f t="shared" si="13"/>
        <v>0.15847521848405052</v>
      </c>
      <c r="U14" s="186">
        <v>48717</v>
      </c>
      <c r="V14" s="186">
        <v>50124</v>
      </c>
      <c r="W14" s="186">
        <v>31900</v>
      </c>
      <c r="X14" s="186">
        <v>20093</v>
      </c>
      <c r="Y14" s="186">
        <v>55862</v>
      </c>
      <c r="Z14" s="186">
        <v>67552</v>
      </c>
      <c r="AA14" s="187">
        <f t="shared" si="14"/>
        <v>0.20926569045146959</v>
      </c>
      <c r="AB14" s="188">
        <f t="shared" si="3"/>
        <v>0.34769770967999358</v>
      </c>
      <c r="AC14" s="186">
        <f t="shared" si="4"/>
        <v>11690</v>
      </c>
      <c r="AD14" s="186">
        <f t="shared" si="5"/>
        <v>17428</v>
      </c>
      <c r="AE14" s="187">
        <f t="shared" si="15"/>
        <v>5.0308807243657966E-2</v>
      </c>
      <c r="AF14" s="189">
        <f t="shared" si="1"/>
        <v>0.35371826175320736</v>
      </c>
      <c r="AG14" s="189">
        <f t="shared" si="2"/>
        <v>0.36828532953882553</v>
      </c>
      <c r="AH14" s="139"/>
    </row>
    <row r="15" spans="1:34" x14ac:dyDescent="0.25">
      <c r="A15" s="1"/>
      <c r="B15" s="185" t="s">
        <v>110</v>
      </c>
      <c r="C15" s="186">
        <v>104391</v>
      </c>
      <c r="D15" s="186">
        <v>64944</v>
      </c>
      <c r="E15" s="186">
        <v>3168</v>
      </c>
      <c r="F15" s="186">
        <v>140880</v>
      </c>
      <c r="G15" s="186">
        <v>126158</v>
      </c>
      <c r="H15" s="187">
        <f t="shared" si="6"/>
        <v>-0.10450028392958544</v>
      </c>
      <c r="I15" s="188">
        <f t="shared" si="7"/>
        <v>0.20851414393961165</v>
      </c>
      <c r="J15" s="187">
        <f t="shared" si="8"/>
        <v>3.6573547014828234E-2</v>
      </c>
      <c r="K15" s="189">
        <f t="shared" si="9"/>
        <v>1</v>
      </c>
      <c r="L15" s="186">
        <v>41506</v>
      </c>
      <c r="M15" s="186">
        <v>24411</v>
      </c>
      <c r="N15" s="186">
        <v>1254</v>
      </c>
      <c r="O15" s="186">
        <v>52612</v>
      </c>
      <c r="P15" s="186">
        <v>49239</v>
      </c>
      <c r="Q15" s="187">
        <f t="shared" si="10"/>
        <v>-6.4110849235915812E-2</v>
      </c>
      <c r="R15" s="188">
        <f t="shared" si="11"/>
        <v>0.1863104129523443</v>
      </c>
      <c r="S15" s="187">
        <f t="shared" si="12"/>
        <v>5.3998716901261713E-2</v>
      </c>
      <c r="T15" s="189">
        <f t="shared" si="13"/>
        <v>0.39029629512198988</v>
      </c>
      <c r="U15" s="186">
        <v>32425</v>
      </c>
      <c r="V15" s="186">
        <v>31067</v>
      </c>
      <c r="W15" s="186">
        <v>19336</v>
      </c>
      <c r="X15" s="186">
        <v>1288</v>
      </c>
      <c r="Y15" s="186">
        <v>43381</v>
      </c>
      <c r="Z15" s="186">
        <v>39002</v>
      </c>
      <c r="AA15" s="187">
        <f t="shared" si="14"/>
        <v>-0.10094280906387587</v>
      </c>
      <c r="AB15" s="188">
        <f t="shared" si="3"/>
        <v>0.25541571442366506</v>
      </c>
      <c r="AC15" s="186">
        <f t="shared" si="4"/>
        <v>-4379</v>
      </c>
      <c r="AD15" s="186">
        <f t="shared" si="5"/>
        <v>7935</v>
      </c>
      <c r="AE15" s="187">
        <f t="shared" si="15"/>
        <v>2.904642497804873E-2</v>
      </c>
      <c r="AF15" s="189">
        <f t="shared" si="1"/>
        <v>0.29760228372177677</v>
      </c>
      <c r="AG15" s="189">
        <f t="shared" si="2"/>
        <v>0.30915201572631146</v>
      </c>
      <c r="AH15" s="139"/>
    </row>
    <row r="16" spans="1:34" x14ac:dyDescent="0.25">
      <c r="A16" s="1"/>
      <c r="B16" s="185" t="s">
        <v>105</v>
      </c>
      <c r="C16" s="186">
        <v>78389</v>
      </c>
      <c r="D16" s="186">
        <v>45513</v>
      </c>
      <c r="E16" s="186">
        <v>6025</v>
      </c>
      <c r="F16" s="186">
        <v>87859</v>
      </c>
      <c r="G16" s="186">
        <v>83294</v>
      </c>
      <c r="H16" s="187">
        <f t="shared" si="6"/>
        <v>-5.1958251288997115E-2</v>
      </c>
      <c r="I16" s="188">
        <f t="shared" si="7"/>
        <v>6.2572554822742932E-2</v>
      </c>
      <c r="J16" s="187">
        <f t="shared" si="8"/>
        <v>2.4147156938546133E-2</v>
      </c>
      <c r="K16" s="189">
        <f t="shared" si="9"/>
        <v>1</v>
      </c>
      <c r="L16" s="186">
        <v>20573</v>
      </c>
      <c r="M16" s="186">
        <v>10502</v>
      </c>
      <c r="N16" s="186">
        <v>1825</v>
      </c>
      <c r="O16" s="186">
        <v>23852</v>
      </c>
      <c r="P16" s="186">
        <v>23423</v>
      </c>
      <c r="Q16" s="187">
        <f t="shared" si="10"/>
        <v>-1.7985913130974307E-2</v>
      </c>
      <c r="R16" s="188">
        <f t="shared" si="11"/>
        <v>0.13853108443105033</v>
      </c>
      <c r="S16" s="187">
        <f t="shared" si="12"/>
        <v>2.5687198074255228E-2</v>
      </c>
      <c r="T16" s="189">
        <f t="shared" si="13"/>
        <v>0.28120873052080581</v>
      </c>
      <c r="U16" s="186">
        <v>43383</v>
      </c>
      <c r="V16" s="186">
        <v>41935</v>
      </c>
      <c r="W16" s="186">
        <v>26204</v>
      </c>
      <c r="X16" s="186">
        <v>2873</v>
      </c>
      <c r="Y16" s="186">
        <v>47430</v>
      </c>
      <c r="Z16" s="186">
        <v>43703</v>
      </c>
      <c r="AA16" s="187">
        <f t="shared" si="14"/>
        <v>-7.857895846510643E-2</v>
      </c>
      <c r="AB16" s="188">
        <f t="shared" si="3"/>
        <v>4.2160486467151648E-2</v>
      </c>
      <c r="AC16" s="186">
        <f t="shared" si="4"/>
        <v>-3727</v>
      </c>
      <c r="AD16" s="186">
        <f t="shared" si="5"/>
        <v>1768</v>
      </c>
      <c r="AE16" s="187">
        <f t="shared" si="15"/>
        <v>3.2547456818000711E-2</v>
      </c>
      <c r="AF16" s="189">
        <f t="shared" si="1"/>
        <v>0.53496026228169768</v>
      </c>
      <c r="AG16" s="189">
        <f>Z16/$G16</f>
        <v>0.52468365068312239</v>
      </c>
      <c r="AH16" s="139"/>
    </row>
    <row r="17" spans="1:34" x14ac:dyDescent="0.25">
      <c r="A17" s="1"/>
      <c r="B17" s="185" t="s">
        <v>114</v>
      </c>
      <c r="C17" s="186">
        <v>80583</v>
      </c>
      <c r="D17" s="186">
        <v>41685</v>
      </c>
      <c r="E17" s="186">
        <v>13035</v>
      </c>
      <c r="F17" s="186">
        <v>78758</v>
      </c>
      <c r="G17" s="186">
        <v>90540</v>
      </c>
      <c r="H17" s="187">
        <f t="shared" si="6"/>
        <v>0.14959750120622672</v>
      </c>
      <c r="I17" s="188">
        <f t="shared" si="7"/>
        <v>0.12356204162168205</v>
      </c>
      <c r="J17" s="187">
        <f t="shared" si="8"/>
        <v>2.6247792028429019E-2</v>
      </c>
      <c r="K17" s="189">
        <f t="shared" si="9"/>
        <v>1</v>
      </c>
      <c r="L17" s="186">
        <v>17546</v>
      </c>
      <c r="M17" s="186">
        <v>8585</v>
      </c>
      <c r="N17" s="186">
        <v>3216</v>
      </c>
      <c r="O17" s="186">
        <v>15773</v>
      </c>
      <c r="P17" s="186">
        <v>18805</v>
      </c>
      <c r="Q17" s="187">
        <f t="shared" si="10"/>
        <v>0.19222722373676526</v>
      </c>
      <c r="R17" s="188">
        <f t="shared" si="11"/>
        <v>7.1754245981990206E-2</v>
      </c>
      <c r="S17" s="187">
        <f t="shared" si="12"/>
        <v>2.0622796387583551E-2</v>
      </c>
      <c r="T17" s="189">
        <f t="shared" si="13"/>
        <v>0.20769825491495472</v>
      </c>
      <c r="U17" s="186">
        <v>36461</v>
      </c>
      <c r="V17" s="186">
        <v>37346</v>
      </c>
      <c r="W17" s="186">
        <v>19495</v>
      </c>
      <c r="X17" s="186">
        <v>6293</v>
      </c>
      <c r="Y17" s="186">
        <v>36011</v>
      </c>
      <c r="Z17" s="186">
        <v>43122</v>
      </c>
      <c r="AA17" s="187">
        <f t="shared" si="14"/>
        <v>0.19746744050429044</v>
      </c>
      <c r="AB17" s="188">
        <f t="shared" si="3"/>
        <v>0.1546618111712097</v>
      </c>
      <c r="AC17" s="186">
        <f t="shared" si="4"/>
        <v>7111</v>
      </c>
      <c r="AD17" s="186">
        <f t="shared" si="5"/>
        <v>5776</v>
      </c>
      <c r="AE17" s="187">
        <f t="shared" si="15"/>
        <v>3.2114761753331042E-2</v>
      </c>
      <c r="AF17" s="189">
        <f t="shared" si="1"/>
        <v>0.46344762542968121</v>
      </c>
      <c r="AG17" s="189">
        <f t="shared" ref="AG17:AG36" si="16">Z17/$G17</f>
        <v>0.47627567925778663</v>
      </c>
      <c r="AH17" s="139"/>
    </row>
    <row r="18" spans="1:34" x14ac:dyDescent="0.25">
      <c r="A18" s="1"/>
      <c r="B18" s="185" t="s">
        <v>118</v>
      </c>
      <c r="C18" s="186">
        <v>71110</v>
      </c>
      <c r="D18" s="186">
        <v>43649</v>
      </c>
      <c r="E18" s="186">
        <v>3837</v>
      </c>
      <c r="F18" s="186">
        <v>86472</v>
      </c>
      <c r="G18" s="186">
        <v>106303</v>
      </c>
      <c r="H18" s="187">
        <f t="shared" si="6"/>
        <v>0.22933435100379307</v>
      </c>
      <c r="I18" s="188">
        <f t="shared" si="7"/>
        <v>0.49490929545774143</v>
      </c>
      <c r="J18" s="187">
        <f t="shared" si="8"/>
        <v>3.081752856194047E-2</v>
      </c>
      <c r="K18" s="189">
        <f t="shared" si="9"/>
        <v>1</v>
      </c>
      <c r="L18" s="186">
        <v>11326</v>
      </c>
      <c r="M18" s="186">
        <v>7180</v>
      </c>
      <c r="N18" s="186">
        <v>657</v>
      </c>
      <c r="O18" s="186">
        <v>14239</v>
      </c>
      <c r="P18" s="186">
        <v>18517</v>
      </c>
      <c r="Q18" s="187">
        <f t="shared" si="10"/>
        <v>0.30044244680103938</v>
      </c>
      <c r="R18" s="188">
        <f t="shared" si="11"/>
        <v>0.63491082465124493</v>
      </c>
      <c r="S18" s="187">
        <f t="shared" si="12"/>
        <v>2.0306956698159247E-2</v>
      </c>
      <c r="T18" s="189">
        <f t="shared" si="13"/>
        <v>0.17419075661082001</v>
      </c>
      <c r="U18" s="186">
        <v>20373</v>
      </c>
      <c r="V18" s="186">
        <v>22774</v>
      </c>
      <c r="W18" s="186">
        <v>15681</v>
      </c>
      <c r="X18" s="186">
        <v>1615</v>
      </c>
      <c r="Y18" s="186">
        <v>33967</v>
      </c>
      <c r="Z18" s="186">
        <v>36545</v>
      </c>
      <c r="AA18" s="187">
        <f t="shared" si="14"/>
        <v>7.5897194335678764E-2</v>
      </c>
      <c r="AB18" s="188">
        <f t="shared" si="3"/>
        <v>0.60468077632387818</v>
      </c>
      <c r="AC18" s="186">
        <f t="shared" si="4"/>
        <v>2578</v>
      </c>
      <c r="AD18" s="186">
        <f t="shared" si="5"/>
        <v>13771</v>
      </c>
      <c r="AE18" s="187">
        <f t="shared" si="15"/>
        <v>2.7216594041915565E-2</v>
      </c>
      <c r="AF18" s="189">
        <f t="shared" si="1"/>
        <v>0.32026437913092393</v>
      </c>
      <c r="AG18" s="189">
        <f t="shared" si="16"/>
        <v>0.34378145489779216</v>
      </c>
      <c r="AH18" s="139"/>
    </row>
    <row r="19" spans="1:34" x14ac:dyDescent="0.25">
      <c r="A19" s="1"/>
      <c r="B19" s="185" t="s">
        <v>140</v>
      </c>
      <c r="C19" s="186">
        <v>44119</v>
      </c>
      <c r="D19" s="186">
        <v>30737</v>
      </c>
      <c r="E19" s="186">
        <v>16124</v>
      </c>
      <c r="F19" s="186">
        <v>66260</v>
      </c>
      <c r="G19" s="186">
        <v>84333</v>
      </c>
      <c r="H19" s="187">
        <f t="shared" si="6"/>
        <v>0.27275882885602165</v>
      </c>
      <c r="I19" s="188">
        <f t="shared" si="7"/>
        <v>0.91148938099231613</v>
      </c>
      <c r="J19" s="187">
        <f t="shared" si="8"/>
        <v>2.4448365861867733E-2</v>
      </c>
      <c r="K19" s="189">
        <f t="shared" si="9"/>
        <v>1</v>
      </c>
      <c r="L19" s="186">
        <v>10414</v>
      </c>
      <c r="M19" s="186">
        <v>7077</v>
      </c>
      <c r="N19" s="186">
        <v>2692</v>
      </c>
      <c r="O19" s="186">
        <v>14601</v>
      </c>
      <c r="P19" s="186">
        <v>19570</v>
      </c>
      <c r="Q19" s="187">
        <f t="shared" si="10"/>
        <v>0.34031915622217657</v>
      </c>
      <c r="R19" s="188">
        <f t="shared" si="11"/>
        <v>0.87920107547532167</v>
      </c>
      <c r="S19" s="187">
        <f t="shared" si="12"/>
        <v>2.1461745562616864E-2</v>
      </c>
      <c r="T19" s="189">
        <f t="shared" si="13"/>
        <v>0.23205625318677148</v>
      </c>
      <c r="U19" s="186">
        <v>11833</v>
      </c>
      <c r="V19" s="186">
        <v>12049</v>
      </c>
      <c r="W19" s="186">
        <v>11102</v>
      </c>
      <c r="X19" s="186">
        <v>6805</v>
      </c>
      <c r="Y19" s="186">
        <v>22338</v>
      </c>
      <c r="Z19" s="186">
        <v>28905</v>
      </c>
      <c r="AA19" s="187">
        <f t="shared" si="14"/>
        <v>0.2939833467633628</v>
      </c>
      <c r="AB19" s="188">
        <f t="shared" si="3"/>
        <v>1.3989542700639057</v>
      </c>
      <c r="AC19" s="186">
        <f t="shared" si="4"/>
        <v>6567</v>
      </c>
      <c r="AD19" s="186">
        <f t="shared" si="5"/>
        <v>16856</v>
      </c>
      <c r="AE19" s="187">
        <f t="shared" si="15"/>
        <v>2.1526765652799821E-2</v>
      </c>
      <c r="AF19" s="189">
        <f t="shared" si="1"/>
        <v>0.27310229152972643</v>
      </c>
      <c r="AG19" s="189">
        <f t="shared" si="16"/>
        <v>0.34274839030984311</v>
      </c>
      <c r="AH19" s="139"/>
    </row>
    <row r="20" spans="1:34" x14ac:dyDescent="0.25">
      <c r="A20" s="1"/>
      <c r="B20" s="185" t="s">
        <v>130</v>
      </c>
      <c r="C20" s="186">
        <v>82061</v>
      </c>
      <c r="D20" s="186">
        <v>60565</v>
      </c>
      <c r="E20" s="186">
        <v>790</v>
      </c>
      <c r="F20" s="186">
        <v>85335</v>
      </c>
      <c r="G20" s="186">
        <v>91624</v>
      </c>
      <c r="H20" s="187">
        <f t="shared" si="6"/>
        <v>7.3697779340247349E-2</v>
      </c>
      <c r="I20" s="188">
        <f t="shared" si="7"/>
        <v>0.11653526035510176</v>
      </c>
      <c r="J20" s="187">
        <f t="shared" si="8"/>
        <v>2.6562046574031151E-2</v>
      </c>
      <c r="K20" s="189">
        <f t="shared" si="9"/>
        <v>1</v>
      </c>
      <c r="L20" s="186">
        <v>32394</v>
      </c>
      <c r="M20" s="186">
        <v>24954</v>
      </c>
      <c r="N20" s="186">
        <v>359</v>
      </c>
      <c r="O20" s="186">
        <v>41775</v>
      </c>
      <c r="P20" s="186">
        <v>37231</v>
      </c>
      <c r="Q20" s="187">
        <f t="shared" si="10"/>
        <v>-0.10877318970676242</v>
      </c>
      <c r="R20" s="188">
        <f t="shared" si="11"/>
        <v>0.14931777489658571</v>
      </c>
      <c r="S20" s="187">
        <f t="shared" si="12"/>
        <v>4.0829956517209422E-2</v>
      </c>
      <c r="T20" s="189">
        <f t="shared" si="13"/>
        <v>0.40634549899589628</v>
      </c>
      <c r="U20" s="186">
        <v>22650</v>
      </c>
      <c r="V20" s="186">
        <v>24896</v>
      </c>
      <c r="W20" s="186">
        <v>17976</v>
      </c>
      <c r="X20" s="186">
        <v>277</v>
      </c>
      <c r="Y20" s="186">
        <v>20251</v>
      </c>
      <c r="Z20" s="186">
        <v>27131</v>
      </c>
      <c r="AA20" s="187">
        <f t="shared" si="14"/>
        <v>0.33973630931805832</v>
      </c>
      <c r="AB20" s="188">
        <f t="shared" si="3"/>
        <v>8.97734575835476E-2</v>
      </c>
      <c r="AC20" s="186">
        <f t="shared" si="4"/>
        <v>6880</v>
      </c>
      <c r="AD20" s="186">
        <f t="shared" si="5"/>
        <v>2235</v>
      </c>
      <c r="AE20" s="187">
        <f t="shared" si="15"/>
        <v>2.0205593458782631E-2</v>
      </c>
      <c r="AF20" s="189">
        <f t="shared" si="1"/>
        <v>0.30338406794945222</v>
      </c>
      <c r="AG20" s="189">
        <f t="shared" si="16"/>
        <v>0.29611237230419979</v>
      </c>
      <c r="AH20" s="139"/>
    </row>
    <row r="21" spans="1:34" x14ac:dyDescent="0.25">
      <c r="A21" s="197" t="s">
        <v>97</v>
      </c>
      <c r="B21" s="185" t="s">
        <v>142</v>
      </c>
      <c r="C21" s="186">
        <v>7770</v>
      </c>
      <c r="D21" s="186">
        <v>6868</v>
      </c>
      <c r="E21" s="186">
        <v>720</v>
      </c>
      <c r="F21" s="186">
        <v>15229</v>
      </c>
      <c r="G21" s="186">
        <v>18637</v>
      </c>
      <c r="H21" s="187">
        <f t="shared" si="6"/>
        <v>0.22378357081883249</v>
      </c>
      <c r="I21" s="188">
        <f t="shared" si="7"/>
        <v>1.3985842985842987</v>
      </c>
      <c r="J21" s="187">
        <f t="shared" si="8"/>
        <v>5.402916943161383E-3</v>
      </c>
      <c r="K21" s="189">
        <f t="shared" si="9"/>
        <v>1</v>
      </c>
      <c r="L21" s="186">
        <v>2043</v>
      </c>
      <c r="M21" s="186">
        <v>1694</v>
      </c>
      <c r="N21" s="186">
        <v>204</v>
      </c>
      <c r="O21" s="186">
        <v>2048</v>
      </c>
      <c r="P21" s="186">
        <v>2312</v>
      </c>
      <c r="Q21" s="187">
        <f t="shared" si="10"/>
        <v>0.12890625</v>
      </c>
      <c r="R21" s="188">
        <f t="shared" si="11"/>
        <v>0.13166911404796866</v>
      </c>
      <c r="S21" s="187">
        <f t="shared" si="12"/>
        <v>2.535490840100674E-3</v>
      </c>
      <c r="T21" s="189">
        <f t="shared" si="13"/>
        <v>0.12405430058485808</v>
      </c>
      <c r="U21" s="186">
        <v>4973</v>
      </c>
      <c r="V21" s="186">
        <v>5531</v>
      </c>
      <c r="W21" s="186">
        <v>4996</v>
      </c>
      <c r="X21" s="186">
        <v>389</v>
      </c>
      <c r="Y21" s="186">
        <v>12758</v>
      </c>
      <c r="Z21" s="186">
        <v>15736</v>
      </c>
      <c r="AA21" s="187">
        <f t="shared" si="14"/>
        <v>0.23342216648377478</v>
      </c>
      <c r="AB21" s="188">
        <f t="shared" si="3"/>
        <v>1.8450551437353102</v>
      </c>
      <c r="AC21" s="186">
        <f t="shared" si="4"/>
        <v>2978</v>
      </c>
      <c r="AD21" s="186">
        <f t="shared" si="5"/>
        <v>10205</v>
      </c>
      <c r="AE21" s="187">
        <f t="shared" si="15"/>
        <v>1.171925910093264E-2</v>
      </c>
      <c r="AF21" s="189">
        <f t="shared" si="1"/>
        <v>0.7118404118404118</v>
      </c>
      <c r="AG21" s="189">
        <f t="shared" si="16"/>
        <v>0.84434190052046998</v>
      </c>
      <c r="AH21" s="139"/>
    </row>
    <row r="22" spans="1:34" x14ac:dyDescent="0.25">
      <c r="A22" s="197" t="s">
        <v>284</v>
      </c>
      <c r="B22" s="185" t="s">
        <v>122</v>
      </c>
      <c r="C22" s="186">
        <v>39451</v>
      </c>
      <c r="D22" s="186">
        <v>21928</v>
      </c>
      <c r="E22" s="186">
        <v>7803</v>
      </c>
      <c r="F22" s="186">
        <v>33183</v>
      </c>
      <c r="G22" s="186">
        <v>42394</v>
      </c>
      <c r="H22" s="187">
        <f t="shared" si="6"/>
        <v>0.27758189434348912</v>
      </c>
      <c r="I22" s="188">
        <f t="shared" si="7"/>
        <v>7.4598869483663233E-2</v>
      </c>
      <c r="J22" s="187">
        <f t="shared" si="8"/>
        <v>1.2290135799129886E-2</v>
      </c>
      <c r="K22" s="189">
        <f t="shared" si="9"/>
        <v>1</v>
      </c>
      <c r="L22" s="186">
        <v>13955</v>
      </c>
      <c r="M22" s="186">
        <v>7491</v>
      </c>
      <c r="N22" s="186">
        <v>2375</v>
      </c>
      <c r="O22" s="186">
        <v>10754</v>
      </c>
      <c r="P22" s="186">
        <v>13723</v>
      </c>
      <c r="Q22" s="187">
        <f t="shared" si="10"/>
        <v>0.276083317835224</v>
      </c>
      <c r="R22" s="188">
        <f t="shared" si="11"/>
        <v>-1.6624865639555675E-2</v>
      </c>
      <c r="S22" s="187">
        <f t="shared" si="12"/>
        <v>1.5049541867950496E-2</v>
      </c>
      <c r="T22" s="189">
        <f t="shared" si="13"/>
        <v>0.32370146718875314</v>
      </c>
      <c r="U22" s="186">
        <v>12752</v>
      </c>
      <c r="V22" s="186">
        <v>11239</v>
      </c>
      <c r="W22" s="186">
        <v>7076</v>
      </c>
      <c r="X22" s="186">
        <v>3298</v>
      </c>
      <c r="Y22" s="186">
        <v>11675</v>
      </c>
      <c r="Z22" s="186">
        <v>15212</v>
      </c>
      <c r="AA22" s="187">
        <f t="shared" si="14"/>
        <v>0.30295503211991437</v>
      </c>
      <c r="AB22" s="188">
        <f t="shared" si="3"/>
        <v>0.35350120117448181</v>
      </c>
      <c r="AC22" s="186">
        <f t="shared" si="4"/>
        <v>3537</v>
      </c>
      <c r="AD22" s="186">
        <f t="shared" si="5"/>
        <v>3973</v>
      </c>
      <c r="AE22" s="187">
        <f t="shared" si="15"/>
        <v>1.1329014326600618E-2</v>
      </c>
      <c r="AF22" s="189">
        <f t="shared" si="1"/>
        <v>0.28488504727383335</v>
      </c>
      <c r="AG22" s="189">
        <f t="shared" si="16"/>
        <v>0.35882436193801009</v>
      </c>
      <c r="AH22" s="139"/>
    </row>
    <row r="23" spans="1:34" x14ac:dyDescent="0.25">
      <c r="A23" s="197" t="s">
        <v>285</v>
      </c>
      <c r="B23" s="185" t="s">
        <v>136</v>
      </c>
      <c r="C23" s="186">
        <v>144246</v>
      </c>
      <c r="D23" s="186">
        <v>99715</v>
      </c>
      <c r="E23" s="186">
        <v>10006</v>
      </c>
      <c r="F23" s="186">
        <v>79273</v>
      </c>
      <c r="G23" s="186">
        <v>110490</v>
      </c>
      <c r="H23" s="187">
        <f t="shared" si="6"/>
        <v>0.3937910764068473</v>
      </c>
      <c r="I23" s="188">
        <f t="shared" si="7"/>
        <v>-0.23401688781664653</v>
      </c>
      <c r="J23" s="187">
        <f t="shared" si="8"/>
        <v>3.2031351239464573E-2</v>
      </c>
      <c r="K23" s="189">
        <f t="shared" si="9"/>
        <v>1</v>
      </c>
      <c r="L23" s="186">
        <v>88966</v>
      </c>
      <c r="M23" s="186">
        <v>61077</v>
      </c>
      <c r="N23" s="186">
        <v>5917</v>
      </c>
      <c r="O23" s="186">
        <v>53323</v>
      </c>
      <c r="P23" s="186">
        <v>73209</v>
      </c>
      <c r="Q23" s="187">
        <f t="shared" si="10"/>
        <v>0.37293475610899618</v>
      </c>
      <c r="R23" s="188">
        <f t="shared" si="11"/>
        <v>-0.17711260481532276</v>
      </c>
      <c r="S23" s="187">
        <f t="shared" si="12"/>
        <v>8.0285791052305461E-2</v>
      </c>
      <c r="T23" s="189">
        <f t="shared" si="13"/>
        <v>0.66258484930762962</v>
      </c>
      <c r="U23" s="186">
        <v>38207</v>
      </c>
      <c r="V23" s="186">
        <v>31378</v>
      </c>
      <c r="W23" s="186">
        <v>24079</v>
      </c>
      <c r="X23" s="186">
        <v>1085</v>
      </c>
      <c r="Y23" s="186">
        <v>14614</v>
      </c>
      <c r="Z23" s="186">
        <v>23723</v>
      </c>
      <c r="AA23" s="187">
        <f t="shared" si="14"/>
        <v>0.62330641850280544</v>
      </c>
      <c r="AB23" s="188">
        <f t="shared" si="3"/>
        <v>-0.24396073682197716</v>
      </c>
      <c r="AC23" s="186">
        <f t="shared" si="4"/>
        <v>9109</v>
      </c>
      <c r="AD23" s="186">
        <f t="shared" si="5"/>
        <v>-7655</v>
      </c>
      <c r="AE23" s="187">
        <f t="shared" si="15"/>
        <v>1.7667512941752988E-2</v>
      </c>
      <c r="AF23" s="189">
        <f t="shared" si="1"/>
        <v>0.21753116204262163</v>
      </c>
      <c r="AG23" s="189">
        <f t="shared" si="16"/>
        <v>0.21470721332247261</v>
      </c>
      <c r="AH23" s="139"/>
    </row>
    <row r="24" spans="1:34" x14ac:dyDescent="0.25">
      <c r="A24" s="197" t="s">
        <v>105</v>
      </c>
      <c r="B24" s="185" t="s">
        <v>286</v>
      </c>
      <c r="C24" s="186">
        <v>10451</v>
      </c>
      <c r="D24" s="186">
        <v>5564</v>
      </c>
      <c r="E24" s="186">
        <v>1487</v>
      </c>
      <c r="F24" s="186">
        <v>11657</v>
      </c>
      <c r="G24" s="186">
        <v>17100</v>
      </c>
      <c r="H24" s="187">
        <f t="shared" si="6"/>
        <v>0.4669297417860514</v>
      </c>
      <c r="I24" s="188">
        <f t="shared" si="7"/>
        <v>0.63620706152521289</v>
      </c>
      <c r="J24" s="187">
        <f t="shared" si="8"/>
        <v>4.9573364666019026E-3</v>
      </c>
      <c r="K24" s="189">
        <f t="shared" si="9"/>
        <v>1</v>
      </c>
      <c r="L24" s="186">
        <v>3360</v>
      </c>
      <c r="M24" s="186">
        <v>1561</v>
      </c>
      <c r="N24" s="186">
        <v>499</v>
      </c>
      <c r="O24" s="186">
        <v>3051</v>
      </c>
      <c r="P24" s="186">
        <v>4993</v>
      </c>
      <c r="Q24" s="187">
        <f t="shared" si="10"/>
        <v>0.63651261881350374</v>
      </c>
      <c r="R24" s="188">
        <f t="shared" si="11"/>
        <v>0.4860119047619047</v>
      </c>
      <c r="S24" s="187">
        <f t="shared" si="12"/>
        <v>5.4756512822762395E-3</v>
      </c>
      <c r="T24" s="189">
        <f t="shared" si="13"/>
        <v>0.29198830409356724</v>
      </c>
      <c r="U24" s="186">
        <v>4776</v>
      </c>
      <c r="V24" s="186">
        <v>4944</v>
      </c>
      <c r="W24" s="186">
        <v>2867</v>
      </c>
      <c r="X24" s="186">
        <v>707</v>
      </c>
      <c r="Y24" s="186">
        <v>6674</v>
      </c>
      <c r="Z24" s="186">
        <v>9614</v>
      </c>
      <c r="AA24" s="187">
        <f t="shared" si="14"/>
        <v>0.44051543302367402</v>
      </c>
      <c r="AB24" s="188">
        <f t="shared" si="3"/>
        <v>0.94457928802588986</v>
      </c>
      <c r="AC24" s="186">
        <f t="shared" si="4"/>
        <v>2940</v>
      </c>
      <c r="AD24" s="186">
        <f t="shared" si="5"/>
        <v>4670</v>
      </c>
      <c r="AE24" s="187">
        <f t="shared" si="15"/>
        <v>7.1599489702825628E-3</v>
      </c>
      <c r="AF24" s="189">
        <f t="shared" si="1"/>
        <v>0.47306477849009665</v>
      </c>
      <c r="AG24" s="189">
        <f t="shared" si="16"/>
        <v>0.56222222222222218</v>
      </c>
      <c r="AH24" s="139"/>
    </row>
    <row r="25" spans="1:34" x14ac:dyDescent="0.25">
      <c r="A25" s="197" t="s">
        <v>101</v>
      </c>
      <c r="B25" s="185" t="s">
        <v>132</v>
      </c>
      <c r="C25" s="186">
        <v>60071</v>
      </c>
      <c r="D25" s="186">
        <v>47489</v>
      </c>
      <c r="E25" s="186">
        <v>630</v>
      </c>
      <c r="F25" s="186">
        <v>42501</v>
      </c>
      <c r="G25" s="186">
        <v>57073</v>
      </c>
      <c r="H25" s="187">
        <f t="shared" si="6"/>
        <v>0.34286252088186164</v>
      </c>
      <c r="I25" s="188">
        <f t="shared" si="7"/>
        <v>-4.9907609328960767E-2</v>
      </c>
      <c r="J25" s="187">
        <f t="shared" si="8"/>
        <v>1.6545617787039203E-2</v>
      </c>
      <c r="K25" s="189">
        <f t="shared" si="9"/>
        <v>1</v>
      </c>
      <c r="L25" s="186">
        <v>32120</v>
      </c>
      <c r="M25" s="186">
        <v>23244</v>
      </c>
      <c r="N25" s="186">
        <v>373</v>
      </c>
      <c r="O25" s="186">
        <v>22603</v>
      </c>
      <c r="P25" s="186">
        <v>30260</v>
      </c>
      <c r="Q25" s="187">
        <f t="shared" si="10"/>
        <v>0.33876034154758217</v>
      </c>
      <c r="R25" s="188">
        <f t="shared" si="11"/>
        <v>-5.7907845579078465E-2</v>
      </c>
      <c r="S25" s="187">
        <f t="shared" si="12"/>
        <v>3.3185100701317645E-2</v>
      </c>
      <c r="T25" s="189">
        <f t="shared" si="13"/>
        <v>0.53019816725947466</v>
      </c>
      <c r="U25" s="186">
        <v>20992</v>
      </c>
      <c r="V25" s="186">
        <v>21844</v>
      </c>
      <c r="W25" s="186">
        <v>18454</v>
      </c>
      <c r="X25" s="186">
        <v>162</v>
      </c>
      <c r="Y25" s="186">
        <v>16003</v>
      </c>
      <c r="Z25" s="186">
        <v>21988</v>
      </c>
      <c r="AA25" s="187">
        <f t="shared" si="14"/>
        <v>0.37399237642941952</v>
      </c>
      <c r="AB25" s="188">
        <f t="shared" si="3"/>
        <v>6.5921992309101451E-3</v>
      </c>
      <c r="AC25" s="186">
        <f t="shared" si="4"/>
        <v>5985</v>
      </c>
      <c r="AD25" s="186">
        <f t="shared" si="5"/>
        <v>144</v>
      </c>
      <c r="AE25" s="187">
        <f t="shared" si="15"/>
        <v>1.6375385683229975E-2</v>
      </c>
      <c r="AF25" s="189">
        <f t="shared" si="1"/>
        <v>0.36363636363636365</v>
      </c>
      <c r="AG25" s="189">
        <f t="shared" si="16"/>
        <v>0.38526098154994481</v>
      </c>
      <c r="AH25" s="139"/>
    </row>
    <row r="26" spans="1:34" x14ac:dyDescent="0.25">
      <c r="A26" s="197" t="s">
        <v>114</v>
      </c>
      <c r="B26" s="185" t="s">
        <v>155</v>
      </c>
      <c r="C26" s="186">
        <v>4654</v>
      </c>
      <c r="D26" s="186">
        <v>3128</v>
      </c>
      <c r="E26" s="186">
        <v>1544</v>
      </c>
      <c r="F26" s="186">
        <v>9587</v>
      </c>
      <c r="G26" s="186">
        <v>12391</v>
      </c>
      <c r="H26" s="187">
        <f t="shared" si="6"/>
        <v>0.29247939918639831</v>
      </c>
      <c r="I26" s="188">
        <f t="shared" si="7"/>
        <v>1.6624409110442628</v>
      </c>
      <c r="J26" s="187">
        <f t="shared" si="8"/>
        <v>3.592184570623636E-3</v>
      </c>
      <c r="K26" s="189">
        <f t="shared" si="9"/>
        <v>1</v>
      </c>
      <c r="L26" s="186">
        <v>1138</v>
      </c>
      <c r="M26" s="186">
        <v>760</v>
      </c>
      <c r="N26" s="186">
        <v>401</v>
      </c>
      <c r="O26" s="186">
        <v>2230</v>
      </c>
      <c r="P26" s="186">
        <v>2591</v>
      </c>
      <c r="Q26" s="187">
        <f t="shared" si="10"/>
        <v>0.16188340807174884</v>
      </c>
      <c r="R26" s="188">
        <f t="shared" si="11"/>
        <v>1.2768014059753954</v>
      </c>
      <c r="S26" s="187">
        <f t="shared" si="12"/>
        <v>2.8414605392304698E-3</v>
      </c>
      <c r="T26" s="189">
        <f t="shared" si="13"/>
        <v>0.20910338148656282</v>
      </c>
      <c r="U26" s="186">
        <v>1818</v>
      </c>
      <c r="V26" s="186">
        <v>2457</v>
      </c>
      <c r="W26" s="186">
        <v>1775</v>
      </c>
      <c r="X26" s="186">
        <v>913</v>
      </c>
      <c r="Y26" s="186">
        <v>5420</v>
      </c>
      <c r="Z26" s="186">
        <v>7168</v>
      </c>
      <c r="AA26" s="187">
        <f t="shared" si="14"/>
        <v>0.322509225092251</v>
      </c>
      <c r="AB26" s="188">
        <f t="shared" si="3"/>
        <v>1.9173789173789175</v>
      </c>
      <c r="AC26" s="186">
        <f t="shared" si="4"/>
        <v>1748</v>
      </c>
      <c r="AD26" s="186">
        <f t="shared" si="5"/>
        <v>4711</v>
      </c>
      <c r="AE26" s="187">
        <f t="shared" si="15"/>
        <v>5.3383101954426262E-3</v>
      </c>
      <c r="AF26" s="189">
        <f t="shared" si="1"/>
        <v>0.52793296089385477</v>
      </c>
      <c r="AG26" s="189">
        <f t="shared" si="16"/>
        <v>0.5784843838269712</v>
      </c>
      <c r="AH26" s="139"/>
    </row>
    <row r="27" spans="1:34" x14ac:dyDescent="0.25">
      <c r="A27" s="197" t="s">
        <v>122</v>
      </c>
      <c r="B27" s="185" t="s">
        <v>146</v>
      </c>
      <c r="C27" s="186">
        <v>5347</v>
      </c>
      <c r="D27" s="186">
        <v>2851</v>
      </c>
      <c r="E27" s="186">
        <v>3655</v>
      </c>
      <c r="F27" s="186">
        <v>11023</v>
      </c>
      <c r="G27" s="186">
        <v>12632</v>
      </c>
      <c r="H27" s="187">
        <f t="shared" si="6"/>
        <v>0.14596752245305278</v>
      </c>
      <c r="I27" s="188">
        <f t="shared" si="7"/>
        <v>1.3624462315316999</v>
      </c>
      <c r="J27" s="187">
        <f t="shared" si="8"/>
        <v>3.6620511255038147E-3</v>
      </c>
      <c r="K27" s="189">
        <f t="shared" si="9"/>
        <v>1</v>
      </c>
      <c r="L27" s="186">
        <v>1086</v>
      </c>
      <c r="M27" s="186">
        <v>490</v>
      </c>
      <c r="N27" s="186">
        <v>362</v>
      </c>
      <c r="O27" s="186">
        <v>1562</v>
      </c>
      <c r="P27" s="186">
        <v>2122</v>
      </c>
      <c r="Q27" s="187">
        <f t="shared" si="10"/>
        <v>0.35851472471190782</v>
      </c>
      <c r="R27" s="188">
        <f t="shared" si="11"/>
        <v>0.95395948434622468</v>
      </c>
      <c r="S27" s="187">
        <f t="shared" si="12"/>
        <v>2.3271243783276946E-3</v>
      </c>
      <c r="T27" s="189">
        <f t="shared" si="13"/>
        <v>0.16798606713109562</v>
      </c>
      <c r="U27" s="186">
        <v>2960</v>
      </c>
      <c r="V27" s="186">
        <v>2114</v>
      </c>
      <c r="W27" s="186">
        <v>1868</v>
      </c>
      <c r="X27" s="186">
        <v>3056</v>
      </c>
      <c r="Y27" s="186">
        <v>7755</v>
      </c>
      <c r="Z27" s="186">
        <v>8243</v>
      </c>
      <c r="AA27" s="187">
        <f t="shared" si="14"/>
        <v>6.2927143778207517E-2</v>
      </c>
      <c r="AB27" s="188">
        <f t="shared" si="3"/>
        <v>2.8992431409649955</v>
      </c>
      <c r="AC27" s="186">
        <f t="shared" si="4"/>
        <v>488</v>
      </c>
      <c r="AD27" s="186">
        <f t="shared" si="5"/>
        <v>6129</v>
      </c>
      <c r="AE27" s="187">
        <f t="shared" si="15"/>
        <v>6.1389077763718703E-3</v>
      </c>
      <c r="AF27" s="189">
        <f t="shared" si="1"/>
        <v>0.3953618851692538</v>
      </c>
      <c r="AG27" s="189">
        <f t="shared" si="16"/>
        <v>0.65254908169727677</v>
      </c>
      <c r="AH27" s="139"/>
    </row>
    <row r="28" spans="1:34" x14ac:dyDescent="0.25">
      <c r="A28" s="197" t="s">
        <v>118</v>
      </c>
      <c r="B28" s="185" t="s">
        <v>134</v>
      </c>
      <c r="C28" s="186">
        <v>79968</v>
      </c>
      <c r="D28" s="186">
        <v>57650</v>
      </c>
      <c r="E28" s="186">
        <v>791</v>
      </c>
      <c r="F28" s="186">
        <v>54541</v>
      </c>
      <c r="G28" s="186">
        <v>78834</v>
      </c>
      <c r="H28" s="187">
        <f t="shared" si="6"/>
        <v>0.4454080416567352</v>
      </c>
      <c r="I28" s="188">
        <f t="shared" si="7"/>
        <v>-1.4180672268907513E-2</v>
      </c>
      <c r="J28" s="187">
        <f t="shared" si="8"/>
        <v>2.2854190819186805E-2</v>
      </c>
      <c r="K28" s="189">
        <f t="shared" si="9"/>
        <v>1</v>
      </c>
      <c r="L28" s="186">
        <v>60567</v>
      </c>
      <c r="M28" s="186">
        <v>43012</v>
      </c>
      <c r="N28" s="186">
        <v>630</v>
      </c>
      <c r="O28" s="186">
        <v>43129</v>
      </c>
      <c r="P28" s="186">
        <v>59767</v>
      </c>
      <c r="Q28" s="187">
        <f t="shared" si="10"/>
        <v>0.38577291381668943</v>
      </c>
      <c r="R28" s="188">
        <f t="shared" si="11"/>
        <v>-1.3208512886555335E-2</v>
      </c>
      <c r="S28" s="187">
        <f t="shared" si="12"/>
        <v>6.5544412214661327E-2</v>
      </c>
      <c r="T28" s="189">
        <f t="shared" si="13"/>
        <v>0.75813735190400078</v>
      </c>
      <c r="U28" s="186">
        <v>13112</v>
      </c>
      <c r="V28" s="186">
        <v>14800</v>
      </c>
      <c r="W28" s="186">
        <v>10759</v>
      </c>
      <c r="X28" s="186">
        <v>103</v>
      </c>
      <c r="Y28" s="186">
        <v>9086</v>
      </c>
      <c r="Z28" s="186">
        <v>15027</v>
      </c>
      <c r="AA28" s="187">
        <f t="shared" si="14"/>
        <v>0.65386308606647581</v>
      </c>
      <c r="AB28" s="188">
        <f t="shared" si="3"/>
        <v>1.5337837837837931E-2</v>
      </c>
      <c r="AC28" s="186">
        <f t="shared" si="4"/>
        <v>5941</v>
      </c>
      <c r="AD28" s="186">
        <f t="shared" si="5"/>
        <v>227</v>
      </c>
      <c r="AE28" s="187">
        <f t="shared" si="15"/>
        <v>1.1191237068487214E-2</v>
      </c>
      <c r="AF28" s="189">
        <f t="shared" si="1"/>
        <v>0.18507402961184474</v>
      </c>
      <c r="AG28" s="189">
        <f t="shared" si="16"/>
        <v>0.19061572417992237</v>
      </c>
      <c r="AH28" s="139"/>
    </row>
    <row r="29" spans="1:34" x14ac:dyDescent="0.25">
      <c r="A29" s="197" t="s">
        <v>126</v>
      </c>
      <c r="B29" s="185" t="s">
        <v>126</v>
      </c>
      <c r="C29" s="186">
        <v>23779</v>
      </c>
      <c r="D29" s="186">
        <v>13599</v>
      </c>
      <c r="E29" s="186">
        <v>2765</v>
      </c>
      <c r="F29" s="186">
        <v>21534</v>
      </c>
      <c r="G29" s="186">
        <v>24160</v>
      </c>
      <c r="H29" s="187">
        <f t="shared" si="6"/>
        <v>0.12194668895699823</v>
      </c>
      <c r="I29" s="188">
        <f t="shared" si="7"/>
        <v>1.6022540897430604E-2</v>
      </c>
      <c r="J29" s="187">
        <f t="shared" si="8"/>
        <v>7.0040496510585942E-3</v>
      </c>
      <c r="K29" s="189">
        <f t="shared" si="9"/>
        <v>1</v>
      </c>
      <c r="L29" s="186">
        <v>8204</v>
      </c>
      <c r="M29" s="186">
        <v>4799</v>
      </c>
      <c r="N29" s="186">
        <v>679</v>
      </c>
      <c r="O29" s="186">
        <v>8085</v>
      </c>
      <c r="P29" s="186">
        <v>8844</v>
      </c>
      <c r="Q29" s="187">
        <f t="shared" si="10"/>
        <v>9.3877551020408179E-2</v>
      </c>
      <c r="R29" s="188">
        <f t="shared" si="11"/>
        <v>7.8010726474890379E-2</v>
      </c>
      <c r="S29" s="187">
        <f t="shared" si="12"/>
        <v>9.6989104627380456E-3</v>
      </c>
      <c r="T29" s="189">
        <f t="shared" si="13"/>
        <v>0.36605960264900661</v>
      </c>
      <c r="U29" s="186">
        <v>7637</v>
      </c>
      <c r="V29" s="186">
        <v>8593</v>
      </c>
      <c r="W29" s="186">
        <v>5100</v>
      </c>
      <c r="X29" s="186">
        <v>1231</v>
      </c>
      <c r="Y29" s="186">
        <v>7805</v>
      </c>
      <c r="Z29" s="186">
        <v>8813</v>
      </c>
      <c r="AA29" s="187">
        <f t="shared" si="14"/>
        <v>0.12914798206278033</v>
      </c>
      <c r="AB29" s="188">
        <f t="shared" si="3"/>
        <v>2.56022343768183E-2</v>
      </c>
      <c r="AC29" s="186">
        <f t="shared" si="4"/>
        <v>1008</v>
      </c>
      <c r="AD29" s="186">
        <f t="shared" si="5"/>
        <v>220</v>
      </c>
      <c r="AE29" s="187">
        <f t="shared" si="15"/>
        <v>6.5634106797483067E-3</v>
      </c>
      <c r="AF29" s="189">
        <f t="shared" si="1"/>
        <v>0.361369275411077</v>
      </c>
      <c r="AG29" s="189">
        <f t="shared" si="16"/>
        <v>0.36477649006622515</v>
      </c>
      <c r="AH29" s="139"/>
    </row>
    <row r="30" spans="1:34" x14ac:dyDescent="0.25">
      <c r="A30" s="197" t="s">
        <v>286</v>
      </c>
      <c r="B30" s="185" t="s">
        <v>152</v>
      </c>
      <c r="C30" s="186">
        <v>6286</v>
      </c>
      <c r="D30" s="186">
        <v>4032</v>
      </c>
      <c r="E30" s="186">
        <v>6433</v>
      </c>
      <c r="F30" s="186">
        <v>14050</v>
      </c>
      <c r="G30" s="186">
        <v>15612</v>
      </c>
      <c r="H30" s="187">
        <f t="shared" si="6"/>
        <v>0.11117437722419932</v>
      </c>
      <c r="I30" s="188">
        <f t="shared" si="7"/>
        <v>1.4836143811644926</v>
      </c>
      <c r="J30" s="187">
        <f>G30/G$7</f>
        <v>4.5259612231923338E-3</v>
      </c>
      <c r="K30" s="189">
        <f t="shared" si="9"/>
        <v>1</v>
      </c>
      <c r="L30" s="186">
        <v>1329</v>
      </c>
      <c r="M30" s="186">
        <v>1032</v>
      </c>
      <c r="N30" s="186">
        <v>1952</v>
      </c>
      <c r="O30" s="186">
        <v>2771</v>
      </c>
      <c r="P30" s="186">
        <v>2812</v>
      </c>
      <c r="Q30" s="187">
        <f t="shared" si="10"/>
        <v>1.4796102490075791E-2</v>
      </c>
      <c r="R30" s="188">
        <f t="shared" si="11"/>
        <v>1.1158765989465764</v>
      </c>
      <c r="S30" s="187">
        <f>P30/P$7</f>
        <v>3.083823634240093E-3</v>
      </c>
      <c r="T30" s="189">
        <f t="shared" si="13"/>
        <v>0.18011785805790417</v>
      </c>
      <c r="U30" s="186">
        <v>1387</v>
      </c>
      <c r="V30" s="186">
        <v>1928</v>
      </c>
      <c r="W30" s="186">
        <v>1547</v>
      </c>
      <c r="X30" s="186">
        <v>2849</v>
      </c>
      <c r="Y30" s="186">
        <v>6610</v>
      </c>
      <c r="Z30" s="186">
        <v>7393</v>
      </c>
      <c r="AA30" s="187">
        <f t="shared" si="14"/>
        <v>0.11845688350983363</v>
      </c>
      <c r="AB30" s="188">
        <f t="shared" si="3"/>
        <v>2.8345435684647304</v>
      </c>
      <c r="AC30" s="186">
        <f t="shared" si="4"/>
        <v>783</v>
      </c>
      <c r="AD30" s="186">
        <f t="shared" si="5"/>
        <v>5465</v>
      </c>
      <c r="AE30" s="187">
        <f t="shared" si="15"/>
        <v>5.5058771309859566E-3</v>
      </c>
      <c r="AF30" s="189">
        <f t="shared" si="1"/>
        <v>0.30671333121221761</v>
      </c>
      <c r="AG30" s="189">
        <f t="shared" si="16"/>
        <v>0.47354599026389954</v>
      </c>
      <c r="AH30" s="139"/>
    </row>
    <row r="31" spans="1:34" x14ac:dyDescent="0.25">
      <c r="A31" s="197" t="s">
        <v>134</v>
      </c>
      <c r="B31" s="185" t="s">
        <v>138</v>
      </c>
      <c r="C31" s="186">
        <v>5592</v>
      </c>
      <c r="D31" s="186">
        <v>2597</v>
      </c>
      <c r="E31" s="186">
        <v>1329</v>
      </c>
      <c r="F31" s="186">
        <v>7018</v>
      </c>
      <c r="G31" s="186">
        <v>10549</v>
      </c>
      <c r="H31" s="187">
        <f t="shared" si="6"/>
        <v>0.50313479623824442</v>
      </c>
      <c r="I31" s="188">
        <f t="shared" si="7"/>
        <v>0.88644492131616603</v>
      </c>
      <c r="J31" s="187">
        <f t="shared" si="8"/>
        <v>3.0581837652738871E-3</v>
      </c>
      <c r="K31" s="189">
        <f t="shared" si="9"/>
        <v>1</v>
      </c>
      <c r="L31" s="186">
        <v>2310</v>
      </c>
      <c r="M31" s="186">
        <v>866</v>
      </c>
      <c r="N31" s="186">
        <v>491</v>
      </c>
      <c r="O31" s="186">
        <v>2072</v>
      </c>
      <c r="P31" s="186">
        <v>3674</v>
      </c>
      <c r="Q31" s="187">
        <f t="shared" si="10"/>
        <v>0.77316602316602312</v>
      </c>
      <c r="R31" s="188">
        <f t="shared" si="11"/>
        <v>0.59047619047619038</v>
      </c>
      <c r="S31" s="187">
        <f t="shared" ref="S31:S36" si="17">P31/P$7</f>
        <v>4.0291493713364513E-3</v>
      </c>
      <c r="T31" s="189">
        <f t="shared" si="13"/>
        <v>0.34827945776850888</v>
      </c>
      <c r="U31" s="186">
        <v>1127</v>
      </c>
      <c r="V31" s="186">
        <v>1856</v>
      </c>
      <c r="W31" s="186">
        <v>1066</v>
      </c>
      <c r="X31" s="186">
        <v>504</v>
      </c>
      <c r="Y31" s="186">
        <v>2703</v>
      </c>
      <c r="Z31" s="186">
        <v>4066</v>
      </c>
      <c r="AA31" s="187">
        <f t="shared" si="14"/>
        <v>0.50425453200147974</v>
      </c>
      <c r="AB31" s="188">
        <f t="shared" si="3"/>
        <v>1.1907327586206895</v>
      </c>
      <c r="AC31" s="186">
        <f t="shared" si="4"/>
        <v>1363</v>
      </c>
      <c r="AD31" s="186">
        <f t="shared" si="5"/>
        <v>2210</v>
      </c>
      <c r="AE31" s="187">
        <f t="shared" si="15"/>
        <v>3.028120710751914E-3</v>
      </c>
      <c r="AF31" s="189">
        <f t="shared" si="1"/>
        <v>0.33190271816881262</v>
      </c>
      <c r="AG31" s="189">
        <f t="shared" si="16"/>
        <v>0.38543937814010809</v>
      </c>
      <c r="AH31" s="139"/>
    </row>
    <row r="32" spans="1:34" x14ac:dyDescent="0.25">
      <c r="A32" s="197" t="s">
        <v>130</v>
      </c>
      <c r="B32" s="185" t="s">
        <v>148</v>
      </c>
      <c r="C32" s="186">
        <v>3975</v>
      </c>
      <c r="D32" s="186">
        <v>2604</v>
      </c>
      <c r="E32" s="186">
        <v>973</v>
      </c>
      <c r="F32" s="186">
        <v>6579</v>
      </c>
      <c r="G32" s="186">
        <v>9963</v>
      </c>
      <c r="H32" s="187">
        <f t="shared" si="6"/>
        <v>0.51436388508891939</v>
      </c>
      <c r="I32" s="188">
        <f t="shared" si="7"/>
        <v>1.5064150943396228</v>
      </c>
      <c r="J32" s="187">
        <f t="shared" si="8"/>
        <v>2.8883007729096346E-3</v>
      </c>
      <c r="K32" s="189">
        <f t="shared" si="9"/>
        <v>1</v>
      </c>
      <c r="L32" s="186">
        <v>1167</v>
      </c>
      <c r="M32" s="186">
        <v>707</v>
      </c>
      <c r="N32" s="186">
        <v>281</v>
      </c>
      <c r="O32" s="186">
        <v>1500</v>
      </c>
      <c r="P32" s="186">
        <v>1583</v>
      </c>
      <c r="Q32" s="187">
        <f t="shared" si="10"/>
        <v>5.5333333333333234E-2</v>
      </c>
      <c r="R32" s="188">
        <f t="shared" si="11"/>
        <v>0.35646958011996577</v>
      </c>
      <c r="S32" s="187">
        <f t="shared" si="17"/>
        <v>1.7360216262454009E-3</v>
      </c>
      <c r="T32" s="189">
        <f t="shared" si="13"/>
        <v>0.15888788517514804</v>
      </c>
      <c r="U32" s="186">
        <v>1662</v>
      </c>
      <c r="V32" s="186">
        <v>1809</v>
      </c>
      <c r="W32" s="186">
        <v>1408</v>
      </c>
      <c r="X32" s="186">
        <v>573</v>
      </c>
      <c r="Y32" s="186">
        <v>3461</v>
      </c>
      <c r="Z32" s="186">
        <v>4350</v>
      </c>
      <c r="AA32" s="187">
        <f t="shared" si="14"/>
        <v>0.2568621785611096</v>
      </c>
      <c r="AB32" s="188">
        <f t="shared" si="3"/>
        <v>1.4046434494195688</v>
      </c>
      <c r="AC32" s="186">
        <f t="shared" si="4"/>
        <v>889</v>
      </c>
      <c r="AD32" s="186">
        <f t="shared" si="5"/>
        <v>2541</v>
      </c>
      <c r="AE32" s="187">
        <f t="shared" si="15"/>
        <v>3.239627420504384E-3</v>
      </c>
      <c r="AF32" s="189">
        <f t="shared" si="1"/>
        <v>0.45509433962264151</v>
      </c>
      <c r="AG32" s="189">
        <f t="shared" si="16"/>
        <v>0.43661547726588379</v>
      </c>
      <c r="AH32" s="139"/>
    </row>
    <row r="33" spans="1:36" x14ac:dyDescent="0.25">
      <c r="A33" s="197" t="s">
        <v>136</v>
      </c>
      <c r="B33" s="185" t="s">
        <v>144</v>
      </c>
      <c r="C33" s="186">
        <v>3706</v>
      </c>
      <c r="D33" s="186">
        <v>2347</v>
      </c>
      <c r="E33" s="186">
        <v>4788</v>
      </c>
      <c r="F33" s="186">
        <v>6167</v>
      </c>
      <c r="G33" s="186">
        <v>6449</v>
      </c>
      <c r="H33" s="187">
        <f t="shared" si="6"/>
        <v>4.5727257986054815E-2</v>
      </c>
      <c r="I33" s="188">
        <f t="shared" si="7"/>
        <v>0.74015110631408532</v>
      </c>
      <c r="J33" s="187">
        <f t="shared" si="8"/>
        <v>1.8695826241588111E-3</v>
      </c>
      <c r="K33" s="189">
        <f t="shared" si="9"/>
        <v>1</v>
      </c>
      <c r="L33" s="186">
        <v>1363</v>
      </c>
      <c r="M33" s="186">
        <v>803</v>
      </c>
      <c r="N33" s="186">
        <v>1539</v>
      </c>
      <c r="O33" s="186">
        <v>2194</v>
      </c>
      <c r="P33" s="186">
        <v>2487</v>
      </c>
      <c r="Q33" s="187">
        <f t="shared" si="10"/>
        <v>0.13354603463992709</v>
      </c>
      <c r="R33" s="188">
        <f t="shared" si="11"/>
        <v>0.82465150403521648</v>
      </c>
      <c r="S33" s="187">
        <f t="shared" si="17"/>
        <v>2.7274073180494707E-3</v>
      </c>
      <c r="T33" s="189">
        <f t="shared" si="13"/>
        <v>0.3856411846797953</v>
      </c>
      <c r="U33" s="186">
        <v>1060</v>
      </c>
      <c r="V33" s="186">
        <v>991</v>
      </c>
      <c r="W33" s="186">
        <v>743</v>
      </c>
      <c r="X33" s="186">
        <v>1373</v>
      </c>
      <c r="Y33" s="186">
        <v>2012</v>
      </c>
      <c r="Z33" s="186">
        <v>1826</v>
      </c>
      <c r="AA33" s="187">
        <f t="shared" si="14"/>
        <v>-9.244532803180916E-2</v>
      </c>
      <c r="AB33" s="188">
        <f t="shared" si="3"/>
        <v>0.84258324924318861</v>
      </c>
      <c r="AC33" s="186">
        <f t="shared" si="4"/>
        <v>-186</v>
      </c>
      <c r="AD33" s="186">
        <f t="shared" si="5"/>
        <v>835</v>
      </c>
      <c r="AE33" s="187">
        <f t="shared" si="15"/>
        <v>1.359898774676093E-3</v>
      </c>
      <c r="AF33" s="189">
        <f t="shared" si="1"/>
        <v>0.26740420939017812</v>
      </c>
      <c r="AG33" s="189">
        <f t="shared" si="16"/>
        <v>0.2831446735928051</v>
      </c>
      <c r="AH33" s="139"/>
    </row>
    <row r="34" spans="1:36" x14ac:dyDescent="0.25">
      <c r="A34" s="197" t="s">
        <v>132</v>
      </c>
      <c r="B34" s="185" t="s">
        <v>150</v>
      </c>
      <c r="C34" s="186">
        <v>13788</v>
      </c>
      <c r="D34" s="186">
        <v>9182</v>
      </c>
      <c r="E34" s="186">
        <v>1530</v>
      </c>
      <c r="F34" s="186">
        <v>3814</v>
      </c>
      <c r="G34" s="186">
        <v>4412</v>
      </c>
      <c r="H34" s="187">
        <f t="shared" si="6"/>
        <v>0.15679077084425797</v>
      </c>
      <c r="I34" s="188">
        <f t="shared" si="7"/>
        <v>-0.68001160429358865</v>
      </c>
      <c r="J34" s="187">
        <f t="shared" si="8"/>
        <v>1.2790507889267597E-3</v>
      </c>
      <c r="K34" s="189">
        <f t="shared" si="9"/>
        <v>1</v>
      </c>
      <c r="L34" s="186">
        <v>1367</v>
      </c>
      <c r="M34" s="186">
        <v>1196</v>
      </c>
      <c r="N34" s="186">
        <v>552</v>
      </c>
      <c r="O34" s="186">
        <v>840</v>
      </c>
      <c r="P34" s="186">
        <v>961</v>
      </c>
      <c r="Q34" s="187">
        <f t="shared" si="10"/>
        <v>0.14404761904761898</v>
      </c>
      <c r="R34" s="188">
        <f t="shared" si="11"/>
        <v>-0.29700073152889539</v>
      </c>
      <c r="S34" s="187">
        <f t="shared" si="17"/>
        <v>1.0538956303359636E-3</v>
      </c>
      <c r="T34" s="189">
        <f t="shared" si="13"/>
        <v>0.21781504986400727</v>
      </c>
      <c r="U34" s="186">
        <v>9938</v>
      </c>
      <c r="V34" s="186">
        <v>11665</v>
      </c>
      <c r="W34" s="186">
        <v>7320</v>
      </c>
      <c r="X34" s="186">
        <v>776</v>
      </c>
      <c r="Y34" s="186">
        <v>2337</v>
      </c>
      <c r="Z34" s="186">
        <v>2702</v>
      </c>
      <c r="AA34" s="187">
        <f t="shared" si="14"/>
        <v>0.15618314077877615</v>
      </c>
      <c r="AB34" s="188">
        <f t="shared" si="3"/>
        <v>-0.76836690955850839</v>
      </c>
      <c r="AC34" s="186">
        <f t="shared" si="4"/>
        <v>365</v>
      </c>
      <c r="AD34" s="186">
        <f t="shared" si="5"/>
        <v>-8963</v>
      </c>
      <c r="AE34" s="187">
        <f t="shared" si="15"/>
        <v>2.0122927103914585E-3</v>
      </c>
      <c r="AF34" s="189">
        <f t="shared" si="1"/>
        <v>0.84602552944589493</v>
      </c>
      <c r="AG34" s="189">
        <f t="shared" si="16"/>
        <v>0.61242067089755214</v>
      </c>
      <c r="AH34" s="139"/>
    </row>
    <row r="35" spans="1:36" x14ac:dyDescent="0.25">
      <c r="A35" s="197" t="s">
        <v>287</v>
      </c>
      <c r="B35" s="185" t="s">
        <v>128</v>
      </c>
      <c r="C35" s="186">
        <v>2450</v>
      </c>
      <c r="D35" s="186">
        <v>2159</v>
      </c>
      <c r="E35" s="186">
        <v>265</v>
      </c>
      <c r="F35" s="186">
        <v>2229</v>
      </c>
      <c r="G35" s="186">
        <v>3962</v>
      </c>
      <c r="H35" s="187">
        <f t="shared" si="6"/>
        <v>0.77747868999551373</v>
      </c>
      <c r="I35" s="188">
        <f t="shared" si="7"/>
        <v>0.61714285714285722</v>
      </c>
      <c r="J35" s="187">
        <f t="shared" si="8"/>
        <v>1.1485945661214466E-3</v>
      </c>
      <c r="K35" s="189">
        <f t="shared" si="9"/>
        <v>1</v>
      </c>
      <c r="L35" s="186">
        <v>726</v>
      </c>
      <c r="M35" s="186">
        <v>598</v>
      </c>
      <c r="N35" s="186">
        <v>119</v>
      </c>
      <c r="O35" s="186">
        <v>550</v>
      </c>
      <c r="P35" s="186">
        <v>1222</v>
      </c>
      <c r="Q35" s="187">
        <f t="shared" si="10"/>
        <v>1.2218181818181817</v>
      </c>
      <c r="R35" s="188">
        <f t="shared" si="11"/>
        <v>0.6831955922865014</v>
      </c>
      <c r="S35" s="187">
        <f t="shared" si="17"/>
        <v>1.3401253488767402E-3</v>
      </c>
      <c r="T35" s="189">
        <f t="shared" si="13"/>
        <v>0.30843008581524484</v>
      </c>
      <c r="U35" s="186">
        <v>892</v>
      </c>
      <c r="V35" s="186">
        <v>1120</v>
      </c>
      <c r="W35" s="186">
        <v>989</v>
      </c>
      <c r="X35" s="186">
        <v>88</v>
      </c>
      <c r="Y35" s="186">
        <v>1098</v>
      </c>
      <c r="Z35" s="186">
        <v>1836</v>
      </c>
      <c r="AA35" s="187">
        <f t="shared" si="14"/>
        <v>0.67213114754098369</v>
      </c>
      <c r="AB35" s="188">
        <f t="shared" si="3"/>
        <v>0.63928571428571423</v>
      </c>
      <c r="AC35" s="186">
        <f t="shared" si="4"/>
        <v>738</v>
      </c>
      <c r="AD35" s="186">
        <f t="shared" si="5"/>
        <v>716</v>
      </c>
      <c r="AE35" s="187">
        <f t="shared" si="15"/>
        <v>1.3673461940335746E-3</v>
      </c>
      <c r="AF35" s="189">
        <f t="shared" si="1"/>
        <v>0.45714285714285713</v>
      </c>
      <c r="AG35" s="189">
        <f t="shared" si="16"/>
        <v>0.46340232205956589</v>
      </c>
      <c r="AH35" s="139"/>
    </row>
    <row r="36" spans="1:36" x14ac:dyDescent="0.25">
      <c r="A36" s="190" t="s">
        <v>288</v>
      </c>
      <c r="B36" s="191" t="s">
        <v>288</v>
      </c>
      <c r="C36" s="192">
        <f>C11-SUM(C12:C35)</f>
        <v>147934</v>
      </c>
      <c r="D36" s="192">
        <f>D11-SUM(D12:D35)</f>
        <v>89040</v>
      </c>
      <c r="E36" s="192">
        <f>E11-SUM(E12:E35)</f>
        <v>39762</v>
      </c>
      <c r="F36" s="192">
        <f>F11-SUM(F12:F35)</f>
        <v>126476</v>
      </c>
      <c r="G36" s="192">
        <f>G11-SUM(G12:G35)</f>
        <v>149612</v>
      </c>
      <c r="H36" s="193">
        <f t="shared" si="6"/>
        <v>0.18292798633732876</v>
      </c>
      <c r="I36" s="194">
        <f t="shared" si="7"/>
        <v>1.1342896156394167E-2</v>
      </c>
      <c r="J36" s="193">
        <f t="shared" si="8"/>
        <v>4.3372925347441159E-2</v>
      </c>
      <c r="K36" s="195">
        <f t="shared" si="9"/>
        <v>1</v>
      </c>
      <c r="L36" s="192">
        <f>L11-SUM(L12:L35)</f>
        <v>38108</v>
      </c>
      <c r="M36" s="192">
        <f>M11-SUM(M12:M35)</f>
        <v>22819</v>
      </c>
      <c r="N36" s="192">
        <f>N11-SUM(N12:N35)</f>
        <v>15445</v>
      </c>
      <c r="O36" s="192">
        <f>O11-SUM(O12:O35)</f>
        <v>32384</v>
      </c>
      <c r="P36" s="192">
        <f>P11-SUM(P12:P35)</f>
        <v>43159</v>
      </c>
      <c r="Q36" s="193">
        <f t="shared" si="10"/>
        <v>0.33272603754940722</v>
      </c>
      <c r="R36" s="194">
        <f t="shared" si="11"/>
        <v>0.13254434764353951</v>
      </c>
      <c r="S36" s="193">
        <f t="shared" si="17"/>
        <v>4.7330990124526379E-2</v>
      </c>
      <c r="T36" s="195">
        <f t="shared" si="13"/>
        <v>0.28847284977140869</v>
      </c>
      <c r="U36" s="192">
        <f t="shared" ref="U36:Z36" si="18">U11-SUM(U12:U35)</f>
        <v>66982</v>
      </c>
      <c r="V36" s="192">
        <f t="shared" si="18"/>
        <v>70222</v>
      </c>
      <c r="W36" s="192">
        <f t="shared" si="18"/>
        <v>42593</v>
      </c>
      <c r="X36" s="192">
        <f t="shared" si="18"/>
        <v>19442</v>
      </c>
      <c r="Y36" s="192">
        <f t="shared" si="18"/>
        <v>66306</v>
      </c>
      <c r="Z36" s="192">
        <f t="shared" si="18"/>
        <v>74311</v>
      </c>
      <c r="AA36" s="193">
        <f t="shared" si="14"/>
        <v>0.12072813923325199</v>
      </c>
      <c r="AB36" s="194">
        <f t="shared" si="3"/>
        <v>5.8229614650679329E-2</v>
      </c>
      <c r="AC36" s="192">
        <f>Z36-Y36</f>
        <v>8005</v>
      </c>
      <c r="AD36" s="192">
        <f t="shared" si="5"/>
        <v>4089</v>
      </c>
      <c r="AE36" s="193">
        <f t="shared" si="15"/>
        <v>5.5342517987379602E-2</v>
      </c>
      <c r="AF36" s="195">
        <f t="shared" si="1"/>
        <v>0.47468465667121823</v>
      </c>
      <c r="AG36" s="195">
        <f t="shared" si="16"/>
        <v>0.49669144186295217</v>
      </c>
      <c r="AH36" s="139"/>
    </row>
    <row r="37" spans="1:36" ht="6" customHeight="1" x14ac:dyDescent="0.25">
      <c r="C37" s="139"/>
      <c r="D37" s="139"/>
      <c r="E37" s="139"/>
      <c r="F37" s="139"/>
      <c r="G37" s="139"/>
      <c r="H37" s="139"/>
      <c r="L37" s="139"/>
      <c r="M37" s="139"/>
      <c r="N37" s="139"/>
      <c r="O37" s="139"/>
      <c r="P37" s="139"/>
      <c r="Q37" s="139"/>
      <c r="U37" s="139"/>
      <c r="V37" s="139"/>
      <c r="W37" s="139"/>
      <c r="X37" s="139"/>
      <c r="Y37" s="139"/>
      <c r="Z37" s="139"/>
      <c r="AA37" s="139"/>
      <c r="AB37" s="139"/>
      <c r="AH37" s="139"/>
      <c r="AI37" s="139"/>
    </row>
    <row r="38" spans="1:36" ht="15.75" x14ac:dyDescent="0.25">
      <c r="B38" s="170"/>
      <c r="C38" s="311" t="s">
        <v>15</v>
      </c>
      <c r="D38" s="312"/>
      <c r="E38" s="312"/>
      <c r="F38" s="312"/>
      <c r="G38" s="312"/>
      <c r="H38" s="312"/>
      <c r="I38" s="312"/>
      <c r="J38" s="312"/>
      <c r="K38" s="313"/>
      <c r="L38" s="311" t="s">
        <v>14</v>
      </c>
      <c r="M38" s="312"/>
      <c r="N38" s="312"/>
      <c r="O38" s="312"/>
      <c r="P38" s="312"/>
      <c r="Q38" s="312"/>
      <c r="R38" s="312"/>
      <c r="S38" s="312"/>
      <c r="T38" s="313"/>
      <c r="U38" s="311" t="s">
        <v>16</v>
      </c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3"/>
      <c r="AH38" s="40"/>
      <c r="AI38" s="40"/>
      <c r="AJ38" s="40"/>
    </row>
    <row r="39" spans="1:36" s="175" customFormat="1" ht="75" x14ac:dyDescent="0.25">
      <c r="B39" s="171"/>
      <c r="C39" s="172" t="s">
        <v>440</v>
      </c>
      <c r="D39" s="172" t="s">
        <v>445</v>
      </c>
      <c r="E39" s="172" t="s">
        <v>441</v>
      </c>
      <c r="F39" s="172" t="s">
        <v>442</v>
      </c>
      <c r="G39" s="172" t="s">
        <v>443</v>
      </c>
      <c r="H39" s="173" t="str">
        <f>CONCATENATE("var. ",RIGHT(G39,2),"/",RIGHT(F39,2))</f>
        <v>var. 23/22</v>
      </c>
      <c r="I39" s="173" t="str">
        <f>CONCATENATE("var. ",RIGHT(G39,2),"/",RIGHT(C39,2))</f>
        <v>var. 23/19</v>
      </c>
      <c r="J39" s="173" t="str">
        <f>CONCATENATE("Cuota s/ total lugares de residencia ",RIGHT(G39,4))</f>
        <v>Cuota s/ total lugares de residencia 2023</v>
      </c>
      <c r="K39" s="174" t="str">
        <f>CONCATENATE("cuota s/ Canarias ",RIGHT(G39,4))</f>
        <v>cuota s/ Canarias 2023</v>
      </c>
      <c r="L39" s="172" t="s">
        <v>440</v>
      </c>
      <c r="M39" s="172" t="s">
        <v>445</v>
      </c>
      <c r="N39" s="172" t="s">
        <v>441</v>
      </c>
      <c r="O39" s="172" t="s">
        <v>442</v>
      </c>
      <c r="P39" s="172" t="s">
        <v>443</v>
      </c>
      <c r="Q39" s="173" t="str">
        <f>CONCATENATE("var. ",RIGHT(P39,2),"/",RIGHT(O39,2))</f>
        <v>var. 23/22</v>
      </c>
      <c r="R39" s="173" t="str">
        <f>CONCATENATE("var. ",RIGHT(P39,2),"/",RIGHT(L39,2))</f>
        <v>var. 23/19</v>
      </c>
      <c r="S39" s="173" t="str">
        <f>CONCATENATE("Cuota s/ total lugares de residencia ",RIGHT(P39,4))</f>
        <v>Cuota s/ total lugares de residencia 2023</v>
      </c>
      <c r="T39" s="174" t="str">
        <f>CONCATENATE("cuota s/ Canarias ",RIGHT(P39,4))</f>
        <v>cuota s/ Canarias 2023</v>
      </c>
      <c r="U39" s="172" t="s">
        <v>444</v>
      </c>
      <c r="V39" s="172" t="s">
        <v>440</v>
      </c>
      <c r="W39" s="172" t="s">
        <v>445</v>
      </c>
      <c r="X39" s="172" t="s">
        <v>441</v>
      </c>
      <c r="Y39" s="172" t="s">
        <v>442</v>
      </c>
      <c r="Z39" s="172" t="s">
        <v>443</v>
      </c>
      <c r="AA39" s="173" t="str">
        <f>CONCATENATE("var. ",RIGHT(Z39,2),"/",RIGHT(Y39,2))</f>
        <v>var. 23/22</v>
      </c>
      <c r="AB39" s="173" t="str">
        <f>CONCATENATE("var. ",RIGHT(Z39,2),"/",RIGHT(V39,2))</f>
        <v>var. 23/19</v>
      </c>
      <c r="AC39" s="172" t="str">
        <f>CONCATENATE("dif. ",RIGHT(Z39,2),"/",RIGHT(Y39,2))</f>
        <v>dif. 23/22</v>
      </c>
      <c r="AD39" s="172" t="str">
        <f>CONCATENATE("dif. ",RIGHT(Z39,2),"/",RIGHT(V39,2))</f>
        <v>dif. 23/19</v>
      </c>
      <c r="AE39" s="173" t="str">
        <f>CONCATENATE("Cuota s/ total lugares de residencia ",RIGHT(Z39,4))</f>
        <v>Cuota s/ total lugares de residencia 2023</v>
      </c>
      <c r="AF39" s="174" t="str">
        <f>CONCATENATE("cuota s/ Canarias ",RIGHT(Z39,4))</f>
        <v>cuota s/ Canarias 2023</v>
      </c>
      <c r="AG39" s="174" t="str">
        <f>CONCATENATE("cuota s/ Canarias ",RIGHT(AA39,4))</f>
        <v>cuota s/ Canarias 3/22</v>
      </c>
      <c r="AH39" s="196"/>
      <c r="AI39" s="196"/>
      <c r="AJ39" s="196"/>
    </row>
    <row r="40" spans="1:36" x14ac:dyDescent="0.25">
      <c r="B40" s="176" t="s">
        <v>44</v>
      </c>
      <c r="C40" s="177">
        <f>C41+C44</f>
        <v>475914</v>
      </c>
      <c r="D40" s="177">
        <f>D41+D44</f>
        <v>287187</v>
      </c>
      <c r="E40" s="177">
        <f>E41+E44</f>
        <v>61203</v>
      </c>
      <c r="F40" s="177">
        <f>F41+F44</f>
        <v>467800</v>
      </c>
      <c r="G40" s="177">
        <f>G41+G44</f>
        <v>561721</v>
      </c>
      <c r="H40" s="178">
        <f>IFERROR(G40/F40-1,"-")</f>
        <v>0.20077169730654121</v>
      </c>
      <c r="I40" s="178">
        <f>IFERROR(G40/C40-1,"-")</f>
        <v>0.1802993818210854</v>
      </c>
      <c r="J40" s="178">
        <f t="shared" ref="J40:J69" si="19">G40/G$40</f>
        <v>1</v>
      </c>
      <c r="K40" s="179">
        <f>G40/$G7</f>
        <v>0.16284444428982967</v>
      </c>
      <c r="L40" s="177">
        <f>L41+L44</f>
        <v>532233</v>
      </c>
      <c r="M40" s="177">
        <f>M41+M44</f>
        <v>284356</v>
      </c>
      <c r="N40" s="177">
        <f>N41+N44</f>
        <v>35204</v>
      </c>
      <c r="O40" s="177">
        <f>O41+O44</f>
        <v>481869</v>
      </c>
      <c r="P40" s="177">
        <f>P41+P44</f>
        <v>564371</v>
      </c>
      <c r="Q40" s="178">
        <f>IFERROR(P40/O40-1,"-")</f>
        <v>0.17121250796378273</v>
      </c>
      <c r="R40" s="178">
        <f>IFERROR(P40/L40-1,"-")</f>
        <v>6.0383328354310928E-2</v>
      </c>
      <c r="S40" s="178">
        <f t="shared" ref="S40:S69" si="20">P40/P$40</f>
        <v>1</v>
      </c>
      <c r="T40" s="179">
        <f>P40/$G7</f>
        <v>0.16361268649079427</v>
      </c>
      <c r="U40" s="177">
        <f t="shared" ref="U40:Z40" si="21">U41+U44</f>
        <v>60390</v>
      </c>
      <c r="V40" s="177">
        <f t="shared" si="21"/>
        <v>56193</v>
      </c>
      <c r="W40" s="177">
        <f t="shared" si="21"/>
        <v>33919</v>
      </c>
      <c r="X40" s="177">
        <f t="shared" si="21"/>
        <v>7937</v>
      </c>
      <c r="Y40" s="177">
        <f t="shared" si="21"/>
        <v>25150</v>
      </c>
      <c r="Z40" s="177">
        <f t="shared" si="21"/>
        <v>37986</v>
      </c>
      <c r="AA40" s="178">
        <f>IFERROR(Z40/Y40-1,"-")</f>
        <v>0.51037773359840943</v>
      </c>
      <c r="AB40" s="178">
        <f t="shared" ref="AB40:AB69" si="22">IFERROR(Z40/V40-1,"-")</f>
        <v>-0.32400832843948535</v>
      </c>
      <c r="AC40" s="177">
        <f>Z40-Y40</f>
        <v>12836</v>
      </c>
      <c r="AD40" s="177">
        <f>Z40-V40</f>
        <v>-18207</v>
      </c>
      <c r="AE40" s="178">
        <f t="shared" ref="AE40:AE69" si="23">Z40/Z$40</f>
        <v>1</v>
      </c>
      <c r="AF40" s="179">
        <f>Z40/$G7</f>
        <v>1.1012244621072507E-2</v>
      </c>
      <c r="AG40" s="179">
        <f>AA40/$G7</f>
        <v>1.479598918426331E-7</v>
      </c>
      <c r="AH40" s="40"/>
      <c r="AI40" s="40"/>
      <c r="AJ40" s="40"/>
    </row>
    <row r="41" spans="1:36" x14ac:dyDescent="0.25">
      <c r="B41" s="180" t="s">
        <v>77</v>
      </c>
      <c r="C41" s="181">
        <v>35240</v>
      </c>
      <c r="D41" s="181">
        <v>17357</v>
      </c>
      <c r="E41" s="181">
        <v>11786</v>
      </c>
      <c r="F41" s="181">
        <v>41949</v>
      </c>
      <c r="G41" s="181">
        <v>54634</v>
      </c>
      <c r="H41" s="182">
        <f>IFERROR(G41/F41-1,"-")</f>
        <v>0.30239099859353025</v>
      </c>
      <c r="I41" s="183">
        <f>IFERROR(G41/C41-1,"-")</f>
        <v>0.5503405221339388</v>
      </c>
      <c r="J41" s="182">
        <f t="shared" si="19"/>
        <v>9.7261807908196413E-2</v>
      </c>
      <c r="K41" s="184">
        <f t="shared" ref="K41:K69" si="24">G41/$G8</f>
        <v>9.62276181048968E-2</v>
      </c>
      <c r="L41" s="181">
        <v>57811</v>
      </c>
      <c r="M41" s="181">
        <v>32024</v>
      </c>
      <c r="N41" s="181">
        <v>16612</v>
      </c>
      <c r="O41" s="181">
        <v>68507</v>
      </c>
      <c r="P41" s="181">
        <v>73143</v>
      </c>
      <c r="Q41" s="182">
        <f>IFERROR(P41/O41-1,"-")</f>
        <v>6.7671916738435423E-2</v>
      </c>
      <c r="R41" s="183">
        <f>IFERROR(P41/L41-1,"-")</f>
        <v>0.26520904326166295</v>
      </c>
      <c r="S41" s="182">
        <f t="shared" si="20"/>
        <v>0.12960091854471614</v>
      </c>
      <c r="T41" s="184">
        <f t="shared" ref="T41:T69" si="25">P41/$G8</f>
        <v>0.1288277752140877</v>
      </c>
      <c r="U41" s="181">
        <v>13880</v>
      </c>
      <c r="V41" s="181">
        <v>16367</v>
      </c>
      <c r="W41" s="181">
        <v>8614</v>
      </c>
      <c r="X41" s="181">
        <v>5623</v>
      </c>
      <c r="Y41" s="181">
        <v>16101</v>
      </c>
      <c r="Z41" s="181">
        <v>16417</v>
      </c>
      <c r="AA41" s="182">
        <f>IFERROR(Z41/Y41-1,"-")</f>
        <v>1.9626110179491896E-2</v>
      </c>
      <c r="AB41" s="183">
        <f t="shared" si="22"/>
        <v>3.0549275982159063E-3</v>
      </c>
      <c r="AC41" s="181">
        <f t="shared" ref="AC41:AC68" si="26">Z41-Y41</f>
        <v>316</v>
      </c>
      <c r="AD41" s="181">
        <f t="shared" ref="AD41:AD69" si="27">Z41-V41</f>
        <v>50</v>
      </c>
      <c r="AE41" s="182">
        <f t="shared" si="23"/>
        <v>0.43218554204180487</v>
      </c>
      <c r="AF41" s="184">
        <f t="shared" ref="AF41:AG56" si="28">Z41/$G8</f>
        <v>2.8915488641287308E-2</v>
      </c>
      <c r="AG41" s="184">
        <f t="shared" si="28"/>
        <v>3.4567738683544569E-8</v>
      </c>
      <c r="AH41" s="40"/>
      <c r="AI41" s="40"/>
      <c r="AJ41" s="40"/>
    </row>
    <row r="42" spans="1:36" x14ac:dyDescent="0.25">
      <c r="B42" s="185" t="s">
        <v>9</v>
      </c>
      <c r="C42" s="186">
        <v>17216</v>
      </c>
      <c r="D42" s="186">
        <v>7012</v>
      </c>
      <c r="E42" s="186">
        <v>6604</v>
      </c>
      <c r="F42" s="186">
        <v>21410</v>
      </c>
      <c r="G42" s="186">
        <v>25024</v>
      </c>
      <c r="H42" s="187">
        <f>IFERROR(G42/F42-1,"-")</f>
        <v>0.16879962634283041</v>
      </c>
      <c r="I42" s="188">
        <f>IFERROR(G42/C42-1,"-")</f>
        <v>0.45353159851301106</v>
      </c>
      <c r="J42" s="187">
        <f t="shared" si="19"/>
        <v>4.4548806257910953E-2</v>
      </c>
      <c r="K42" s="189">
        <f t="shared" si="24"/>
        <v>0.11023642859345471</v>
      </c>
      <c r="L42" s="186">
        <v>15569</v>
      </c>
      <c r="M42" s="186">
        <v>7878</v>
      </c>
      <c r="N42" s="186">
        <v>6051</v>
      </c>
      <c r="O42" s="186">
        <v>17215</v>
      </c>
      <c r="P42" s="186">
        <v>16750</v>
      </c>
      <c r="Q42" s="187">
        <f>IFERROR(P42/O42-1,"-")</f>
        <v>-2.7011327330816126E-2</v>
      </c>
      <c r="R42" s="188">
        <f>IFERROR(P42/L42-1,"-")</f>
        <v>7.5855867428864965E-2</v>
      </c>
      <c r="S42" s="187">
        <f t="shared" si="20"/>
        <v>2.9679058633416671E-2</v>
      </c>
      <c r="T42" s="189">
        <f t="shared" si="25"/>
        <v>7.378757108936887E-2</v>
      </c>
      <c r="U42" s="186">
        <v>7980</v>
      </c>
      <c r="V42" s="186">
        <v>9352</v>
      </c>
      <c r="W42" s="186">
        <v>4892</v>
      </c>
      <c r="X42" s="186">
        <v>2020</v>
      </c>
      <c r="Y42" s="186">
        <v>4811</v>
      </c>
      <c r="Z42" s="186">
        <v>6023</v>
      </c>
      <c r="AA42" s="187">
        <f>IFERROR(Z42/Y42-1,"-")</f>
        <v>0.25192267719808781</v>
      </c>
      <c r="AB42" s="188">
        <f t="shared" si="22"/>
        <v>-0.35596663815226692</v>
      </c>
      <c r="AC42" s="186">
        <f t="shared" si="26"/>
        <v>1212</v>
      </c>
      <c r="AD42" s="186">
        <f t="shared" si="27"/>
        <v>-3329</v>
      </c>
      <c r="AE42" s="187">
        <f t="shared" si="23"/>
        <v>0.1585584162586216</v>
      </c>
      <c r="AF42" s="189">
        <f t="shared" si="28"/>
        <v>2.6532688995299623E-2</v>
      </c>
      <c r="AG42" s="189">
        <f t="shared" si="28"/>
        <v>1.1097768628524195E-6</v>
      </c>
      <c r="AH42" s="40"/>
      <c r="AI42" s="40"/>
      <c r="AJ42" s="40"/>
    </row>
    <row r="43" spans="1:36" x14ac:dyDescent="0.25">
      <c r="B43" s="185" t="s">
        <v>81</v>
      </c>
      <c r="C43" s="186">
        <v>18024</v>
      </c>
      <c r="D43" s="186">
        <v>10345</v>
      </c>
      <c r="E43" s="186">
        <v>5182</v>
      </c>
      <c r="F43" s="186">
        <v>20539</v>
      </c>
      <c r="G43" s="186">
        <v>29610</v>
      </c>
      <c r="H43" s="187">
        <f>IFERROR(G43/F43-1,"-")</f>
        <v>0.4416475972540046</v>
      </c>
      <c r="I43" s="188">
        <f>IFERROR(G43/C43-1,"-")</f>
        <v>0.64280958721704384</v>
      </c>
      <c r="J43" s="187">
        <f t="shared" si="19"/>
        <v>5.271300165028546E-2</v>
      </c>
      <c r="K43" s="189">
        <f t="shared" si="24"/>
        <v>8.6895276665052604E-2</v>
      </c>
      <c r="L43" s="186">
        <v>42242</v>
      </c>
      <c r="M43" s="186">
        <v>24146</v>
      </c>
      <c r="N43" s="186">
        <v>10561</v>
      </c>
      <c r="O43" s="186">
        <v>51292</v>
      </c>
      <c r="P43" s="186">
        <v>56393</v>
      </c>
      <c r="Q43" s="187">
        <f>IFERROR(P43/O43-1,"-")</f>
        <v>9.9450206659907892E-2</v>
      </c>
      <c r="R43" s="188">
        <f>IFERROR(P43/L43-1,"-")</f>
        <v>0.33499834288149244</v>
      </c>
      <c r="S43" s="187">
        <f t="shared" si="20"/>
        <v>9.9921859911299482E-2</v>
      </c>
      <c r="T43" s="189">
        <f t="shared" si="25"/>
        <v>0.16549427007674136</v>
      </c>
      <c r="U43" s="186">
        <v>5900</v>
      </c>
      <c r="V43" s="186">
        <v>7015</v>
      </c>
      <c r="W43" s="186">
        <v>3722</v>
      </c>
      <c r="X43" s="186">
        <v>3603</v>
      </c>
      <c r="Y43" s="186">
        <v>11290</v>
      </c>
      <c r="Z43" s="186">
        <v>10394</v>
      </c>
      <c r="AA43" s="187">
        <f>IFERROR(Z43/Y43-1,"-")</f>
        <v>-7.9362267493356953E-2</v>
      </c>
      <c r="AB43" s="188">
        <f t="shared" si="22"/>
        <v>0.48168210976478965</v>
      </c>
      <c r="AC43" s="186">
        <f t="shared" si="26"/>
        <v>-896</v>
      </c>
      <c r="AD43" s="186">
        <f t="shared" si="27"/>
        <v>3379</v>
      </c>
      <c r="AE43" s="187">
        <f t="shared" si="23"/>
        <v>0.27362712578318327</v>
      </c>
      <c r="AF43" s="189">
        <f t="shared" si="28"/>
        <v>3.0502853956655075E-2</v>
      </c>
      <c r="AG43" s="189">
        <f t="shared" si="28"/>
        <v>-2.3290125601489913E-7</v>
      </c>
      <c r="AH43" s="40"/>
      <c r="AI43" s="40"/>
      <c r="AJ43" s="40"/>
    </row>
    <row r="44" spans="1:36" x14ac:dyDescent="0.25">
      <c r="B44" s="180" t="s">
        <v>89</v>
      </c>
      <c r="C44" s="181">
        <v>440674</v>
      </c>
      <c r="D44" s="181">
        <v>269830</v>
      </c>
      <c r="E44" s="181">
        <v>49417</v>
      </c>
      <c r="F44" s="181">
        <v>425851</v>
      </c>
      <c r="G44" s="181">
        <v>507087</v>
      </c>
      <c r="H44" s="182">
        <f>IFERROR(G44/F44-1,"-")</f>
        <v>0.19076155744614898</v>
      </c>
      <c r="I44" s="183">
        <f>IFERROR(G44/C44-1,"-")</f>
        <v>0.15070777944693803</v>
      </c>
      <c r="J44" s="182">
        <f t="shared" si="19"/>
        <v>0.90273819209180362</v>
      </c>
      <c r="K44" s="184">
        <f t="shared" si="24"/>
        <v>0.17596953160922033</v>
      </c>
      <c r="L44" s="181">
        <v>474422</v>
      </c>
      <c r="M44" s="181">
        <v>252332</v>
      </c>
      <c r="N44" s="181">
        <v>18592</v>
      </c>
      <c r="O44" s="181">
        <v>413362</v>
      </c>
      <c r="P44" s="181">
        <v>491228</v>
      </c>
      <c r="Q44" s="182">
        <f>IFERROR(P44/O44-1,"-")</f>
        <v>0.18837241933220761</v>
      </c>
      <c r="R44" s="183">
        <f>IFERROR(P44/L44-1,"-")</f>
        <v>3.5424158238867465E-2</v>
      </c>
      <c r="S44" s="182">
        <f t="shared" si="20"/>
        <v>0.87039908145528389</v>
      </c>
      <c r="T44" s="184">
        <f t="shared" si="25"/>
        <v>0.17046613514709327</v>
      </c>
      <c r="U44" s="181">
        <v>46510</v>
      </c>
      <c r="V44" s="181">
        <v>39826</v>
      </c>
      <c r="W44" s="181">
        <v>25305</v>
      </c>
      <c r="X44" s="181">
        <v>2314</v>
      </c>
      <c r="Y44" s="181">
        <v>9049</v>
      </c>
      <c r="Z44" s="181">
        <v>21569</v>
      </c>
      <c r="AA44" s="182">
        <f>IFERROR(Z44/Y44-1,"-")</f>
        <v>1.3835782959443033</v>
      </c>
      <c r="AB44" s="183">
        <f t="shared" si="22"/>
        <v>-0.45841912318585853</v>
      </c>
      <c r="AC44" s="181">
        <f t="shared" si="26"/>
        <v>12520</v>
      </c>
      <c r="AD44" s="181">
        <f t="shared" si="27"/>
        <v>-18257</v>
      </c>
      <c r="AE44" s="182">
        <f t="shared" si="23"/>
        <v>0.56781445795819507</v>
      </c>
      <c r="AF44" s="184">
        <f t="shared" si="28"/>
        <v>7.484882923993858E-3</v>
      </c>
      <c r="AG44" s="184">
        <f t="shared" si="28"/>
        <v>4.801298883268596E-7</v>
      </c>
      <c r="AH44" s="40"/>
      <c r="AI44" s="40"/>
      <c r="AJ44" s="40"/>
    </row>
    <row r="45" spans="1:36" x14ac:dyDescent="0.25">
      <c r="B45" s="185" t="s">
        <v>93</v>
      </c>
      <c r="C45" s="186">
        <v>113441</v>
      </c>
      <c r="D45" s="186">
        <v>60483</v>
      </c>
      <c r="E45" s="186">
        <v>709</v>
      </c>
      <c r="F45" s="186">
        <v>104480</v>
      </c>
      <c r="G45" s="186">
        <v>144362</v>
      </c>
      <c r="H45" s="187">
        <f t="shared" ref="H45:H69" si="29">IFERROR(G45/F45-1,"-")</f>
        <v>0.38171898928024506</v>
      </c>
      <c r="I45" s="188">
        <f t="shared" ref="I45:I69" si="30">IFERROR(G45/C45-1,"-")</f>
        <v>0.27257340820338327</v>
      </c>
      <c r="J45" s="187">
        <f t="shared" si="19"/>
        <v>0.25699947126776462</v>
      </c>
      <c r="K45" s="189">
        <f t="shared" si="24"/>
        <v>0.14539224947981397</v>
      </c>
      <c r="L45" s="186">
        <v>225392</v>
      </c>
      <c r="M45" s="186">
        <v>120135</v>
      </c>
      <c r="N45" s="186">
        <v>1256</v>
      </c>
      <c r="O45" s="186">
        <v>190814</v>
      </c>
      <c r="P45" s="186">
        <v>240684</v>
      </c>
      <c r="Q45" s="187">
        <f t="shared" ref="Q45:Q69" si="31">IFERROR(P45/O45-1,"-")</f>
        <v>0.26135398870103876</v>
      </c>
      <c r="R45" s="188">
        <f t="shared" ref="R45:R69" si="32">IFERROR(P45/L45-1,"-")</f>
        <v>6.7846241215304914E-2</v>
      </c>
      <c r="S45" s="187">
        <f t="shared" si="20"/>
        <v>0.4264641521268811</v>
      </c>
      <c r="T45" s="189">
        <f t="shared" si="25"/>
        <v>0.2424016581496484</v>
      </c>
      <c r="U45" s="186">
        <v>9918</v>
      </c>
      <c r="V45" s="186">
        <v>7948</v>
      </c>
      <c r="W45" s="186">
        <v>4997</v>
      </c>
      <c r="X45" s="186">
        <v>60</v>
      </c>
      <c r="Y45" s="186">
        <v>2216</v>
      </c>
      <c r="Z45" s="186">
        <v>3989</v>
      </c>
      <c r="AA45" s="187">
        <f t="shared" ref="AA45:AA69" si="33">IFERROR(Z45/Y45-1,"-")</f>
        <v>0.80009025270758127</v>
      </c>
      <c r="AB45" s="188">
        <f t="shared" si="22"/>
        <v>-0.4981127327629592</v>
      </c>
      <c r="AC45" s="186">
        <f t="shared" si="26"/>
        <v>1773</v>
      </c>
      <c r="AD45" s="186">
        <f t="shared" si="27"/>
        <v>-3959</v>
      </c>
      <c r="AE45" s="187">
        <f t="shared" si="23"/>
        <v>0.10501237297951876</v>
      </c>
      <c r="AF45" s="189">
        <f t="shared" si="28"/>
        <v>4.017467776665451E-3</v>
      </c>
      <c r="AG45" s="189">
        <f t="shared" si="28"/>
        <v>8.0580015258882565E-7</v>
      </c>
      <c r="AH45" s="40"/>
      <c r="AI45" s="40"/>
      <c r="AJ45" s="40"/>
    </row>
    <row r="46" spans="1:36" x14ac:dyDescent="0.25">
      <c r="B46" s="185" t="s">
        <v>97</v>
      </c>
      <c r="C46" s="186">
        <v>176194</v>
      </c>
      <c r="D46" s="186">
        <v>115962</v>
      </c>
      <c r="E46" s="186">
        <v>24475</v>
      </c>
      <c r="F46" s="186">
        <v>161331</v>
      </c>
      <c r="G46" s="186">
        <v>186579</v>
      </c>
      <c r="H46" s="187">
        <f t="shared" si="29"/>
        <v>0.1564981311713185</v>
      </c>
      <c r="I46" s="188">
        <f t="shared" si="30"/>
        <v>5.8940713077630269E-2</v>
      </c>
      <c r="J46" s="187">
        <f t="shared" si="19"/>
        <v>0.33215599915260424</v>
      </c>
      <c r="K46" s="189">
        <f t="shared" si="24"/>
        <v>0.3399664003964899</v>
      </c>
      <c r="L46" s="186">
        <v>89113</v>
      </c>
      <c r="M46" s="186">
        <v>41359</v>
      </c>
      <c r="N46" s="186">
        <v>3450</v>
      </c>
      <c r="O46" s="186">
        <v>55466</v>
      </c>
      <c r="P46" s="186">
        <v>64847</v>
      </c>
      <c r="Q46" s="187">
        <f t="shared" si="31"/>
        <v>0.16913063858940602</v>
      </c>
      <c r="R46" s="188">
        <f t="shared" si="32"/>
        <v>-0.27230594862702406</v>
      </c>
      <c r="S46" s="187">
        <f t="shared" si="20"/>
        <v>0.1149013680717117</v>
      </c>
      <c r="T46" s="189">
        <f t="shared" si="25"/>
        <v>0.1181579983090872</v>
      </c>
      <c r="U46" s="186">
        <v>15276</v>
      </c>
      <c r="V46" s="186">
        <v>13895</v>
      </c>
      <c r="W46" s="186">
        <v>8162</v>
      </c>
      <c r="X46" s="186">
        <v>778</v>
      </c>
      <c r="Y46" s="186">
        <v>2333</v>
      </c>
      <c r="Z46" s="186">
        <v>4785</v>
      </c>
      <c r="AA46" s="187">
        <f t="shared" si="33"/>
        <v>1.0510072867552509</v>
      </c>
      <c r="AB46" s="188">
        <f t="shared" si="22"/>
        <v>-0.65563152213026266</v>
      </c>
      <c r="AC46" s="186">
        <f t="shared" si="26"/>
        <v>2452</v>
      </c>
      <c r="AD46" s="186">
        <f t="shared" si="27"/>
        <v>-9110</v>
      </c>
      <c r="AE46" s="187">
        <f t="shared" si="23"/>
        <v>0.12596746169641446</v>
      </c>
      <c r="AF46" s="189">
        <f t="shared" si="28"/>
        <v>8.7187691320952734E-3</v>
      </c>
      <c r="AG46" s="189">
        <f t="shared" si="28"/>
        <v>1.9150449089590151E-6</v>
      </c>
      <c r="AH46" s="40"/>
      <c r="AI46" s="40"/>
      <c r="AJ46" s="40"/>
    </row>
    <row r="47" spans="1:36" x14ac:dyDescent="0.25">
      <c r="B47" s="185" t="s">
        <v>101</v>
      </c>
      <c r="C47" s="186">
        <v>32148</v>
      </c>
      <c r="D47" s="186">
        <v>19054</v>
      </c>
      <c r="E47" s="186">
        <v>4745</v>
      </c>
      <c r="F47" s="186">
        <v>38771</v>
      </c>
      <c r="G47" s="186">
        <v>37055</v>
      </c>
      <c r="H47" s="187">
        <f t="shared" si="29"/>
        <v>-4.4259884965567098E-2</v>
      </c>
      <c r="I47" s="188">
        <f t="shared" si="30"/>
        <v>0.15263780017419437</v>
      </c>
      <c r="J47" s="187">
        <f t="shared" si="19"/>
        <v>6.5966912399572031E-2</v>
      </c>
      <c r="K47" s="189">
        <f t="shared" si="24"/>
        <v>0.20201937597793079</v>
      </c>
      <c r="L47" s="186">
        <v>35863</v>
      </c>
      <c r="M47" s="186">
        <v>21216</v>
      </c>
      <c r="N47" s="186">
        <v>6178</v>
      </c>
      <c r="O47" s="186">
        <v>40217</v>
      </c>
      <c r="P47" s="186">
        <v>48108</v>
      </c>
      <c r="Q47" s="187">
        <f t="shared" si="31"/>
        <v>0.19621055772434537</v>
      </c>
      <c r="R47" s="188">
        <f t="shared" si="32"/>
        <v>0.34143825112232662</v>
      </c>
      <c r="S47" s="187">
        <f t="shared" si="20"/>
        <v>8.5241800163367715E-2</v>
      </c>
      <c r="T47" s="189">
        <f t="shared" si="25"/>
        <v>0.26227899445543906</v>
      </c>
      <c r="U47" s="186">
        <v>3153</v>
      </c>
      <c r="V47" s="186">
        <v>2437</v>
      </c>
      <c r="W47" s="186">
        <v>762</v>
      </c>
      <c r="X47" s="186">
        <v>277</v>
      </c>
      <c r="Y47" s="186">
        <v>659</v>
      </c>
      <c r="Z47" s="186">
        <v>933</v>
      </c>
      <c r="AA47" s="187">
        <f t="shared" si="33"/>
        <v>0.41578148710166918</v>
      </c>
      <c r="AB47" s="188">
        <f t="shared" si="22"/>
        <v>-0.61715223635617567</v>
      </c>
      <c r="AC47" s="186">
        <f t="shared" si="26"/>
        <v>274</v>
      </c>
      <c r="AD47" s="186">
        <f t="shared" si="27"/>
        <v>-1504</v>
      </c>
      <c r="AE47" s="187">
        <f t="shared" si="23"/>
        <v>2.4561680619175484E-2</v>
      </c>
      <c r="AF47" s="189">
        <f t="shared" si="28"/>
        <v>5.0866030977576426E-3</v>
      </c>
      <c r="AG47" s="189">
        <f t="shared" si="28"/>
        <v>2.2667903539996032E-6</v>
      </c>
      <c r="AH47" s="40"/>
      <c r="AI47" s="40"/>
      <c r="AJ47" s="40"/>
    </row>
    <row r="48" spans="1:36" x14ac:dyDescent="0.25">
      <c r="B48" s="185" t="s">
        <v>110</v>
      </c>
      <c r="C48" s="186">
        <v>11722</v>
      </c>
      <c r="D48" s="186">
        <v>8594</v>
      </c>
      <c r="E48" s="186">
        <v>349</v>
      </c>
      <c r="F48" s="186">
        <v>19476</v>
      </c>
      <c r="G48" s="186">
        <v>17630</v>
      </c>
      <c r="H48" s="187">
        <f t="shared" si="29"/>
        <v>-9.4783323064284275E-2</v>
      </c>
      <c r="I48" s="188">
        <f t="shared" si="30"/>
        <v>0.50400955468350106</v>
      </c>
      <c r="J48" s="187">
        <f t="shared" si="19"/>
        <v>3.1385687912682633E-2</v>
      </c>
      <c r="K48" s="189">
        <f t="shared" si="24"/>
        <v>0.13974539862711838</v>
      </c>
      <c r="L48" s="186">
        <v>15817</v>
      </c>
      <c r="M48" s="186">
        <v>9917</v>
      </c>
      <c r="N48" s="186">
        <v>211</v>
      </c>
      <c r="O48" s="186">
        <v>24030</v>
      </c>
      <c r="P48" s="186">
        <v>18492</v>
      </c>
      <c r="Q48" s="187">
        <f t="shared" si="31"/>
        <v>-0.23046192259675402</v>
      </c>
      <c r="R48" s="188">
        <f t="shared" si="32"/>
        <v>0.16912183094139221</v>
      </c>
      <c r="S48" s="187">
        <f t="shared" si="20"/>
        <v>3.2765680731292005E-2</v>
      </c>
      <c r="T48" s="189">
        <f t="shared" si="25"/>
        <v>0.14657810047717942</v>
      </c>
      <c r="U48" s="186">
        <v>3877</v>
      </c>
      <c r="V48" s="186">
        <v>3635</v>
      </c>
      <c r="W48" s="186">
        <v>2200</v>
      </c>
      <c r="X48" s="186">
        <v>35</v>
      </c>
      <c r="Y48" s="186">
        <v>652</v>
      </c>
      <c r="Z48" s="186">
        <v>1202</v>
      </c>
      <c r="AA48" s="187">
        <f t="shared" si="33"/>
        <v>0.84355828220858897</v>
      </c>
      <c r="AB48" s="188">
        <f t="shared" si="22"/>
        <v>-0.66932599724896835</v>
      </c>
      <c r="AC48" s="186">
        <f t="shared" si="26"/>
        <v>550</v>
      </c>
      <c r="AD48" s="186">
        <f t="shared" si="27"/>
        <v>-2433</v>
      </c>
      <c r="AE48" s="187">
        <f t="shared" si="23"/>
        <v>3.1643236982046019E-2</v>
      </c>
      <c r="AF48" s="189">
        <f t="shared" si="28"/>
        <v>9.5277350623820915E-3</v>
      </c>
      <c r="AG48" s="189">
        <f t="shared" si="28"/>
        <v>6.6865223149430794E-6</v>
      </c>
      <c r="AH48" s="40"/>
      <c r="AI48" s="40"/>
      <c r="AJ48" s="40"/>
    </row>
    <row r="49" spans="2:36" x14ac:dyDescent="0.25">
      <c r="B49" s="185" t="s">
        <v>105</v>
      </c>
      <c r="C49" s="186">
        <v>3304</v>
      </c>
      <c r="D49" s="186">
        <v>2331</v>
      </c>
      <c r="E49" s="186">
        <v>462</v>
      </c>
      <c r="F49" s="186">
        <v>4653</v>
      </c>
      <c r="G49" s="186">
        <v>4361</v>
      </c>
      <c r="H49" s="187">
        <f t="shared" si="29"/>
        <v>-6.2755211691381874E-2</v>
      </c>
      <c r="I49" s="188">
        <f t="shared" si="30"/>
        <v>0.31991525423728806</v>
      </c>
      <c r="J49" s="187">
        <f t="shared" si="19"/>
        <v>7.7636406685881428E-3</v>
      </c>
      <c r="K49" s="189">
        <f t="shared" si="24"/>
        <v>5.2356712368237808E-2</v>
      </c>
      <c r="L49" s="186">
        <v>10538</v>
      </c>
      <c r="M49" s="186">
        <v>5254</v>
      </c>
      <c r="N49" s="186">
        <v>633</v>
      </c>
      <c r="O49" s="186">
        <v>10717</v>
      </c>
      <c r="P49" s="186">
        <v>9969</v>
      </c>
      <c r="Q49" s="187">
        <f t="shared" si="31"/>
        <v>-6.9795651768218669E-2</v>
      </c>
      <c r="R49" s="188">
        <f t="shared" si="32"/>
        <v>-5.3995065477320137E-2</v>
      </c>
      <c r="S49" s="187">
        <f t="shared" si="20"/>
        <v>1.7663912568151093E-2</v>
      </c>
      <c r="T49" s="189">
        <f t="shared" si="25"/>
        <v>0.11968449107978966</v>
      </c>
      <c r="U49" s="186">
        <v>1067</v>
      </c>
      <c r="V49" s="186">
        <v>1223</v>
      </c>
      <c r="W49" s="186">
        <v>732</v>
      </c>
      <c r="X49" s="186">
        <v>110</v>
      </c>
      <c r="Y49" s="186">
        <v>429</v>
      </c>
      <c r="Z49" s="186">
        <v>1053</v>
      </c>
      <c r="AA49" s="187">
        <f t="shared" si="33"/>
        <v>1.4545454545454546</v>
      </c>
      <c r="AB49" s="188">
        <f t="shared" si="22"/>
        <v>-0.13900245298446445</v>
      </c>
      <c r="AC49" s="186">
        <f t="shared" si="26"/>
        <v>624</v>
      </c>
      <c r="AD49" s="186">
        <f t="shared" si="27"/>
        <v>-170</v>
      </c>
      <c r="AE49" s="187">
        <f t="shared" si="23"/>
        <v>2.7720739219712527E-2</v>
      </c>
      <c r="AF49" s="189">
        <f t="shared" si="28"/>
        <v>1.2641967008427978E-2</v>
      </c>
      <c r="AG49" s="189">
        <f>AA49/$G16</f>
        <v>1.7462787890429738E-5</v>
      </c>
      <c r="AH49" s="40"/>
      <c r="AI49" s="40"/>
      <c r="AJ49" s="40"/>
    </row>
    <row r="50" spans="2:36" x14ac:dyDescent="0.25">
      <c r="B50" s="185" t="s">
        <v>114</v>
      </c>
      <c r="C50" s="186">
        <v>14337</v>
      </c>
      <c r="D50" s="186">
        <v>7499</v>
      </c>
      <c r="E50" s="186">
        <v>2194</v>
      </c>
      <c r="F50" s="186">
        <v>15978</v>
      </c>
      <c r="G50" s="186">
        <v>14702</v>
      </c>
      <c r="H50" s="187">
        <f t="shared" si="29"/>
        <v>-7.985980723494801E-2</v>
      </c>
      <c r="I50" s="188">
        <f t="shared" si="30"/>
        <v>2.5458603613029318E-2</v>
      </c>
      <c r="J50" s="187">
        <f t="shared" si="19"/>
        <v>2.6173135773809419E-2</v>
      </c>
      <c r="K50" s="189">
        <f t="shared" si="24"/>
        <v>0.16238126794786834</v>
      </c>
      <c r="L50" s="186">
        <v>10589</v>
      </c>
      <c r="M50" s="186">
        <v>5646</v>
      </c>
      <c r="N50" s="186">
        <v>1010</v>
      </c>
      <c r="O50" s="186">
        <v>10277</v>
      </c>
      <c r="P50" s="186">
        <v>13113</v>
      </c>
      <c r="Q50" s="187">
        <f t="shared" si="31"/>
        <v>0.27595601829327632</v>
      </c>
      <c r="R50" s="188">
        <f t="shared" si="32"/>
        <v>0.23836056284823881</v>
      </c>
      <c r="S50" s="187">
        <f t="shared" si="20"/>
        <v>2.323471617074584E-2</v>
      </c>
      <c r="T50" s="189">
        <f t="shared" si="25"/>
        <v>0.14483101391650099</v>
      </c>
      <c r="U50" s="186">
        <v>568</v>
      </c>
      <c r="V50" s="186">
        <v>435</v>
      </c>
      <c r="W50" s="186">
        <v>309</v>
      </c>
      <c r="X50" s="186">
        <v>150</v>
      </c>
      <c r="Y50" s="186">
        <v>351</v>
      </c>
      <c r="Z50" s="186">
        <v>456</v>
      </c>
      <c r="AA50" s="187">
        <f t="shared" si="33"/>
        <v>0.29914529914529919</v>
      </c>
      <c r="AB50" s="188">
        <f t="shared" si="22"/>
        <v>4.8275862068965614E-2</v>
      </c>
      <c r="AC50" s="186">
        <f t="shared" si="26"/>
        <v>105</v>
      </c>
      <c r="AD50" s="186">
        <f t="shared" si="27"/>
        <v>21</v>
      </c>
      <c r="AE50" s="187">
        <f t="shared" si="23"/>
        <v>1.2004422682040753E-2</v>
      </c>
      <c r="AF50" s="189">
        <f t="shared" si="28"/>
        <v>5.036447978793903E-3</v>
      </c>
      <c r="AG50" s="189">
        <f t="shared" si="28"/>
        <v>3.3040125816799115E-6</v>
      </c>
      <c r="AH50" s="40"/>
      <c r="AI50" s="40"/>
      <c r="AJ50" s="40"/>
    </row>
    <row r="51" spans="2:36" x14ac:dyDescent="0.25">
      <c r="B51" s="185" t="s">
        <v>118</v>
      </c>
      <c r="C51" s="186">
        <v>4640</v>
      </c>
      <c r="D51" s="186">
        <v>2806</v>
      </c>
      <c r="E51" s="186">
        <v>590</v>
      </c>
      <c r="F51" s="186">
        <v>5796</v>
      </c>
      <c r="G51" s="186">
        <v>9627</v>
      </c>
      <c r="H51" s="187">
        <f t="shared" si="29"/>
        <v>0.66097308488612838</v>
      </c>
      <c r="I51" s="188">
        <f t="shared" si="30"/>
        <v>1.0747844827586208</v>
      </c>
      <c r="J51" s="187">
        <f t="shared" si="19"/>
        <v>1.7138401448405883E-2</v>
      </c>
      <c r="K51" s="189">
        <f t="shared" si="24"/>
        <v>9.0561884424710498E-2</v>
      </c>
      <c r="L51" s="186">
        <v>31881</v>
      </c>
      <c r="M51" s="186">
        <v>17619</v>
      </c>
      <c r="N51" s="186">
        <v>894</v>
      </c>
      <c r="O51" s="186">
        <v>32058</v>
      </c>
      <c r="P51" s="186">
        <v>41165</v>
      </c>
      <c r="Q51" s="187">
        <f t="shared" si="31"/>
        <v>0.28407885707155778</v>
      </c>
      <c r="R51" s="188">
        <f t="shared" si="32"/>
        <v>0.29120792948778274</v>
      </c>
      <c r="S51" s="187">
        <f t="shared" si="20"/>
        <v>7.2939608874304313E-2</v>
      </c>
      <c r="T51" s="189">
        <f t="shared" si="25"/>
        <v>0.38724212863230578</v>
      </c>
      <c r="U51" s="186">
        <v>115</v>
      </c>
      <c r="V51" s="186">
        <v>138</v>
      </c>
      <c r="W51" s="186">
        <v>79</v>
      </c>
      <c r="X51" s="186">
        <v>22</v>
      </c>
      <c r="Y51" s="186">
        <v>35</v>
      </c>
      <c r="Z51" s="186">
        <v>100</v>
      </c>
      <c r="AA51" s="187">
        <f t="shared" si="33"/>
        <v>1.8571428571428572</v>
      </c>
      <c r="AB51" s="188">
        <f t="shared" si="22"/>
        <v>-0.27536231884057971</v>
      </c>
      <c r="AC51" s="186">
        <f t="shared" si="26"/>
        <v>65</v>
      </c>
      <c r="AD51" s="186">
        <f t="shared" si="27"/>
        <v>-38</v>
      </c>
      <c r="AE51" s="187">
        <f t="shared" si="23"/>
        <v>2.6325488337808666E-3</v>
      </c>
      <c r="AF51" s="189">
        <f t="shared" si="28"/>
        <v>9.407072236907707E-4</v>
      </c>
      <c r="AG51" s="189">
        <f t="shared" si="28"/>
        <v>1.7470277011400028E-5</v>
      </c>
      <c r="AH51" s="40"/>
      <c r="AI51" s="40"/>
      <c r="AJ51" s="40"/>
    </row>
    <row r="52" spans="2:36" x14ac:dyDescent="0.25">
      <c r="B52" s="185" t="s">
        <v>140</v>
      </c>
      <c r="C52" s="186">
        <v>11187</v>
      </c>
      <c r="D52" s="186">
        <v>7232</v>
      </c>
      <c r="E52" s="186">
        <v>5941</v>
      </c>
      <c r="F52" s="186">
        <v>20755</v>
      </c>
      <c r="G52" s="186">
        <v>26474</v>
      </c>
      <c r="H52" s="187">
        <f t="shared" si="29"/>
        <v>0.27554806070826299</v>
      </c>
      <c r="I52" s="188">
        <f t="shared" si="30"/>
        <v>1.366496826673818</v>
      </c>
      <c r="J52" s="187">
        <f t="shared" si="19"/>
        <v>4.7130158922311968E-2</v>
      </c>
      <c r="K52" s="189">
        <f t="shared" si="24"/>
        <v>0.31392218941576844</v>
      </c>
      <c r="L52" s="186">
        <v>10010</v>
      </c>
      <c r="M52" s="186">
        <v>4993</v>
      </c>
      <c r="N52" s="186">
        <v>539</v>
      </c>
      <c r="O52" s="186">
        <v>8315</v>
      </c>
      <c r="P52" s="186">
        <v>9003</v>
      </c>
      <c r="Q52" s="187">
        <f t="shared" si="31"/>
        <v>8.2742032471437188E-2</v>
      </c>
      <c r="R52" s="188">
        <f t="shared" si="32"/>
        <v>-0.10059940059940065</v>
      </c>
      <c r="S52" s="187">
        <f t="shared" si="20"/>
        <v>1.5952272529949272E-2</v>
      </c>
      <c r="T52" s="189">
        <f t="shared" si="25"/>
        <v>0.10675536266941767</v>
      </c>
      <c r="U52" s="186">
        <v>67</v>
      </c>
      <c r="V52" s="186">
        <v>283</v>
      </c>
      <c r="W52" s="186">
        <v>242</v>
      </c>
      <c r="X52" s="186">
        <v>38</v>
      </c>
      <c r="Y52" s="186">
        <v>131</v>
      </c>
      <c r="Z52" s="186">
        <v>208</v>
      </c>
      <c r="AA52" s="187">
        <f t="shared" si="33"/>
        <v>0.58778625954198471</v>
      </c>
      <c r="AB52" s="188">
        <f t="shared" si="22"/>
        <v>-0.26501766784452296</v>
      </c>
      <c r="AC52" s="186">
        <f t="shared" si="26"/>
        <v>77</v>
      </c>
      <c r="AD52" s="186">
        <f t="shared" si="27"/>
        <v>-75</v>
      </c>
      <c r="AE52" s="187">
        <f t="shared" si="23"/>
        <v>5.4757015742642025E-3</v>
      </c>
      <c r="AF52" s="189">
        <f t="shared" si="28"/>
        <v>2.4664129107229674E-3</v>
      </c>
      <c r="AG52" s="189">
        <f t="shared" si="28"/>
        <v>6.969825092691885E-6</v>
      </c>
      <c r="AH52" s="40"/>
      <c r="AI52" s="40"/>
      <c r="AJ52" s="40"/>
    </row>
    <row r="53" spans="2:36" x14ac:dyDescent="0.25">
      <c r="B53" s="185" t="s">
        <v>130</v>
      </c>
      <c r="C53" s="186">
        <v>9978</v>
      </c>
      <c r="D53" s="186">
        <v>7076</v>
      </c>
      <c r="E53" s="186">
        <v>15</v>
      </c>
      <c r="F53" s="186">
        <v>10481</v>
      </c>
      <c r="G53" s="186">
        <v>10772</v>
      </c>
      <c r="H53" s="187">
        <f t="shared" si="29"/>
        <v>2.7764526285659841E-2</v>
      </c>
      <c r="I53" s="188">
        <f t="shared" si="30"/>
        <v>7.957506514331536E-2</v>
      </c>
      <c r="J53" s="187">
        <f t="shared" si="19"/>
        <v>1.9176779931674267E-2</v>
      </c>
      <c r="K53" s="189">
        <f t="shared" si="24"/>
        <v>0.11756744957653016</v>
      </c>
      <c r="L53" s="186">
        <v>12125</v>
      </c>
      <c r="M53" s="186">
        <v>7130</v>
      </c>
      <c r="N53" s="186">
        <v>114</v>
      </c>
      <c r="O53" s="186">
        <v>12026</v>
      </c>
      <c r="P53" s="186">
        <v>11113</v>
      </c>
      <c r="Q53" s="187">
        <f t="shared" si="31"/>
        <v>-7.5918842507899598E-2</v>
      </c>
      <c r="R53" s="188">
        <f t="shared" si="32"/>
        <v>-8.3463917525773201E-2</v>
      </c>
      <c r="S53" s="187">
        <f t="shared" si="20"/>
        <v>1.9690947975711012E-2</v>
      </c>
      <c r="T53" s="189">
        <f t="shared" si="25"/>
        <v>0.12128918187374486</v>
      </c>
      <c r="U53" s="186">
        <v>2843</v>
      </c>
      <c r="V53" s="186">
        <v>2001</v>
      </c>
      <c r="W53" s="186">
        <v>2782</v>
      </c>
      <c r="X53" s="186">
        <v>7</v>
      </c>
      <c r="Y53" s="186">
        <v>57</v>
      </c>
      <c r="Z53" s="186">
        <v>4726</v>
      </c>
      <c r="AA53" s="187">
        <f t="shared" si="33"/>
        <v>81.912280701754383</v>
      </c>
      <c r="AB53" s="188">
        <f t="shared" si="22"/>
        <v>1.3618190904547727</v>
      </c>
      <c r="AC53" s="186">
        <f t="shared" si="26"/>
        <v>4669</v>
      </c>
      <c r="AD53" s="186">
        <f t="shared" si="27"/>
        <v>2725</v>
      </c>
      <c r="AE53" s="187">
        <f t="shared" si="23"/>
        <v>0.12441425788448375</v>
      </c>
      <c r="AF53" s="189">
        <f t="shared" si="28"/>
        <v>5.1580371954946302E-2</v>
      </c>
      <c r="AG53" s="189">
        <f t="shared" si="28"/>
        <v>8.9400463526755417E-4</v>
      </c>
      <c r="AH53" s="40"/>
      <c r="AI53" s="40"/>
      <c r="AJ53" s="40"/>
    </row>
    <row r="54" spans="2:36" x14ac:dyDescent="0.25">
      <c r="B54" s="185" t="s">
        <v>142</v>
      </c>
      <c r="C54" s="186">
        <v>16</v>
      </c>
      <c r="D54" s="186">
        <v>9</v>
      </c>
      <c r="E54" s="186">
        <v>4</v>
      </c>
      <c r="F54" s="186">
        <v>50</v>
      </c>
      <c r="G54" s="186">
        <v>69</v>
      </c>
      <c r="H54" s="187">
        <f t="shared" si="29"/>
        <v>0.37999999999999989</v>
      </c>
      <c r="I54" s="188">
        <f t="shared" si="30"/>
        <v>3.3125</v>
      </c>
      <c r="J54" s="187">
        <f t="shared" si="19"/>
        <v>1.2283678196115154E-4</v>
      </c>
      <c r="K54" s="189">
        <f t="shared" si="24"/>
        <v>3.7023126039598649E-3</v>
      </c>
      <c r="L54" s="186">
        <v>48</v>
      </c>
      <c r="M54" s="186">
        <v>15</v>
      </c>
      <c r="N54" s="186">
        <v>0</v>
      </c>
      <c r="O54" s="186">
        <v>64</v>
      </c>
      <c r="P54" s="186">
        <v>52</v>
      </c>
      <c r="Q54" s="187">
        <f t="shared" si="31"/>
        <v>-0.1875</v>
      </c>
      <c r="R54" s="188">
        <f t="shared" si="32"/>
        <v>8.3333333333333259E-2</v>
      </c>
      <c r="S54" s="187">
        <f t="shared" si="20"/>
        <v>9.2137973070905484E-5</v>
      </c>
      <c r="T54" s="189">
        <f t="shared" si="25"/>
        <v>2.7901486290712024E-3</v>
      </c>
      <c r="U54" s="186">
        <v>10</v>
      </c>
      <c r="V54" s="186">
        <v>13</v>
      </c>
      <c r="W54" s="186">
        <v>2</v>
      </c>
      <c r="X54" s="186">
        <v>0</v>
      </c>
      <c r="Y54" s="186">
        <v>6</v>
      </c>
      <c r="Z54" s="186">
        <v>4</v>
      </c>
      <c r="AA54" s="187">
        <f t="shared" si="33"/>
        <v>-0.33333333333333337</v>
      </c>
      <c r="AB54" s="188">
        <f t="shared" si="22"/>
        <v>-0.69230769230769229</v>
      </c>
      <c r="AC54" s="186">
        <f t="shared" si="26"/>
        <v>-2</v>
      </c>
      <c r="AD54" s="186">
        <f t="shared" si="27"/>
        <v>-9</v>
      </c>
      <c r="AE54" s="187">
        <f t="shared" si="23"/>
        <v>1.0530195335123467E-4</v>
      </c>
      <c r="AF54" s="189">
        <f t="shared" si="28"/>
        <v>2.1462681762086174E-4</v>
      </c>
      <c r="AG54" s="189">
        <f t="shared" si="28"/>
        <v>-1.7885568135071814E-5</v>
      </c>
      <c r="AH54" s="40"/>
      <c r="AI54" s="40"/>
      <c r="AJ54" s="40"/>
    </row>
    <row r="55" spans="2:36" x14ac:dyDescent="0.25">
      <c r="B55" s="185" t="s">
        <v>122</v>
      </c>
      <c r="C55" s="186">
        <v>6733</v>
      </c>
      <c r="D55" s="186">
        <v>3301</v>
      </c>
      <c r="E55" s="186">
        <v>965</v>
      </c>
      <c r="F55" s="186">
        <v>5620</v>
      </c>
      <c r="G55" s="186">
        <v>7018</v>
      </c>
      <c r="H55" s="187">
        <f t="shared" si="29"/>
        <v>0.24875444839857641</v>
      </c>
      <c r="I55" s="188">
        <f t="shared" si="30"/>
        <v>4.2328828159809984E-2</v>
      </c>
      <c r="J55" s="187">
        <f t="shared" si="19"/>
        <v>1.249374689570089E-2</v>
      </c>
      <c r="K55" s="189">
        <f t="shared" si="24"/>
        <v>0.16554229372080956</v>
      </c>
      <c r="L55" s="186">
        <v>5403</v>
      </c>
      <c r="M55" s="186">
        <v>3002</v>
      </c>
      <c r="N55" s="186">
        <v>813</v>
      </c>
      <c r="O55" s="186">
        <v>4247</v>
      </c>
      <c r="P55" s="186">
        <v>5197</v>
      </c>
      <c r="Q55" s="187">
        <f t="shared" si="31"/>
        <v>0.22368730868848608</v>
      </c>
      <c r="R55" s="188">
        <f t="shared" si="32"/>
        <v>-3.8126966500092507E-2</v>
      </c>
      <c r="S55" s="187">
        <f t="shared" si="20"/>
        <v>9.2084816547979963E-3</v>
      </c>
      <c r="T55" s="189">
        <f t="shared" si="25"/>
        <v>0.12258810208991838</v>
      </c>
      <c r="U55" s="186">
        <v>621</v>
      </c>
      <c r="V55" s="186">
        <v>1098</v>
      </c>
      <c r="W55" s="186">
        <v>484</v>
      </c>
      <c r="X55" s="186">
        <v>103</v>
      </c>
      <c r="Y55" s="186">
        <v>150</v>
      </c>
      <c r="Z55" s="186">
        <v>476</v>
      </c>
      <c r="AA55" s="187">
        <f t="shared" si="33"/>
        <v>2.1733333333333333</v>
      </c>
      <c r="AB55" s="188">
        <f t="shared" si="22"/>
        <v>-0.56648451730418947</v>
      </c>
      <c r="AC55" s="186">
        <f t="shared" si="26"/>
        <v>326</v>
      </c>
      <c r="AD55" s="186">
        <f t="shared" si="27"/>
        <v>-622</v>
      </c>
      <c r="AE55" s="187">
        <f t="shared" si="23"/>
        <v>1.2530932448796925E-2</v>
      </c>
      <c r="AF55" s="189">
        <f t="shared" si="28"/>
        <v>1.1228003962824928E-2</v>
      </c>
      <c r="AG55" s="189">
        <f t="shared" si="28"/>
        <v>5.1265116132786084E-5</v>
      </c>
      <c r="AH55" s="40"/>
      <c r="AI55" s="40"/>
      <c r="AJ55" s="40"/>
    </row>
    <row r="56" spans="2:36" x14ac:dyDescent="0.25">
      <c r="B56" s="185" t="s">
        <v>136</v>
      </c>
      <c r="C56" s="186">
        <v>16518</v>
      </c>
      <c r="D56" s="186">
        <v>10604</v>
      </c>
      <c r="E56" s="186">
        <v>2851</v>
      </c>
      <c r="F56" s="186">
        <v>8505</v>
      </c>
      <c r="G56" s="186">
        <v>9922</v>
      </c>
      <c r="H56" s="187">
        <f t="shared" si="29"/>
        <v>0.16660787771898877</v>
      </c>
      <c r="I56" s="188">
        <f t="shared" si="30"/>
        <v>-0.39932195181014651</v>
      </c>
      <c r="J56" s="187">
        <f t="shared" si="19"/>
        <v>1.7663573197370226E-2</v>
      </c>
      <c r="K56" s="189">
        <f t="shared" si="24"/>
        <v>8.9799981898814371E-2</v>
      </c>
      <c r="L56" s="186">
        <v>3914</v>
      </c>
      <c r="M56" s="186">
        <v>2028</v>
      </c>
      <c r="N56" s="186">
        <v>69</v>
      </c>
      <c r="O56" s="186">
        <v>2258</v>
      </c>
      <c r="P56" s="186">
        <v>2653</v>
      </c>
      <c r="Q56" s="187">
        <f t="shared" si="31"/>
        <v>0.17493356953055805</v>
      </c>
      <c r="R56" s="188">
        <f t="shared" si="32"/>
        <v>-0.32217680122636694</v>
      </c>
      <c r="S56" s="187">
        <f t="shared" si="20"/>
        <v>4.7008085107136969E-3</v>
      </c>
      <c r="T56" s="189">
        <f t="shared" si="25"/>
        <v>2.4011222735089148E-2</v>
      </c>
      <c r="U56" s="186">
        <v>3487</v>
      </c>
      <c r="V56" s="186">
        <v>2480</v>
      </c>
      <c r="W56" s="186">
        <v>1227</v>
      </c>
      <c r="X56" s="186">
        <v>11</v>
      </c>
      <c r="Y56" s="186">
        <v>44</v>
      </c>
      <c r="Z56" s="186">
        <v>245</v>
      </c>
      <c r="AA56" s="187">
        <f t="shared" si="33"/>
        <v>4.5681818181818183</v>
      </c>
      <c r="AB56" s="188">
        <f t="shared" si="22"/>
        <v>-0.90120967741935487</v>
      </c>
      <c r="AC56" s="186">
        <f t="shared" si="26"/>
        <v>201</v>
      </c>
      <c r="AD56" s="186">
        <f t="shared" si="27"/>
        <v>-2235</v>
      </c>
      <c r="AE56" s="187">
        <f t="shared" si="23"/>
        <v>6.4497446427631234E-3</v>
      </c>
      <c r="AF56" s="189">
        <f t="shared" si="28"/>
        <v>2.2173952393881799E-3</v>
      </c>
      <c r="AG56" s="189">
        <f t="shared" si="28"/>
        <v>4.1344753535902054E-5</v>
      </c>
      <c r="AH56" s="40"/>
      <c r="AI56" s="40"/>
      <c r="AJ56" s="40"/>
    </row>
    <row r="57" spans="2:36" x14ac:dyDescent="0.25">
      <c r="B57" s="185" t="s">
        <v>286</v>
      </c>
      <c r="C57" s="186">
        <v>767</v>
      </c>
      <c r="D57" s="186">
        <v>319</v>
      </c>
      <c r="E57" s="186">
        <v>124</v>
      </c>
      <c r="F57" s="186">
        <v>670</v>
      </c>
      <c r="G57" s="186">
        <v>807</v>
      </c>
      <c r="H57" s="187">
        <f t="shared" si="29"/>
        <v>0.20447761194029845</v>
      </c>
      <c r="I57" s="188">
        <f t="shared" si="30"/>
        <v>5.2151238591916504E-2</v>
      </c>
      <c r="J57" s="187">
        <f t="shared" si="19"/>
        <v>1.4366562759804244E-3</v>
      </c>
      <c r="K57" s="189">
        <f t="shared" si="24"/>
        <v>4.7192982456140349E-2</v>
      </c>
      <c r="L57" s="186">
        <v>1025</v>
      </c>
      <c r="M57" s="186">
        <v>577</v>
      </c>
      <c r="N57" s="186">
        <v>115</v>
      </c>
      <c r="O57" s="186">
        <v>1076</v>
      </c>
      <c r="P57" s="186">
        <v>1373</v>
      </c>
      <c r="Q57" s="187">
        <f t="shared" si="31"/>
        <v>0.27602230483271373</v>
      </c>
      <c r="R57" s="188">
        <f t="shared" si="32"/>
        <v>0.3395121951219513</v>
      </c>
      <c r="S57" s="187">
        <f t="shared" si="20"/>
        <v>2.4327968658914081E-3</v>
      </c>
      <c r="T57" s="189">
        <f t="shared" si="25"/>
        <v>8.0292397660818707E-2</v>
      </c>
      <c r="U57" s="186">
        <v>111</v>
      </c>
      <c r="V57" s="186">
        <v>164</v>
      </c>
      <c r="W57" s="186">
        <v>126</v>
      </c>
      <c r="X57" s="186">
        <v>24</v>
      </c>
      <c r="Y57" s="186">
        <v>64</v>
      </c>
      <c r="Z57" s="186">
        <v>134</v>
      </c>
      <c r="AA57" s="187">
        <f t="shared" si="33"/>
        <v>1.09375</v>
      </c>
      <c r="AB57" s="188">
        <f t="shared" si="22"/>
        <v>-0.18292682926829273</v>
      </c>
      <c r="AC57" s="186">
        <f t="shared" si="26"/>
        <v>70</v>
      </c>
      <c r="AD57" s="186">
        <f t="shared" si="27"/>
        <v>-30</v>
      </c>
      <c r="AE57" s="187">
        <f t="shared" si="23"/>
        <v>3.5276154372663611E-3</v>
      </c>
      <c r="AF57" s="189">
        <f t="shared" ref="AF57:AG69" si="34">Z57/$G24</f>
        <v>7.8362573099415196E-3</v>
      </c>
      <c r="AG57" s="189">
        <f t="shared" si="34"/>
        <v>6.3961988304093572E-5</v>
      </c>
      <c r="AH57" s="40"/>
      <c r="AI57" s="40"/>
      <c r="AJ57" s="40"/>
    </row>
    <row r="58" spans="2:36" x14ac:dyDescent="0.25">
      <c r="B58" s="185" t="s">
        <v>132</v>
      </c>
      <c r="C58" s="186">
        <v>3564</v>
      </c>
      <c r="D58" s="186">
        <v>3278</v>
      </c>
      <c r="E58" s="186">
        <v>27</v>
      </c>
      <c r="F58" s="186">
        <v>1760</v>
      </c>
      <c r="G58" s="186">
        <v>2186</v>
      </c>
      <c r="H58" s="187">
        <f t="shared" si="29"/>
        <v>0.24204545454545445</v>
      </c>
      <c r="I58" s="188">
        <f t="shared" si="30"/>
        <v>-0.38664421997755327</v>
      </c>
      <c r="J58" s="187">
        <f t="shared" si="19"/>
        <v>3.8916116719866266E-3</v>
      </c>
      <c r="K58" s="189">
        <f t="shared" si="24"/>
        <v>3.8301823979815325E-2</v>
      </c>
      <c r="L58" s="186">
        <v>1958</v>
      </c>
      <c r="M58" s="186">
        <v>1752</v>
      </c>
      <c r="N58" s="186">
        <v>53</v>
      </c>
      <c r="O58" s="186">
        <v>1751</v>
      </c>
      <c r="P58" s="186">
        <v>2122</v>
      </c>
      <c r="Q58" s="187">
        <f t="shared" si="31"/>
        <v>0.21187892632781269</v>
      </c>
      <c r="R58" s="188">
        <f t="shared" si="32"/>
        <v>8.3758937691521984E-2</v>
      </c>
      <c r="S58" s="187">
        <f t="shared" si="20"/>
        <v>3.7599380549319509E-3</v>
      </c>
      <c r="T58" s="189">
        <f t="shared" si="25"/>
        <v>3.7180453103919542E-2</v>
      </c>
      <c r="U58" s="186">
        <v>1583</v>
      </c>
      <c r="V58" s="186">
        <v>216</v>
      </c>
      <c r="W58" s="186">
        <v>409</v>
      </c>
      <c r="X58" s="186">
        <v>5</v>
      </c>
      <c r="Y58" s="186">
        <v>31</v>
      </c>
      <c r="Z58" s="186">
        <v>77</v>
      </c>
      <c r="AA58" s="187">
        <f t="shared" si="33"/>
        <v>1.4838709677419355</v>
      </c>
      <c r="AB58" s="188">
        <f t="shared" si="22"/>
        <v>-0.6435185185185186</v>
      </c>
      <c r="AC58" s="186">
        <f t="shared" si="26"/>
        <v>46</v>
      </c>
      <c r="AD58" s="186">
        <f t="shared" si="27"/>
        <v>-139</v>
      </c>
      <c r="AE58" s="187">
        <f t="shared" si="23"/>
        <v>2.0270626020112673E-3</v>
      </c>
      <c r="AF58" s="189">
        <f t="shared" si="34"/>
        <v>1.3491493350621135E-3</v>
      </c>
      <c r="AG58" s="189">
        <f t="shared" si="34"/>
        <v>2.5999526356454637E-5</v>
      </c>
      <c r="AH58" s="40"/>
      <c r="AI58" s="40"/>
      <c r="AJ58" s="40"/>
    </row>
    <row r="59" spans="2:36" x14ac:dyDescent="0.25">
      <c r="B59" s="185" t="s">
        <v>155</v>
      </c>
      <c r="C59" s="186">
        <v>284</v>
      </c>
      <c r="D59" s="186">
        <v>204</v>
      </c>
      <c r="E59" s="186">
        <v>117</v>
      </c>
      <c r="F59" s="186">
        <v>1026</v>
      </c>
      <c r="G59" s="186">
        <v>1262</v>
      </c>
      <c r="H59" s="187">
        <f t="shared" si="29"/>
        <v>0.23001949317738801</v>
      </c>
      <c r="I59" s="188">
        <f t="shared" si="30"/>
        <v>3.443661971830986</v>
      </c>
      <c r="J59" s="187">
        <f t="shared" si="19"/>
        <v>2.2466669396372933E-3</v>
      </c>
      <c r="K59" s="189">
        <f t="shared" si="24"/>
        <v>0.10184811556775079</v>
      </c>
      <c r="L59" s="186">
        <v>698</v>
      </c>
      <c r="M59" s="186">
        <v>347</v>
      </c>
      <c r="N59" s="186">
        <v>72</v>
      </c>
      <c r="O59" s="186">
        <v>860</v>
      </c>
      <c r="P59" s="186">
        <v>1293</v>
      </c>
      <c r="Q59" s="187">
        <f t="shared" si="31"/>
        <v>0.50348837209302322</v>
      </c>
      <c r="R59" s="188">
        <f t="shared" si="32"/>
        <v>0.85243553008595985</v>
      </c>
      <c r="S59" s="187">
        <f t="shared" si="20"/>
        <v>2.2910461380900153E-3</v>
      </c>
      <c r="T59" s="189">
        <f t="shared" si="25"/>
        <v>0.1043499314018239</v>
      </c>
      <c r="U59" s="186">
        <v>22</v>
      </c>
      <c r="V59" s="186">
        <v>45</v>
      </c>
      <c r="W59" s="186">
        <v>39</v>
      </c>
      <c r="X59" s="186">
        <v>19</v>
      </c>
      <c r="Y59" s="186">
        <v>36</v>
      </c>
      <c r="Z59" s="186">
        <v>50</v>
      </c>
      <c r="AA59" s="187">
        <f t="shared" si="33"/>
        <v>0.38888888888888884</v>
      </c>
      <c r="AB59" s="188">
        <f t="shared" si="22"/>
        <v>0.11111111111111116</v>
      </c>
      <c r="AC59" s="186">
        <f t="shared" si="26"/>
        <v>14</v>
      </c>
      <c r="AD59" s="186">
        <f t="shared" si="27"/>
        <v>5</v>
      </c>
      <c r="AE59" s="187">
        <f t="shared" si="23"/>
        <v>1.3162744168904333E-3</v>
      </c>
      <c r="AF59" s="189">
        <f t="shared" si="34"/>
        <v>4.03518682915019E-3</v>
      </c>
      <c r="AG59" s="189">
        <f t="shared" si="34"/>
        <v>3.1384786448945914E-5</v>
      </c>
      <c r="AH59" s="40"/>
      <c r="AI59" s="40"/>
      <c r="AJ59" s="40"/>
    </row>
    <row r="60" spans="2:36" x14ac:dyDescent="0.25">
      <c r="B60" s="185" t="s">
        <v>146</v>
      </c>
      <c r="C60" s="186">
        <v>1355</v>
      </c>
      <c r="D60" s="186">
        <v>207</v>
      </c>
      <c r="E60" s="186">
        <v>165</v>
      </c>
      <c r="F60" s="186">
        <v>827</v>
      </c>
      <c r="G60" s="186">
        <v>1067</v>
      </c>
      <c r="H60" s="187">
        <f t="shared" si="29"/>
        <v>0.29020556227327687</v>
      </c>
      <c r="I60" s="188">
        <f t="shared" si="30"/>
        <v>-0.21254612546125462</v>
      </c>
      <c r="J60" s="187">
        <f t="shared" si="19"/>
        <v>1.8995195123557782E-3</v>
      </c>
      <c r="K60" s="189">
        <f t="shared" si="24"/>
        <v>8.4468017732742248E-2</v>
      </c>
      <c r="L60" s="186">
        <v>763</v>
      </c>
      <c r="M60" s="186">
        <v>261</v>
      </c>
      <c r="N60" s="186">
        <v>38</v>
      </c>
      <c r="O60" s="186">
        <v>808</v>
      </c>
      <c r="P60" s="186">
        <v>1123</v>
      </c>
      <c r="Q60" s="187">
        <f t="shared" si="31"/>
        <v>0.38985148514851486</v>
      </c>
      <c r="R60" s="188">
        <f t="shared" si="32"/>
        <v>0.47182175622542588</v>
      </c>
      <c r="S60" s="187">
        <f t="shared" si="20"/>
        <v>1.9898258415120551E-3</v>
      </c>
      <c r="T60" s="189">
        <f t="shared" si="25"/>
        <v>8.8901203293223555E-2</v>
      </c>
      <c r="U60" s="186">
        <v>22</v>
      </c>
      <c r="V60" s="186">
        <v>21</v>
      </c>
      <c r="W60" s="186">
        <v>19</v>
      </c>
      <c r="X60" s="186">
        <v>11</v>
      </c>
      <c r="Y60" s="186">
        <v>55</v>
      </c>
      <c r="Z60" s="186">
        <v>42</v>
      </c>
      <c r="AA60" s="187">
        <f t="shared" si="33"/>
        <v>-0.23636363636363633</v>
      </c>
      <c r="AB60" s="188">
        <f t="shared" si="22"/>
        <v>1</v>
      </c>
      <c r="AC60" s="186">
        <f t="shared" si="26"/>
        <v>-13</v>
      </c>
      <c r="AD60" s="186">
        <f t="shared" si="27"/>
        <v>21</v>
      </c>
      <c r="AE60" s="187">
        <f t="shared" si="23"/>
        <v>1.1056705101879639E-3</v>
      </c>
      <c r="AF60" s="189">
        <f t="shared" si="34"/>
        <v>3.324889170360988E-3</v>
      </c>
      <c r="AG60" s="189">
        <f t="shared" si="34"/>
        <v>-1.8711497495538025E-5</v>
      </c>
      <c r="AH60" s="40"/>
      <c r="AI60" s="40"/>
      <c r="AJ60" s="40"/>
    </row>
    <row r="61" spans="2:36" x14ac:dyDescent="0.25">
      <c r="B61" s="185" t="s">
        <v>134</v>
      </c>
      <c r="C61" s="186">
        <v>1440</v>
      </c>
      <c r="D61" s="186">
        <v>1413</v>
      </c>
      <c r="E61" s="186">
        <v>15</v>
      </c>
      <c r="F61" s="186">
        <v>235</v>
      </c>
      <c r="G61" s="186">
        <v>1202</v>
      </c>
      <c r="H61" s="187">
        <f t="shared" si="29"/>
        <v>4.1148936170212762</v>
      </c>
      <c r="I61" s="188">
        <f t="shared" si="30"/>
        <v>-0.16527777777777775</v>
      </c>
      <c r="J61" s="187">
        <f t="shared" si="19"/>
        <v>2.1398523466275962E-3</v>
      </c>
      <c r="K61" s="189">
        <f t="shared" si="24"/>
        <v>1.5247228353248599E-2</v>
      </c>
      <c r="L61" s="186">
        <v>2527</v>
      </c>
      <c r="M61" s="186">
        <v>1906</v>
      </c>
      <c r="N61" s="186">
        <v>31</v>
      </c>
      <c r="O61" s="186">
        <v>1858</v>
      </c>
      <c r="P61" s="186">
        <v>2435</v>
      </c>
      <c r="Q61" s="187">
        <f t="shared" si="31"/>
        <v>0.3105489773950485</v>
      </c>
      <c r="R61" s="188">
        <f t="shared" si="32"/>
        <v>-3.6406806489909016E-2</v>
      </c>
      <c r="S61" s="187">
        <f t="shared" si="20"/>
        <v>4.314537777454901E-3</v>
      </c>
      <c r="T61" s="189">
        <f t="shared" si="25"/>
        <v>3.0887688053377983E-2</v>
      </c>
      <c r="U61" s="186">
        <v>1037</v>
      </c>
      <c r="V61" s="186">
        <v>329</v>
      </c>
      <c r="W61" s="186">
        <v>290</v>
      </c>
      <c r="X61" s="186">
        <v>4</v>
      </c>
      <c r="Y61" s="186">
        <v>9</v>
      </c>
      <c r="Z61" s="186">
        <v>60</v>
      </c>
      <c r="AA61" s="187">
        <f t="shared" si="33"/>
        <v>5.666666666666667</v>
      </c>
      <c r="AB61" s="188">
        <f t="shared" si="22"/>
        <v>-0.81762917933130697</v>
      </c>
      <c r="AC61" s="186">
        <f t="shared" si="26"/>
        <v>51</v>
      </c>
      <c r="AD61" s="186">
        <f t="shared" si="27"/>
        <v>-269</v>
      </c>
      <c r="AE61" s="187">
        <f t="shared" si="23"/>
        <v>1.57952930026852E-3</v>
      </c>
      <c r="AF61" s="189">
        <f t="shared" si="34"/>
        <v>7.6109292944668541E-4</v>
      </c>
      <c r="AG61" s="189">
        <f t="shared" si="34"/>
        <v>7.1880998892186965E-5</v>
      </c>
      <c r="AH61" s="40"/>
      <c r="AI61" s="40"/>
      <c r="AJ61" s="40"/>
    </row>
    <row r="62" spans="2:36" x14ac:dyDescent="0.25">
      <c r="B62" s="185" t="s">
        <v>126</v>
      </c>
      <c r="C62" s="186">
        <v>3955</v>
      </c>
      <c r="D62" s="186">
        <v>2079</v>
      </c>
      <c r="E62" s="186">
        <v>563</v>
      </c>
      <c r="F62" s="186">
        <v>3230</v>
      </c>
      <c r="G62" s="186">
        <v>3656</v>
      </c>
      <c r="H62" s="187">
        <f t="shared" si="29"/>
        <v>0.13188854489164092</v>
      </c>
      <c r="I62" s="188">
        <f t="shared" si="30"/>
        <v>-7.5600505689001229E-2</v>
      </c>
      <c r="J62" s="187">
        <f t="shared" si="19"/>
        <v>6.5085692007242025E-3</v>
      </c>
      <c r="K62" s="189">
        <f t="shared" si="24"/>
        <v>0.15132450331125827</v>
      </c>
      <c r="L62" s="186">
        <v>1874</v>
      </c>
      <c r="M62" s="186">
        <v>957</v>
      </c>
      <c r="N62" s="186">
        <v>150</v>
      </c>
      <c r="O62" s="186">
        <v>1756</v>
      </c>
      <c r="P62" s="186">
        <v>2071</v>
      </c>
      <c r="Q62" s="187">
        <f t="shared" si="31"/>
        <v>0.17938496583143504</v>
      </c>
      <c r="R62" s="188">
        <f t="shared" si="32"/>
        <v>0.1051227321237993</v>
      </c>
      <c r="S62" s="187">
        <f t="shared" si="20"/>
        <v>3.6695719659585626E-3</v>
      </c>
      <c r="T62" s="189">
        <f t="shared" si="25"/>
        <v>8.5720198675496684E-2</v>
      </c>
      <c r="U62" s="186">
        <v>242</v>
      </c>
      <c r="V62" s="186">
        <v>320</v>
      </c>
      <c r="W62" s="186">
        <v>214</v>
      </c>
      <c r="X62" s="186">
        <v>25</v>
      </c>
      <c r="Y62" s="186">
        <v>83</v>
      </c>
      <c r="Z62" s="186">
        <v>264</v>
      </c>
      <c r="AA62" s="187">
        <f t="shared" si="33"/>
        <v>2.1807228915662651</v>
      </c>
      <c r="AB62" s="188">
        <f t="shared" si="22"/>
        <v>-0.17500000000000004</v>
      </c>
      <c r="AC62" s="186">
        <f t="shared" si="26"/>
        <v>181</v>
      </c>
      <c r="AD62" s="186">
        <f t="shared" si="27"/>
        <v>-56</v>
      </c>
      <c r="AE62" s="187">
        <f t="shared" si="23"/>
        <v>6.949928921181488E-3</v>
      </c>
      <c r="AF62" s="189">
        <f t="shared" si="34"/>
        <v>1.0927152317880795E-2</v>
      </c>
      <c r="AG62" s="189">
        <f t="shared" si="34"/>
        <v>9.0261709088007667E-5</v>
      </c>
      <c r="AH62" s="40"/>
      <c r="AI62" s="40"/>
      <c r="AJ62" s="40"/>
    </row>
    <row r="63" spans="2:36" x14ac:dyDescent="0.25">
      <c r="B63" s="185" t="s">
        <v>152</v>
      </c>
      <c r="C63" s="186">
        <v>2053</v>
      </c>
      <c r="D63" s="186">
        <v>962</v>
      </c>
      <c r="E63" s="186">
        <v>1458</v>
      </c>
      <c r="F63" s="186">
        <v>3381</v>
      </c>
      <c r="G63" s="186">
        <v>3855</v>
      </c>
      <c r="H63" s="187">
        <f t="shared" si="29"/>
        <v>0.1401952085181899</v>
      </c>
      <c r="I63" s="188">
        <f t="shared" si="30"/>
        <v>0.87773989283974663</v>
      </c>
      <c r="J63" s="187">
        <f t="shared" si="19"/>
        <v>6.8628376008730311E-3</v>
      </c>
      <c r="K63" s="189">
        <f t="shared" si="24"/>
        <v>0.24692544196771715</v>
      </c>
      <c r="L63" s="186">
        <v>874</v>
      </c>
      <c r="M63" s="186">
        <v>430</v>
      </c>
      <c r="N63" s="186">
        <v>106</v>
      </c>
      <c r="O63" s="186">
        <v>1140</v>
      </c>
      <c r="P63" s="186">
        <v>1310</v>
      </c>
      <c r="Q63" s="187">
        <f t="shared" si="31"/>
        <v>0.14912280701754388</v>
      </c>
      <c r="R63" s="188">
        <f t="shared" si="32"/>
        <v>0.49885583524027455</v>
      </c>
      <c r="S63" s="187">
        <f t="shared" si="20"/>
        <v>2.3211681677478115E-3</v>
      </c>
      <c r="T63" s="189">
        <f t="shared" si="25"/>
        <v>8.3909812964386363E-2</v>
      </c>
      <c r="U63" s="186">
        <v>48</v>
      </c>
      <c r="V63" s="186">
        <v>67</v>
      </c>
      <c r="W63" s="186">
        <v>30</v>
      </c>
      <c r="X63" s="186">
        <v>15</v>
      </c>
      <c r="Y63" s="186">
        <v>21</v>
      </c>
      <c r="Z63" s="186">
        <v>190</v>
      </c>
      <c r="AA63" s="187">
        <f t="shared" si="33"/>
        <v>8.0476190476190474</v>
      </c>
      <c r="AB63" s="188">
        <f t="shared" si="22"/>
        <v>1.8358208955223883</v>
      </c>
      <c r="AC63" s="186">
        <f t="shared" si="26"/>
        <v>169</v>
      </c>
      <c r="AD63" s="186">
        <f t="shared" si="27"/>
        <v>123</v>
      </c>
      <c r="AE63" s="187">
        <f t="shared" si="23"/>
        <v>5.0018427841836462E-3</v>
      </c>
      <c r="AF63" s="189">
        <f t="shared" si="34"/>
        <v>1.2170125544452985E-2</v>
      </c>
      <c r="AG63" s="189">
        <f t="shared" si="34"/>
        <v>5.154764954918683E-4</v>
      </c>
      <c r="AH63" s="40"/>
      <c r="AI63" s="40"/>
      <c r="AJ63" s="40"/>
    </row>
    <row r="64" spans="2:36" x14ac:dyDescent="0.25">
      <c r="B64" s="185" t="s">
        <v>138</v>
      </c>
      <c r="C64" s="186">
        <v>542</v>
      </c>
      <c r="D64" s="186">
        <v>197</v>
      </c>
      <c r="E64" s="186">
        <v>160</v>
      </c>
      <c r="F64" s="186">
        <v>920</v>
      </c>
      <c r="G64" s="186">
        <v>1477</v>
      </c>
      <c r="H64" s="187">
        <f t="shared" si="29"/>
        <v>0.60543478260869565</v>
      </c>
      <c r="I64" s="188">
        <f t="shared" si="30"/>
        <v>1.7250922509225091</v>
      </c>
      <c r="J64" s="187">
        <f t="shared" si="19"/>
        <v>2.6294192312553743E-3</v>
      </c>
      <c r="K64" s="189">
        <f t="shared" si="24"/>
        <v>0.14001327140013273</v>
      </c>
      <c r="L64" s="186">
        <v>807</v>
      </c>
      <c r="M64" s="186">
        <v>380</v>
      </c>
      <c r="N64" s="186">
        <v>141</v>
      </c>
      <c r="O64" s="186">
        <v>1209</v>
      </c>
      <c r="P64" s="186">
        <v>1170</v>
      </c>
      <c r="Q64" s="187">
        <f t="shared" si="31"/>
        <v>-3.2258064516129004E-2</v>
      </c>
      <c r="R64" s="188">
        <f t="shared" si="32"/>
        <v>0.44981412639405205</v>
      </c>
      <c r="S64" s="187">
        <f t="shared" si="20"/>
        <v>2.0731043940953736E-3</v>
      </c>
      <c r="T64" s="189">
        <f t="shared" si="25"/>
        <v>0.11091098682339558</v>
      </c>
      <c r="U64" s="186">
        <v>33</v>
      </c>
      <c r="V64" s="186">
        <v>68</v>
      </c>
      <c r="W64" s="186">
        <v>75</v>
      </c>
      <c r="X64" s="186">
        <v>22</v>
      </c>
      <c r="Y64" s="186">
        <v>83</v>
      </c>
      <c r="Z64" s="186">
        <v>128</v>
      </c>
      <c r="AA64" s="187">
        <f t="shared" si="33"/>
        <v>0.54216867469879526</v>
      </c>
      <c r="AB64" s="188">
        <f t="shared" si="22"/>
        <v>0.88235294117647056</v>
      </c>
      <c r="AC64" s="186">
        <f t="shared" si="26"/>
        <v>45</v>
      </c>
      <c r="AD64" s="186">
        <f t="shared" si="27"/>
        <v>60</v>
      </c>
      <c r="AE64" s="187">
        <f t="shared" si="23"/>
        <v>3.3696625072395093E-3</v>
      </c>
      <c r="AF64" s="189">
        <f t="shared" si="34"/>
        <v>1.2133851549909943E-2</v>
      </c>
      <c r="AG64" s="189">
        <f t="shared" si="34"/>
        <v>5.1395267295364043E-5</v>
      </c>
      <c r="AH64" s="40"/>
      <c r="AI64" s="40"/>
      <c r="AJ64" s="40"/>
    </row>
    <row r="65" spans="2:36" x14ac:dyDescent="0.25">
      <c r="B65" s="185" t="s">
        <v>148</v>
      </c>
      <c r="C65" s="186">
        <v>526</v>
      </c>
      <c r="D65" s="186">
        <v>232</v>
      </c>
      <c r="E65" s="186">
        <v>69</v>
      </c>
      <c r="F65" s="186">
        <v>1245</v>
      </c>
      <c r="G65" s="186">
        <v>2980</v>
      </c>
      <c r="H65" s="187">
        <f t="shared" si="29"/>
        <v>1.393574297188755</v>
      </c>
      <c r="I65" s="188">
        <f t="shared" si="30"/>
        <v>4.665399239543726</v>
      </c>
      <c r="J65" s="187">
        <f t="shared" si="19"/>
        <v>5.3051247861482832E-3</v>
      </c>
      <c r="K65" s="189">
        <f t="shared" si="24"/>
        <v>0.29910669477065144</v>
      </c>
      <c r="L65" s="186">
        <v>384</v>
      </c>
      <c r="M65" s="186">
        <v>227</v>
      </c>
      <c r="N65" s="186">
        <v>28</v>
      </c>
      <c r="O65" s="186">
        <v>342</v>
      </c>
      <c r="P65" s="186">
        <v>955</v>
      </c>
      <c r="Q65" s="187">
        <f t="shared" si="31"/>
        <v>1.7923976608187133</v>
      </c>
      <c r="R65" s="188">
        <f t="shared" si="32"/>
        <v>1.4869791666666665</v>
      </c>
      <c r="S65" s="187">
        <f t="shared" si="20"/>
        <v>1.6921493131291296E-3</v>
      </c>
      <c r="T65" s="189">
        <f t="shared" si="25"/>
        <v>9.5854662250326211E-2</v>
      </c>
      <c r="U65" s="186">
        <v>14</v>
      </c>
      <c r="V65" s="186">
        <v>73</v>
      </c>
      <c r="W65" s="186">
        <v>16</v>
      </c>
      <c r="X65" s="186">
        <v>13</v>
      </c>
      <c r="Y65" s="186">
        <v>10</v>
      </c>
      <c r="Z65" s="186">
        <v>60</v>
      </c>
      <c r="AA65" s="187">
        <f t="shared" si="33"/>
        <v>5</v>
      </c>
      <c r="AB65" s="188">
        <f t="shared" si="22"/>
        <v>-0.17808219178082196</v>
      </c>
      <c r="AC65" s="186">
        <f t="shared" si="26"/>
        <v>50</v>
      </c>
      <c r="AD65" s="186">
        <f t="shared" si="27"/>
        <v>-13</v>
      </c>
      <c r="AE65" s="187">
        <f t="shared" si="23"/>
        <v>1.57952930026852E-3</v>
      </c>
      <c r="AF65" s="189">
        <f t="shared" si="34"/>
        <v>6.0222824450466726E-3</v>
      </c>
      <c r="AG65" s="189">
        <f t="shared" si="34"/>
        <v>5.0185687042055601E-4</v>
      </c>
      <c r="AH65" s="40"/>
      <c r="AI65" s="40"/>
      <c r="AJ65" s="40"/>
    </row>
    <row r="66" spans="2:36" x14ac:dyDescent="0.25">
      <c r="B66" s="185" t="s">
        <v>144</v>
      </c>
      <c r="C66" s="186">
        <v>596</v>
      </c>
      <c r="D66" s="186">
        <v>318</v>
      </c>
      <c r="E66" s="186">
        <v>993</v>
      </c>
      <c r="F66" s="186">
        <v>759</v>
      </c>
      <c r="G66" s="186">
        <v>834</v>
      </c>
      <c r="H66" s="187">
        <f t="shared" si="29"/>
        <v>9.8814229249011953E-2</v>
      </c>
      <c r="I66" s="188">
        <f t="shared" si="30"/>
        <v>0.39932885906040272</v>
      </c>
      <c r="J66" s="187">
        <f t="shared" si="19"/>
        <v>1.484722842834788E-3</v>
      </c>
      <c r="K66" s="189">
        <f t="shared" si="24"/>
        <v>0.12932237556210266</v>
      </c>
      <c r="L66" s="186">
        <v>667</v>
      </c>
      <c r="M66" s="186">
        <v>426</v>
      </c>
      <c r="N66" s="186">
        <v>807</v>
      </c>
      <c r="O66" s="186">
        <v>1121</v>
      </c>
      <c r="P66" s="186">
        <v>1235</v>
      </c>
      <c r="Q66" s="187">
        <f t="shared" si="31"/>
        <v>0.10169491525423724</v>
      </c>
      <c r="R66" s="188">
        <f t="shared" si="32"/>
        <v>0.85157421289355328</v>
      </c>
      <c r="S66" s="187">
        <f t="shared" si="20"/>
        <v>2.1882768604340051E-3</v>
      </c>
      <c r="T66" s="189">
        <f t="shared" si="25"/>
        <v>0.19150255853620715</v>
      </c>
      <c r="U66" s="186">
        <v>11</v>
      </c>
      <c r="V66" s="186">
        <v>17</v>
      </c>
      <c r="W66" s="186">
        <v>16</v>
      </c>
      <c r="X66" s="186">
        <v>1</v>
      </c>
      <c r="Y66" s="186">
        <v>8</v>
      </c>
      <c r="Z66" s="186">
        <v>13</v>
      </c>
      <c r="AA66" s="187">
        <f t="shared" si="33"/>
        <v>0.625</v>
      </c>
      <c r="AB66" s="188">
        <f t="shared" si="22"/>
        <v>-0.23529411764705888</v>
      </c>
      <c r="AC66" s="186">
        <f t="shared" si="26"/>
        <v>5</v>
      </c>
      <c r="AD66" s="186">
        <f t="shared" si="27"/>
        <v>-4</v>
      </c>
      <c r="AE66" s="187">
        <f t="shared" si="23"/>
        <v>3.4223134839151266E-4</v>
      </c>
      <c r="AF66" s="189">
        <f t="shared" si="34"/>
        <v>2.0158164056442861E-3</v>
      </c>
      <c r="AG66" s="189">
        <f t="shared" si="34"/>
        <v>9.6914250271359898E-5</v>
      </c>
      <c r="AH66" s="40"/>
      <c r="AI66" s="40"/>
      <c r="AJ66" s="40"/>
    </row>
    <row r="67" spans="2:36" x14ac:dyDescent="0.25">
      <c r="B67" s="185" t="s">
        <v>150</v>
      </c>
      <c r="C67" s="186">
        <v>291</v>
      </c>
      <c r="D67" s="186">
        <v>278</v>
      </c>
      <c r="E67" s="186">
        <v>118</v>
      </c>
      <c r="F67" s="186">
        <v>206</v>
      </c>
      <c r="G67" s="186">
        <v>339</v>
      </c>
      <c r="H67" s="187">
        <f t="shared" si="29"/>
        <v>0.64563106796116498</v>
      </c>
      <c r="I67" s="188">
        <f t="shared" si="30"/>
        <v>0.1649484536082475</v>
      </c>
      <c r="J67" s="187">
        <f t="shared" si="19"/>
        <v>6.03502450504788E-4</v>
      </c>
      <c r="K67" s="189">
        <f t="shared" si="24"/>
        <v>7.6835902085222119E-2</v>
      </c>
      <c r="L67" s="186">
        <v>354</v>
      </c>
      <c r="M67" s="186">
        <v>290</v>
      </c>
      <c r="N67" s="186">
        <v>42</v>
      </c>
      <c r="O67" s="186">
        <v>397</v>
      </c>
      <c r="P67" s="186">
        <v>319</v>
      </c>
      <c r="Q67" s="187">
        <f t="shared" si="31"/>
        <v>-0.19647355163727964</v>
      </c>
      <c r="R67" s="188">
        <f t="shared" si="32"/>
        <v>-9.8870056497175174E-2</v>
      </c>
      <c r="S67" s="187">
        <f t="shared" si="20"/>
        <v>5.6523102710805476E-4</v>
      </c>
      <c r="T67" s="189">
        <f t="shared" si="25"/>
        <v>7.2302810516772439E-2</v>
      </c>
      <c r="U67" s="186">
        <v>48</v>
      </c>
      <c r="V67" s="186">
        <v>60</v>
      </c>
      <c r="W67" s="186">
        <v>52</v>
      </c>
      <c r="X67" s="186">
        <v>22</v>
      </c>
      <c r="Y67" s="186">
        <v>11</v>
      </c>
      <c r="Z67" s="186">
        <v>63</v>
      </c>
      <c r="AA67" s="187">
        <f t="shared" si="33"/>
        <v>4.7272727272727275</v>
      </c>
      <c r="AB67" s="188">
        <f t="shared" si="22"/>
        <v>5.0000000000000044E-2</v>
      </c>
      <c r="AC67" s="186">
        <f t="shared" si="26"/>
        <v>52</v>
      </c>
      <c r="AD67" s="186">
        <f t="shared" si="27"/>
        <v>3</v>
      </c>
      <c r="AE67" s="187">
        <f t="shared" si="23"/>
        <v>1.6585057652819459E-3</v>
      </c>
      <c r="AF67" s="189">
        <f t="shared" si="34"/>
        <v>1.4279238440616501E-2</v>
      </c>
      <c r="AG67" s="189">
        <f t="shared" si="34"/>
        <v>1.071458007088107E-3</v>
      </c>
      <c r="AH67" s="40"/>
      <c r="AI67" s="40"/>
      <c r="AJ67" s="40"/>
    </row>
    <row r="68" spans="2:36" x14ac:dyDescent="0.25">
      <c r="B68" s="185" t="s">
        <v>128</v>
      </c>
      <c r="C68" s="186">
        <v>125</v>
      </c>
      <c r="D68" s="186">
        <v>80</v>
      </c>
      <c r="E68" s="186">
        <v>23</v>
      </c>
      <c r="F68" s="186">
        <v>213</v>
      </c>
      <c r="G68" s="186">
        <v>250</v>
      </c>
      <c r="H68" s="187">
        <f t="shared" si="29"/>
        <v>0.17370892018779349</v>
      </c>
      <c r="I68" s="188">
        <f t="shared" si="30"/>
        <v>1</v>
      </c>
      <c r="J68" s="187">
        <f t="shared" si="19"/>
        <v>4.4506080420707078E-4</v>
      </c>
      <c r="K68" s="189">
        <f t="shared" si="24"/>
        <v>6.3099444724886419E-2</v>
      </c>
      <c r="L68" s="186">
        <v>362</v>
      </c>
      <c r="M68" s="186">
        <v>386</v>
      </c>
      <c r="N68" s="186">
        <v>20</v>
      </c>
      <c r="O68" s="186">
        <v>285</v>
      </c>
      <c r="P68" s="186">
        <v>520</v>
      </c>
      <c r="Q68" s="187">
        <f t="shared" si="31"/>
        <v>0.82456140350877183</v>
      </c>
      <c r="R68" s="188">
        <f t="shared" si="32"/>
        <v>0.43646408839779016</v>
      </c>
      <c r="S68" s="187">
        <f t="shared" si="20"/>
        <v>9.2137973070905484E-4</v>
      </c>
      <c r="T68" s="189">
        <f t="shared" si="25"/>
        <v>0.13124684502776376</v>
      </c>
      <c r="U68" s="186">
        <v>73</v>
      </c>
      <c r="V68" s="186">
        <v>56</v>
      </c>
      <c r="W68" s="186">
        <v>60</v>
      </c>
      <c r="X68" s="186">
        <v>3</v>
      </c>
      <c r="Y68" s="186">
        <v>15</v>
      </c>
      <c r="Z68" s="186">
        <v>57</v>
      </c>
      <c r="AA68" s="187">
        <f t="shared" si="33"/>
        <v>2.8</v>
      </c>
      <c r="AB68" s="188">
        <f t="shared" si="22"/>
        <v>1.7857142857142794E-2</v>
      </c>
      <c r="AC68" s="186">
        <f t="shared" si="26"/>
        <v>42</v>
      </c>
      <c r="AD68" s="186">
        <f t="shared" si="27"/>
        <v>1</v>
      </c>
      <c r="AE68" s="187">
        <f t="shared" si="23"/>
        <v>1.5005528352550941E-3</v>
      </c>
      <c r="AF68" s="189">
        <f t="shared" si="34"/>
        <v>1.4386673397274103E-2</v>
      </c>
      <c r="AG68" s="189">
        <f t="shared" si="34"/>
        <v>7.0671378091872788E-4</v>
      </c>
      <c r="AH68" s="40"/>
      <c r="AI68" s="40"/>
      <c r="AJ68" s="40"/>
    </row>
    <row r="69" spans="2:36" x14ac:dyDescent="0.25">
      <c r="B69" s="191" t="s">
        <v>288</v>
      </c>
      <c r="C69" s="192">
        <f>C44-SUM(C45:C68)</f>
        <v>24958</v>
      </c>
      <c r="D69" s="192">
        <f>D44-SUM(D45:D68)</f>
        <v>15312</v>
      </c>
      <c r="E69" s="192">
        <f>E44-SUM(E45:E68)</f>
        <v>2285</v>
      </c>
      <c r="F69" s="192">
        <f>F44-SUM(F45:F68)</f>
        <v>15483</v>
      </c>
      <c r="G69" s="192">
        <f>G44-SUM(G45:G68)</f>
        <v>18601</v>
      </c>
      <c r="H69" s="193">
        <f t="shared" si="29"/>
        <v>0.20138216107989404</v>
      </c>
      <c r="I69" s="194">
        <f t="shared" si="30"/>
        <v>-0.25470790928760312</v>
      </c>
      <c r="J69" s="193">
        <f t="shared" si="19"/>
        <v>3.3114304076222893E-2</v>
      </c>
      <c r="K69" s="195">
        <f t="shared" si="24"/>
        <v>0.12432826243884181</v>
      </c>
      <c r="L69" s="192">
        <f>L44-SUM(L45:L68)</f>
        <v>11436</v>
      </c>
      <c r="M69" s="192">
        <f>M44-SUM(M45:M68)</f>
        <v>6079</v>
      </c>
      <c r="N69" s="192">
        <f>N44-SUM(N45:N68)</f>
        <v>1822</v>
      </c>
      <c r="O69" s="192">
        <f>O44-SUM(O45:O68)</f>
        <v>10270</v>
      </c>
      <c r="P69" s="192">
        <f>P44-SUM(P45:P68)</f>
        <v>10906</v>
      </c>
      <c r="Q69" s="193">
        <f t="shared" si="31"/>
        <v>6.1927945472249224E-2</v>
      </c>
      <c r="R69" s="194">
        <f t="shared" si="32"/>
        <v>-4.6344875830710008E-2</v>
      </c>
      <c r="S69" s="193">
        <f t="shared" si="20"/>
        <v>1.9324167967524907E-2</v>
      </c>
      <c r="T69" s="195">
        <f t="shared" si="25"/>
        <v>7.2895222308370991E-2</v>
      </c>
      <c r="U69" s="192">
        <f t="shared" ref="U69:Z69" si="35">U44-SUM(U45:U68)</f>
        <v>2264</v>
      </c>
      <c r="V69" s="192">
        <f t="shared" si="35"/>
        <v>2804</v>
      </c>
      <c r="W69" s="192">
        <f t="shared" si="35"/>
        <v>1981</v>
      </c>
      <c r="X69" s="192">
        <f t="shared" si="35"/>
        <v>559</v>
      </c>
      <c r="Y69" s="192">
        <f t="shared" si="35"/>
        <v>1560</v>
      </c>
      <c r="Z69" s="192">
        <f t="shared" si="35"/>
        <v>2254</v>
      </c>
      <c r="AA69" s="193">
        <f t="shared" si="33"/>
        <v>0.44487179487179485</v>
      </c>
      <c r="AB69" s="194">
        <f t="shared" si="22"/>
        <v>-0.19614835948644793</v>
      </c>
      <c r="AC69" s="192">
        <f>Z69-Y69</f>
        <v>694</v>
      </c>
      <c r="AD69" s="192">
        <f t="shared" si="27"/>
        <v>-550</v>
      </c>
      <c r="AE69" s="193">
        <f t="shared" si="23"/>
        <v>5.9337650713420731E-2</v>
      </c>
      <c r="AF69" s="195">
        <f t="shared" si="34"/>
        <v>1.5065636446274363E-2</v>
      </c>
      <c r="AG69" s="195">
        <f t="shared" si="34"/>
        <v>2.9735034280124244E-6</v>
      </c>
      <c r="AH69" s="40"/>
      <c r="AI69" s="40"/>
      <c r="AJ69" s="40"/>
    </row>
    <row r="70" spans="2:36" ht="6" customHeight="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</row>
    <row r="71" spans="2:36" x14ac:dyDescent="0.25">
      <c r="B71" s="39" t="s">
        <v>19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67987-0767-4154-9DED-F1E8822D62B8}">
  <dimension ref="B1:S31"/>
  <sheetViews>
    <sheetView showGridLines="0" workbookViewId="0">
      <selection activeCell="H1" sqref="H1"/>
    </sheetView>
  </sheetViews>
  <sheetFormatPr baseColWidth="10" defaultRowHeight="15" x14ac:dyDescent="0.25"/>
  <cols>
    <col min="1" max="1" width="15.5703125" customWidth="1"/>
    <col min="2" max="2" width="15" customWidth="1"/>
    <col min="3" max="16" width="12.140625" customWidth="1"/>
    <col min="17" max="18" width="13.5703125" customWidth="1"/>
  </cols>
  <sheetData>
    <row r="1" spans="2:19" ht="42.75" customHeight="1" x14ac:dyDescent="0.25"/>
    <row r="3" spans="2:19" ht="21.75" thickBot="1" x14ac:dyDescent="0.3">
      <c r="B3" s="3" t="s">
        <v>5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2:19" ht="21.75" thickBot="1" x14ac:dyDescent="0.3">
      <c r="B4" s="5"/>
      <c r="C4" s="290" t="s">
        <v>6</v>
      </c>
      <c r="D4" s="290"/>
      <c r="E4" s="290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2:19" ht="77.25" customHeight="1" thickBot="1" x14ac:dyDescent="0.3">
      <c r="B5" s="6"/>
      <c r="C5" s="7">
        <v>2020</v>
      </c>
      <c r="D5" s="7">
        <v>2021</v>
      </c>
      <c r="E5" s="7">
        <v>2022</v>
      </c>
      <c r="F5" s="8" t="str">
        <f>CONCATENATE("var. ",RIGHT(D5,2),"/",RIGHT(C5,2))</f>
        <v>var. 21/20</v>
      </c>
      <c r="G5" s="8" t="str">
        <f>CONCATENATE("var. ",RIGHT(E5,2),"/",RIGHT(D5,2))</f>
        <v>var. 22/21</v>
      </c>
      <c r="H5" s="8" t="str">
        <f>CONCATENATE("var. ",RIGHT(E5,2),"/",RIGHT(C5,2))</f>
        <v>var. 22/20</v>
      </c>
      <c r="I5" s="9" t="str">
        <f>CONCATENATE("Cuota ",E5)</f>
        <v>Cuota 2022</v>
      </c>
      <c r="J5" s="10" t="s">
        <v>426</v>
      </c>
      <c r="K5" s="10" t="s">
        <v>427</v>
      </c>
      <c r="L5" s="10" t="s">
        <v>428</v>
      </c>
      <c r="M5" s="10" t="s">
        <v>429</v>
      </c>
      <c r="N5" s="11" t="str">
        <f>CONCATENATE("var. ",RIGHT(M5,2),"/",RIGHT(L5,2))</f>
        <v>var. 23/22</v>
      </c>
      <c r="O5" s="12" t="str">
        <f>CONCATENATE("var. ",RIGHT(M5,2),"/",RIGHT(J5,2))</f>
        <v>var. 23/20</v>
      </c>
      <c r="P5" s="13" t="str">
        <f>CONCATENATE("Cuota s/ total plazas en Canarias ",M5)</f>
        <v>Cuota s/ total plazas en Canarias abril 2023</v>
      </c>
      <c r="Q5" s="13" t="str">
        <f>CONCATENATE("Cuota s/ total plazas isla ",M5)</f>
        <v>Cuota s/ total plazas isla abril 2023</v>
      </c>
      <c r="R5" s="14" t="s">
        <v>7</v>
      </c>
      <c r="S5" t="s">
        <v>8</v>
      </c>
    </row>
    <row r="6" spans="2:19" s="21" customFormat="1" ht="15.75" x14ac:dyDescent="0.25">
      <c r="B6" s="15" t="s">
        <v>9</v>
      </c>
      <c r="C6" s="16">
        <v>190092</v>
      </c>
      <c r="D6" s="16">
        <v>236547</v>
      </c>
      <c r="E6" s="16">
        <v>349350</v>
      </c>
      <c r="F6" s="17">
        <f>D6/C6-1</f>
        <v>0.24438166782400095</v>
      </c>
      <c r="G6" s="17">
        <f>E6/D6-1</f>
        <v>0.47687351773643294</v>
      </c>
      <c r="H6" s="17">
        <f>E6/C6-1</f>
        <v>0.83779433116596169</v>
      </c>
      <c r="I6" s="18">
        <f>E6/$E$6</f>
        <v>1</v>
      </c>
      <c r="J6" s="19">
        <v>397502</v>
      </c>
      <c r="K6" s="20">
        <v>140149</v>
      </c>
      <c r="L6" s="20">
        <v>347703</v>
      </c>
      <c r="M6" s="20">
        <v>360776</v>
      </c>
      <c r="N6" s="17">
        <v>3.7999999999999999E-2</v>
      </c>
      <c r="O6" s="17">
        <v>-9.1999999999999998E-2</v>
      </c>
      <c r="P6" s="17">
        <v>1</v>
      </c>
      <c r="Q6" s="17">
        <v>1</v>
      </c>
      <c r="R6" s="17">
        <v>0.90800000000000003</v>
      </c>
      <c r="S6" s="17">
        <v>1</v>
      </c>
    </row>
    <row r="7" spans="2:19" s="21" customFormat="1" ht="15.75" x14ac:dyDescent="0.25">
      <c r="B7" s="22" t="s">
        <v>10</v>
      </c>
      <c r="C7" s="23">
        <v>126743</v>
      </c>
      <c r="D7" s="23">
        <v>166850</v>
      </c>
      <c r="E7" s="23">
        <v>251308</v>
      </c>
      <c r="F7" s="24">
        <f t="shared" ref="F7:G29" si="0">D7/C7-1</f>
        <v>0.31644351167322848</v>
      </c>
      <c r="G7" s="24">
        <f t="shared" si="0"/>
        <v>0.50619118969133958</v>
      </c>
      <c r="H7" s="24">
        <f t="shared" ref="H7:H29" si="1">E7/C7-1</f>
        <v>0.98281561900854486</v>
      </c>
      <c r="I7" s="24">
        <f t="shared" ref="I7:I29" si="2">E7/$E$6</f>
        <v>0.71935880921711748</v>
      </c>
      <c r="J7" s="25">
        <v>251235</v>
      </c>
      <c r="K7" s="23">
        <v>90173</v>
      </c>
      <c r="L7" s="23">
        <v>250590</v>
      </c>
      <c r="M7" s="23">
        <v>255314</v>
      </c>
      <c r="N7" s="24">
        <v>1.9E-2</v>
      </c>
      <c r="O7" s="24">
        <v>1.6E-2</v>
      </c>
      <c r="P7" s="24">
        <v>0.70799999999999996</v>
      </c>
      <c r="Q7" s="24">
        <v>0.70799999999999996</v>
      </c>
      <c r="R7" s="24">
        <v>1.016</v>
      </c>
      <c r="S7" s="24">
        <v>0.63200000000000001</v>
      </c>
    </row>
    <row r="8" spans="2:19" s="21" customFormat="1" ht="15.75" x14ac:dyDescent="0.25">
      <c r="B8" s="22" t="s">
        <v>11</v>
      </c>
      <c r="C8" s="23">
        <v>63349</v>
      </c>
      <c r="D8" s="23">
        <v>69697</v>
      </c>
      <c r="E8" s="23">
        <v>98042</v>
      </c>
      <c r="F8" s="24">
        <f t="shared" si="0"/>
        <v>0.10020679095171192</v>
      </c>
      <c r="G8" s="24">
        <f t="shared" si="0"/>
        <v>0.40668895361349833</v>
      </c>
      <c r="H8" s="24">
        <f t="shared" si="1"/>
        <v>0.54764873952232862</v>
      </c>
      <c r="I8" s="24">
        <f t="shared" si="2"/>
        <v>0.28064119078288252</v>
      </c>
      <c r="J8" s="25">
        <v>146267</v>
      </c>
      <c r="K8" s="23">
        <v>49976</v>
      </c>
      <c r="L8" s="23">
        <v>97113</v>
      </c>
      <c r="M8" s="23">
        <v>105462</v>
      </c>
      <c r="N8" s="24">
        <v>8.5999999999999993E-2</v>
      </c>
      <c r="O8" s="24">
        <v>-0.27900000000000003</v>
      </c>
      <c r="P8" s="24">
        <v>0.29199999999999998</v>
      </c>
      <c r="Q8" s="24">
        <v>0.29199999999999998</v>
      </c>
      <c r="R8" s="24">
        <v>0.72099999999999997</v>
      </c>
      <c r="S8" s="24">
        <v>0.36799999999999999</v>
      </c>
    </row>
    <row r="9" spans="2:19" x14ac:dyDescent="0.25">
      <c r="B9" s="26" t="s">
        <v>12</v>
      </c>
      <c r="C9" s="27">
        <v>66601</v>
      </c>
      <c r="D9" s="27">
        <v>82456</v>
      </c>
      <c r="E9" s="27">
        <v>123696</v>
      </c>
      <c r="F9" s="28">
        <f t="shared" si="0"/>
        <v>0.23805948859626724</v>
      </c>
      <c r="G9" s="28">
        <f t="shared" si="0"/>
        <v>0.50014553216260804</v>
      </c>
      <c r="H9" s="28">
        <f t="shared" si="1"/>
        <v>0.85726941036921378</v>
      </c>
      <c r="I9" s="28">
        <f t="shared" si="2"/>
        <v>0.3540747101760412</v>
      </c>
      <c r="J9" s="29">
        <v>131500</v>
      </c>
      <c r="K9" s="27">
        <v>50241</v>
      </c>
      <c r="L9" s="27">
        <v>125504</v>
      </c>
      <c r="M9" s="27">
        <v>125206</v>
      </c>
      <c r="N9" s="28">
        <v>-2E-3</v>
      </c>
      <c r="O9" s="28">
        <v>-4.8000000000000001E-2</v>
      </c>
      <c r="P9" s="28">
        <v>0.34699999999999998</v>
      </c>
      <c r="Q9" s="28">
        <v>1</v>
      </c>
      <c r="R9" s="28">
        <v>0.95199999999999996</v>
      </c>
      <c r="S9" s="28">
        <v>1</v>
      </c>
    </row>
    <row r="10" spans="2:19" x14ac:dyDescent="0.25">
      <c r="B10" s="30" t="s">
        <v>10</v>
      </c>
      <c r="C10" s="31">
        <v>44487</v>
      </c>
      <c r="D10" s="31">
        <v>56791</v>
      </c>
      <c r="E10" s="31">
        <v>89503</v>
      </c>
      <c r="F10" s="32">
        <f t="shared" si="0"/>
        <v>0.27657517926585284</v>
      </c>
      <c r="G10" s="32">
        <f t="shared" si="0"/>
        <v>0.57600676163476616</v>
      </c>
      <c r="H10" s="32">
        <f t="shared" si="1"/>
        <v>1.011891114258098</v>
      </c>
      <c r="I10" s="32">
        <f t="shared" si="2"/>
        <v>0.2561986546443395</v>
      </c>
      <c r="J10" s="33">
        <v>87470</v>
      </c>
      <c r="K10" s="31">
        <v>29595</v>
      </c>
      <c r="L10" s="31">
        <v>91337</v>
      </c>
      <c r="M10" s="31">
        <v>88734</v>
      </c>
      <c r="N10" s="32">
        <v>-2.8000000000000001E-2</v>
      </c>
      <c r="O10" s="32">
        <v>1.4E-2</v>
      </c>
      <c r="P10" s="32">
        <v>0.246</v>
      </c>
      <c r="Q10" s="32">
        <v>0.70899999999999996</v>
      </c>
      <c r="R10" s="32">
        <v>1.014</v>
      </c>
      <c r="S10" s="32">
        <v>0.66500000000000004</v>
      </c>
    </row>
    <row r="11" spans="2:19" x14ac:dyDescent="0.25">
      <c r="B11" s="30" t="s">
        <v>11</v>
      </c>
      <c r="C11" s="31">
        <v>22114</v>
      </c>
      <c r="D11" s="31">
        <v>25665</v>
      </c>
      <c r="E11" s="31">
        <v>34193</v>
      </c>
      <c r="F11" s="32">
        <f t="shared" si="0"/>
        <v>0.16057701003888947</v>
      </c>
      <c r="G11" s="32">
        <f t="shared" si="0"/>
        <v>0.33228131696863428</v>
      </c>
      <c r="H11" s="32">
        <f t="shared" si="1"/>
        <v>0.54621506737813141</v>
      </c>
      <c r="I11" s="32">
        <f t="shared" si="2"/>
        <v>9.7876055531701728E-2</v>
      </c>
      <c r="J11" s="33">
        <v>44030</v>
      </c>
      <c r="K11" s="31">
        <v>20646</v>
      </c>
      <c r="L11" s="31">
        <v>34167</v>
      </c>
      <c r="M11" s="31">
        <v>36472</v>
      </c>
      <c r="N11" s="32">
        <v>6.7000000000000004E-2</v>
      </c>
      <c r="O11" s="32">
        <v>-0.17199999999999999</v>
      </c>
      <c r="P11" s="32">
        <v>0.10100000000000001</v>
      </c>
      <c r="Q11" s="32">
        <v>0.29099999999999998</v>
      </c>
      <c r="R11" s="32">
        <v>0.82799999999999996</v>
      </c>
      <c r="S11" s="32">
        <v>0.33500000000000002</v>
      </c>
    </row>
    <row r="12" spans="2:19" x14ac:dyDescent="0.25">
      <c r="B12" s="26" t="s">
        <v>13</v>
      </c>
      <c r="C12" s="27">
        <v>54656</v>
      </c>
      <c r="D12" s="27">
        <v>66755</v>
      </c>
      <c r="E12" s="27">
        <v>96885</v>
      </c>
      <c r="F12" s="28">
        <f t="shared" si="0"/>
        <v>0.22136636416861832</v>
      </c>
      <c r="G12" s="28">
        <f t="shared" si="0"/>
        <v>0.4513519586547825</v>
      </c>
      <c r="H12" s="28">
        <f t="shared" si="1"/>
        <v>0.77263246487119441</v>
      </c>
      <c r="I12" s="28">
        <f t="shared" si="2"/>
        <v>0.27732932589094034</v>
      </c>
      <c r="J12" s="29">
        <v>126286</v>
      </c>
      <c r="K12" s="27">
        <v>43402</v>
      </c>
      <c r="L12" s="27">
        <v>96614</v>
      </c>
      <c r="M12" s="27">
        <v>102484</v>
      </c>
      <c r="N12" s="28">
        <v>6.0999999999999999E-2</v>
      </c>
      <c r="O12" s="28">
        <v>-0.188</v>
      </c>
      <c r="P12" s="28">
        <v>0.28399999999999997</v>
      </c>
      <c r="Q12" s="28">
        <v>1</v>
      </c>
      <c r="R12" s="28">
        <v>0.81200000000000006</v>
      </c>
      <c r="S12" s="28">
        <v>1</v>
      </c>
    </row>
    <row r="13" spans="2:19" x14ac:dyDescent="0.25">
      <c r="B13" s="30" t="s">
        <v>10</v>
      </c>
      <c r="C13" s="31">
        <v>34291</v>
      </c>
      <c r="D13" s="31">
        <v>46740</v>
      </c>
      <c r="E13" s="31">
        <v>65951</v>
      </c>
      <c r="F13" s="32">
        <f t="shared" si="0"/>
        <v>0.36303986468752725</v>
      </c>
      <c r="G13" s="32">
        <f t="shared" si="0"/>
        <v>0.41101839965768083</v>
      </c>
      <c r="H13" s="32">
        <f t="shared" si="1"/>
        <v>0.92327432854101654</v>
      </c>
      <c r="I13" s="32">
        <f t="shared" si="2"/>
        <v>0.18878202375840847</v>
      </c>
      <c r="J13" s="33">
        <v>68292</v>
      </c>
      <c r="K13" s="31">
        <v>29785</v>
      </c>
      <c r="L13" s="31">
        <v>65766</v>
      </c>
      <c r="M13" s="31">
        <v>67310</v>
      </c>
      <c r="N13" s="32">
        <v>2.3E-2</v>
      </c>
      <c r="O13" s="32">
        <v>-1.4E-2</v>
      </c>
      <c r="P13" s="32">
        <v>0.187</v>
      </c>
      <c r="Q13" s="32">
        <v>0.65700000000000003</v>
      </c>
      <c r="R13" s="32">
        <v>0.98599999999999999</v>
      </c>
      <c r="S13" s="32">
        <v>0.54100000000000004</v>
      </c>
    </row>
    <row r="14" spans="2:19" x14ac:dyDescent="0.25">
      <c r="B14" s="30" t="s">
        <v>11</v>
      </c>
      <c r="C14" s="31">
        <v>20364</v>
      </c>
      <c r="D14" s="31">
        <v>20015</v>
      </c>
      <c r="E14" s="31">
        <v>30934</v>
      </c>
      <c r="F14" s="32">
        <f t="shared" si="0"/>
        <v>-1.7138086819878162E-2</v>
      </c>
      <c r="G14" s="32">
        <f t="shared" si="0"/>
        <v>0.5455408443667249</v>
      </c>
      <c r="H14" s="32">
        <f t="shared" si="1"/>
        <v>0.51905323119230018</v>
      </c>
      <c r="I14" s="32">
        <f t="shared" si="2"/>
        <v>8.8547302132531841E-2</v>
      </c>
      <c r="J14" s="33">
        <v>57994</v>
      </c>
      <c r="K14" s="31">
        <v>13617</v>
      </c>
      <c r="L14" s="31">
        <v>30848</v>
      </c>
      <c r="M14" s="31">
        <v>35174</v>
      </c>
      <c r="N14" s="32">
        <v>0.14000000000000001</v>
      </c>
      <c r="O14" s="32">
        <v>-0.39300000000000002</v>
      </c>
      <c r="P14" s="32">
        <v>9.7000000000000003E-2</v>
      </c>
      <c r="Q14" s="32">
        <v>0.34300000000000003</v>
      </c>
      <c r="R14" s="32">
        <v>0.60699999999999998</v>
      </c>
      <c r="S14" s="32">
        <v>0.45900000000000002</v>
      </c>
    </row>
    <row r="15" spans="2:19" x14ac:dyDescent="0.25">
      <c r="B15" s="26" t="s">
        <v>14</v>
      </c>
      <c r="C15" s="27">
        <v>32914</v>
      </c>
      <c r="D15" s="27">
        <v>41148</v>
      </c>
      <c r="E15" s="27">
        <v>62011</v>
      </c>
      <c r="F15" s="28">
        <f t="shared" si="0"/>
        <v>0.25016710214498383</v>
      </c>
      <c r="G15" s="28">
        <f t="shared" si="0"/>
        <v>0.50702342762710217</v>
      </c>
      <c r="H15" s="28">
        <f t="shared" si="1"/>
        <v>0.88403111138117518</v>
      </c>
      <c r="I15" s="28">
        <f t="shared" si="2"/>
        <v>0.1775039358809217</v>
      </c>
      <c r="J15" s="29">
        <v>66263</v>
      </c>
      <c r="K15" s="27">
        <v>20267</v>
      </c>
      <c r="L15" s="27">
        <v>61070</v>
      </c>
      <c r="M15" s="27">
        <v>64640</v>
      </c>
      <c r="N15" s="28">
        <v>5.8000000000000003E-2</v>
      </c>
      <c r="O15" s="28">
        <v>-2.4E-2</v>
      </c>
      <c r="P15" s="28">
        <v>0.17899999999999999</v>
      </c>
      <c r="Q15" s="28">
        <v>1</v>
      </c>
      <c r="R15" s="28">
        <v>0.97599999999999998</v>
      </c>
      <c r="S15" s="28">
        <v>1</v>
      </c>
    </row>
    <row r="16" spans="2:19" x14ac:dyDescent="0.25">
      <c r="B16" s="30" t="s">
        <v>10</v>
      </c>
      <c r="C16" s="31">
        <v>20995</v>
      </c>
      <c r="D16" s="31">
        <v>27249</v>
      </c>
      <c r="E16" s="31">
        <v>41371</v>
      </c>
      <c r="F16" s="32">
        <f t="shared" si="0"/>
        <v>0.29788044772564892</v>
      </c>
      <c r="G16" s="32">
        <f t="shared" si="0"/>
        <v>0.51825755073580693</v>
      </c>
      <c r="H16" s="32">
        <f t="shared" si="1"/>
        <v>0.97051678971183608</v>
      </c>
      <c r="I16" s="32">
        <f t="shared" si="2"/>
        <v>0.11842278517246314</v>
      </c>
      <c r="J16" s="33">
        <v>41659</v>
      </c>
      <c r="K16" s="31">
        <v>12198</v>
      </c>
      <c r="L16" s="31">
        <v>40703</v>
      </c>
      <c r="M16" s="31">
        <v>43067</v>
      </c>
      <c r="N16" s="32">
        <v>5.8000000000000003E-2</v>
      </c>
      <c r="O16" s="32">
        <v>3.4000000000000002E-2</v>
      </c>
      <c r="P16" s="32">
        <v>0.11899999999999999</v>
      </c>
      <c r="Q16" s="32">
        <v>0.66600000000000004</v>
      </c>
      <c r="R16" s="32">
        <v>1.034</v>
      </c>
      <c r="S16" s="32">
        <v>0.629</v>
      </c>
    </row>
    <row r="17" spans="2:19" x14ac:dyDescent="0.25">
      <c r="B17" s="30" t="s">
        <v>11</v>
      </c>
      <c r="C17" s="31">
        <v>11919</v>
      </c>
      <c r="D17" s="31">
        <v>13899</v>
      </c>
      <c r="E17" s="31">
        <v>20640</v>
      </c>
      <c r="F17" s="32">
        <f t="shared" si="0"/>
        <v>0.16612131890259252</v>
      </c>
      <c r="G17" s="32">
        <f t="shared" si="0"/>
        <v>0.48499892078566798</v>
      </c>
      <c r="H17" s="32">
        <f t="shared" si="1"/>
        <v>0.7316889000755098</v>
      </c>
      <c r="I17" s="32">
        <f t="shared" si="2"/>
        <v>5.9081150708458569E-2</v>
      </c>
      <c r="J17" s="33">
        <v>24604</v>
      </c>
      <c r="K17" s="31">
        <v>8069</v>
      </c>
      <c r="L17" s="31">
        <v>20367</v>
      </c>
      <c r="M17" s="31">
        <v>21573</v>
      </c>
      <c r="N17" s="32">
        <v>5.8999999999999997E-2</v>
      </c>
      <c r="O17" s="32">
        <v>-0.123</v>
      </c>
      <c r="P17" s="32">
        <v>0.06</v>
      </c>
      <c r="Q17" s="32">
        <v>0.33400000000000002</v>
      </c>
      <c r="R17" s="32">
        <v>0.877</v>
      </c>
      <c r="S17" s="32">
        <v>0.371</v>
      </c>
    </row>
    <row r="18" spans="2:19" x14ac:dyDescent="0.25">
      <c r="B18" s="26" t="s">
        <v>15</v>
      </c>
      <c r="C18" s="27">
        <v>29639</v>
      </c>
      <c r="D18" s="27">
        <v>38454</v>
      </c>
      <c r="E18" s="27">
        <v>57831</v>
      </c>
      <c r="F18" s="28">
        <f t="shared" si="0"/>
        <v>0.29741219339383917</v>
      </c>
      <c r="G18" s="28">
        <f t="shared" si="0"/>
        <v>0.50390076454985167</v>
      </c>
      <c r="H18" s="28">
        <f t="shared" si="1"/>
        <v>0.95117918958129488</v>
      </c>
      <c r="I18" s="28">
        <f t="shared" si="2"/>
        <v>0.16553885787891798</v>
      </c>
      <c r="J18" s="29">
        <v>60073</v>
      </c>
      <c r="K18" s="27">
        <v>19657</v>
      </c>
      <c r="L18" s="27">
        <v>55546</v>
      </c>
      <c r="M18" s="27">
        <v>59604</v>
      </c>
      <c r="N18" s="28">
        <v>7.2999999999999995E-2</v>
      </c>
      <c r="O18" s="28">
        <v>-8.0000000000000002E-3</v>
      </c>
      <c r="P18" s="28">
        <v>0.16500000000000001</v>
      </c>
      <c r="Q18" s="28">
        <v>1</v>
      </c>
      <c r="R18" s="28">
        <v>0.99199999999999999</v>
      </c>
      <c r="S18" s="28">
        <v>1</v>
      </c>
    </row>
    <row r="19" spans="2:19" x14ac:dyDescent="0.25">
      <c r="B19" s="30" t="s">
        <v>10</v>
      </c>
      <c r="C19" s="31">
        <v>23768</v>
      </c>
      <c r="D19" s="31">
        <v>31803</v>
      </c>
      <c r="E19" s="31">
        <v>49309</v>
      </c>
      <c r="F19" s="32">
        <f t="shared" si="0"/>
        <v>0.33805957590037017</v>
      </c>
      <c r="G19" s="32">
        <f t="shared" si="0"/>
        <v>0.55045121529415475</v>
      </c>
      <c r="H19" s="32">
        <f t="shared" si="1"/>
        <v>1.0745960955907101</v>
      </c>
      <c r="I19" s="32">
        <f t="shared" si="2"/>
        <v>0.14114498354086161</v>
      </c>
      <c r="J19" s="33">
        <v>47071</v>
      </c>
      <c r="K19" s="31">
        <v>15265</v>
      </c>
      <c r="L19" s="31">
        <v>47602</v>
      </c>
      <c r="M19" s="31">
        <v>51043</v>
      </c>
      <c r="N19" s="32">
        <v>7.1999999999999995E-2</v>
      </c>
      <c r="O19" s="32">
        <v>8.4000000000000005E-2</v>
      </c>
      <c r="P19" s="32">
        <v>0.14099999999999999</v>
      </c>
      <c r="Q19" s="32">
        <v>0.85599999999999998</v>
      </c>
      <c r="R19" s="32">
        <v>1.0840000000000001</v>
      </c>
      <c r="S19" s="32">
        <v>0.78400000000000003</v>
      </c>
    </row>
    <row r="20" spans="2:19" x14ac:dyDescent="0.25">
      <c r="B20" s="30" t="s">
        <v>11</v>
      </c>
      <c r="C20" s="31">
        <v>5872</v>
      </c>
      <c r="D20" s="31">
        <v>6651</v>
      </c>
      <c r="E20" s="31">
        <v>8522</v>
      </c>
      <c r="F20" s="32">
        <f t="shared" si="0"/>
        <v>0.13266348773841963</v>
      </c>
      <c r="G20" s="32">
        <f t="shared" si="0"/>
        <v>0.28131108104044511</v>
      </c>
      <c r="H20" s="32">
        <f t="shared" si="1"/>
        <v>0.45129427792915533</v>
      </c>
      <c r="I20" s="32">
        <f t="shared" si="2"/>
        <v>2.4393874338056391E-2</v>
      </c>
      <c r="J20" s="33">
        <v>13002</v>
      </c>
      <c r="K20" s="31">
        <v>4392</v>
      </c>
      <c r="L20" s="31">
        <v>7944</v>
      </c>
      <c r="M20" s="31">
        <v>8561</v>
      </c>
      <c r="N20" s="32">
        <v>7.8E-2</v>
      </c>
      <c r="O20" s="32">
        <v>-0.34200000000000003</v>
      </c>
      <c r="P20" s="32">
        <v>2.4E-2</v>
      </c>
      <c r="Q20" s="32">
        <v>0.14399999999999999</v>
      </c>
      <c r="R20" s="32">
        <v>0.65800000000000003</v>
      </c>
      <c r="S20" s="32">
        <v>0.216</v>
      </c>
    </row>
    <row r="21" spans="2:19" x14ac:dyDescent="0.25">
      <c r="B21" s="26" t="s">
        <v>16</v>
      </c>
      <c r="C21" s="27">
        <v>3129</v>
      </c>
      <c r="D21" s="27">
        <v>3982</v>
      </c>
      <c r="E21" s="27">
        <v>4939</v>
      </c>
      <c r="F21" s="28">
        <f t="shared" si="0"/>
        <v>0.27261105784595707</v>
      </c>
      <c r="G21" s="28">
        <f t="shared" si="0"/>
        <v>0.24033149171270729</v>
      </c>
      <c r="H21" s="28">
        <f t="shared" si="1"/>
        <v>0.57845957174816243</v>
      </c>
      <c r="I21" s="28">
        <f t="shared" si="2"/>
        <v>1.4137684270788608E-2</v>
      </c>
      <c r="J21" s="29">
        <v>7570</v>
      </c>
      <c r="K21" s="27">
        <v>2901</v>
      </c>
      <c r="L21" s="27">
        <v>4987</v>
      </c>
      <c r="M21" s="27">
        <v>4661</v>
      </c>
      <c r="N21" s="28">
        <v>-6.5000000000000002E-2</v>
      </c>
      <c r="O21" s="28">
        <v>-0.38400000000000001</v>
      </c>
      <c r="P21" s="28">
        <v>1.2999999999999999E-2</v>
      </c>
      <c r="Q21" s="28">
        <v>1</v>
      </c>
      <c r="R21" s="28">
        <v>0.61599999999999999</v>
      </c>
      <c r="S21" s="28">
        <v>1</v>
      </c>
    </row>
    <row r="22" spans="2:19" x14ac:dyDescent="0.25">
      <c r="B22" s="30" t="s">
        <v>10</v>
      </c>
      <c r="C22" s="31">
        <v>1852</v>
      </c>
      <c r="D22" s="31">
        <v>2433</v>
      </c>
      <c r="E22" s="31">
        <v>3242</v>
      </c>
      <c r="F22" s="32">
        <f t="shared" si="0"/>
        <v>0.31371490280777548</v>
      </c>
      <c r="G22" s="32">
        <f t="shared" si="0"/>
        <v>0.33251130291820807</v>
      </c>
      <c r="H22" s="32">
        <f t="shared" si="1"/>
        <v>0.75053995680345564</v>
      </c>
      <c r="I22" s="32">
        <f t="shared" si="2"/>
        <v>9.2800915986832686E-3</v>
      </c>
      <c r="J22" s="33">
        <v>4516</v>
      </c>
      <c r="K22" s="31">
        <v>1499</v>
      </c>
      <c r="L22" s="31">
        <v>3242</v>
      </c>
      <c r="M22" s="31">
        <v>3285</v>
      </c>
      <c r="N22" s="32">
        <v>1.2999999999999999E-2</v>
      </c>
      <c r="O22" s="32">
        <v>-0.27300000000000002</v>
      </c>
      <c r="P22" s="32">
        <v>8.9999999999999993E-3</v>
      </c>
      <c r="Q22" s="32">
        <v>0.70499999999999996</v>
      </c>
      <c r="R22" s="32">
        <v>0.72699999999999998</v>
      </c>
      <c r="S22" s="32">
        <v>0.59699999999999998</v>
      </c>
    </row>
    <row r="23" spans="2:19" x14ac:dyDescent="0.25">
      <c r="B23" s="30" t="s">
        <v>11</v>
      </c>
      <c r="C23" s="31">
        <v>1277</v>
      </c>
      <c r="D23" s="31">
        <v>1549</v>
      </c>
      <c r="E23" s="31">
        <v>1697</v>
      </c>
      <c r="F23" s="32">
        <f t="shared" si="0"/>
        <v>0.21299921691464374</v>
      </c>
      <c r="G23" s="32">
        <f t="shared" si="0"/>
        <v>9.5545513234344792E-2</v>
      </c>
      <c r="H23" s="32">
        <f t="shared" si="1"/>
        <v>0.32889584964761154</v>
      </c>
      <c r="I23" s="32">
        <f t="shared" si="2"/>
        <v>4.8575926721053384E-3</v>
      </c>
      <c r="J23" s="33">
        <v>3054</v>
      </c>
      <c r="K23" s="31">
        <v>1402</v>
      </c>
      <c r="L23" s="31">
        <v>1745</v>
      </c>
      <c r="M23" s="31">
        <v>1376</v>
      </c>
      <c r="N23" s="32">
        <v>-0.21099999999999999</v>
      </c>
      <c r="O23" s="32">
        <v>-0.54900000000000004</v>
      </c>
      <c r="P23" s="32">
        <v>4.0000000000000001E-3</v>
      </c>
      <c r="Q23" s="32">
        <v>0.29499999999999998</v>
      </c>
      <c r="R23" s="32">
        <v>0.45100000000000001</v>
      </c>
      <c r="S23" s="32">
        <v>0.40300000000000002</v>
      </c>
    </row>
    <row r="24" spans="2:19" x14ac:dyDescent="0.25">
      <c r="B24" s="26" t="s">
        <v>17</v>
      </c>
      <c r="C24" s="27">
        <v>2757</v>
      </c>
      <c r="D24" s="27">
        <v>3171</v>
      </c>
      <c r="E24" s="27">
        <v>3272</v>
      </c>
      <c r="F24" s="28">
        <f t="shared" si="0"/>
        <v>0.1501632208922743</v>
      </c>
      <c r="G24" s="28">
        <f t="shared" si="0"/>
        <v>3.1851151056448979E-2</v>
      </c>
      <c r="H24" s="28">
        <f t="shared" si="1"/>
        <v>0.18679724338048609</v>
      </c>
      <c r="I24" s="28">
        <f t="shared" si="2"/>
        <v>9.3659653642478892E-3</v>
      </c>
      <c r="J24" s="29">
        <v>5061</v>
      </c>
      <c r="K24" s="27">
        <v>3129</v>
      </c>
      <c r="L24" s="27">
        <v>3271</v>
      </c>
      <c r="M24" s="27">
        <v>3473</v>
      </c>
      <c r="N24" s="28">
        <v>6.2E-2</v>
      </c>
      <c r="O24" s="28">
        <v>-0.314</v>
      </c>
      <c r="P24" s="28">
        <v>0.01</v>
      </c>
      <c r="Q24" s="28">
        <v>1</v>
      </c>
      <c r="R24" s="28">
        <v>0.68600000000000005</v>
      </c>
      <c r="S24" s="28">
        <v>1</v>
      </c>
    </row>
    <row r="25" spans="2:19" x14ac:dyDescent="0.25">
      <c r="B25" s="30" t="s">
        <v>10</v>
      </c>
      <c r="C25" s="31">
        <v>1185</v>
      </c>
      <c r="D25" s="31">
        <v>1591</v>
      </c>
      <c r="E25" s="31">
        <v>1621</v>
      </c>
      <c r="F25" s="32">
        <f t="shared" si="0"/>
        <v>0.34261603375527416</v>
      </c>
      <c r="G25" s="32">
        <f t="shared" si="0"/>
        <v>1.8856065367693242E-2</v>
      </c>
      <c r="H25" s="32">
        <f t="shared" si="1"/>
        <v>0.36793248945147683</v>
      </c>
      <c r="I25" s="32">
        <f t="shared" si="2"/>
        <v>4.6400457993416343E-3</v>
      </c>
      <c r="J25" s="33">
        <v>1972</v>
      </c>
      <c r="K25" s="31">
        <v>1610</v>
      </c>
      <c r="L25" s="31">
        <v>1628</v>
      </c>
      <c r="M25" s="31">
        <v>1640</v>
      </c>
      <c r="N25" s="32">
        <v>7.0000000000000001E-3</v>
      </c>
      <c r="O25" s="32">
        <v>-0.16800000000000001</v>
      </c>
      <c r="P25" s="32">
        <v>5.0000000000000001E-3</v>
      </c>
      <c r="Q25" s="32">
        <v>0.47199999999999998</v>
      </c>
      <c r="R25" s="32">
        <v>0.83199999999999996</v>
      </c>
      <c r="S25" s="32">
        <v>0.39</v>
      </c>
    </row>
    <row r="26" spans="2:19" x14ac:dyDescent="0.25">
      <c r="B26" s="30" t="s">
        <v>11</v>
      </c>
      <c r="C26" s="31">
        <v>1572</v>
      </c>
      <c r="D26" s="31">
        <v>1579</v>
      </c>
      <c r="E26" s="31">
        <v>1651</v>
      </c>
      <c r="F26" s="32">
        <f t="shared" si="0"/>
        <v>4.4529262086514532E-3</v>
      </c>
      <c r="G26" s="32">
        <f t="shared" si="0"/>
        <v>4.5598480050665025E-2</v>
      </c>
      <c r="H26" s="32">
        <f t="shared" si="1"/>
        <v>5.0254452926208559E-2</v>
      </c>
      <c r="I26" s="32">
        <f t="shared" si="2"/>
        <v>4.7259195649062549E-3</v>
      </c>
      <c r="J26" s="33">
        <v>3089</v>
      </c>
      <c r="K26" s="31">
        <v>1519</v>
      </c>
      <c r="L26" s="31">
        <v>1643</v>
      </c>
      <c r="M26" s="31">
        <v>1833</v>
      </c>
      <c r="N26" s="32">
        <v>0.11600000000000001</v>
      </c>
      <c r="O26" s="32">
        <v>-0.40699999999999997</v>
      </c>
      <c r="P26" s="32">
        <v>5.0000000000000001E-3</v>
      </c>
      <c r="Q26" s="32">
        <v>0.52800000000000002</v>
      </c>
      <c r="R26" s="32">
        <v>0.59299999999999997</v>
      </c>
      <c r="S26" s="32">
        <v>0.61</v>
      </c>
    </row>
    <row r="27" spans="2:19" x14ac:dyDescent="0.25">
      <c r="B27" s="26" t="s">
        <v>18</v>
      </c>
      <c r="C27" s="27">
        <v>395</v>
      </c>
      <c r="D27" s="27">
        <v>582</v>
      </c>
      <c r="E27" s="27">
        <v>717</v>
      </c>
      <c r="F27" s="28">
        <f t="shared" si="0"/>
        <v>0.47341772151898742</v>
      </c>
      <c r="G27" s="28">
        <f t="shared" si="0"/>
        <v>0.231958762886598</v>
      </c>
      <c r="H27" s="28">
        <f t="shared" si="1"/>
        <v>0.81518987341772142</v>
      </c>
      <c r="I27" s="28">
        <f t="shared" si="2"/>
        <v>2.0523829969944182E-3</v>
      </c>
      <c r="J27" s="29">
        <v>749</v>
      </c>
      <c r="K27" s="27">
        <v>552</v>
      </c>
      <c r="L27" s="27">
        <v>711</v>
      </c>
      <c r="M27" s="27">
        <v>708</v>
      </c>
      <c r="N27" s="28">
        <v>-4.0000000000000001E-3</v>
      </c>
      <c r="O27" s="28">
        <v>-5.5E-2</v>
      </c>
      <c r="P27" s="28">
        <v>2E-3</v>
      </c>
      <c r="Q27" s="28">
        <v>1</v>
      </c>
      <c r="R27" s="28">
        <v>0.94499999999999995</v>
      </c>
      <c r="S27" s="28">
        <v>1</v>
      </c>
    </row>
    <row r="28" spans="2:19" x14ac:dyDescent="0.25">
      <c r="B28" s="30" t="s">
        <v>10</v>
      </c>
      <c r="C28" s="31">
        <v>164</v>
      </c>
      <c r="D28" s="31">
        <v>243</v>
      </c>
      <c r="E28" s="31">
        <v>312</v>
      </c>
      <c r="F28" s="32">
        <f t="shared" si="0"/>
        <v>0.48170731707317072</v>
      </c>
      <c r="G28" s="32">
        <f t="shared" si="0"/>
        <v>0.28395061728395055</v>
      </c>
      <c r="H28" s="32">
        <f t="shared" si="1"/>
        <v>0.90243902439024382</v>
      </c>
      <c r="I28" s="32">
        <f t="shared" si="2"/>
        <v>8.9308716187204808E-4</v>
      </c>
      <c r="J28" s="33">
        <v>255</v>
      </c>
      <c r="K28" s="31">
        <v>221</v>
      </c>
      <c r="L28" s="31">
        <v>312</v>
      </c>
      <c r="M28" s="31">
        <v>235</v>
      </c>
      <c r="N28" s="32">
        <v>-0.247</v>
      </c>
      <c r="O28" s="32">
        <v>-7.8E-2</v>
      </c>
      <c r="P28" s="32">
        <v>1E-3</v>
      </c>
      <c r="Q28" s="32">
        <v>0.33200000000000002</v>
      </c>
      <c r="R28" s="32">
        <v>0.92200000000000004</v>
      </c>
      <c r="S28" s="32">
        <v>0.34</v>
      </c>
    </row>
    <row r="29" spans="2:19" x14ac:dyDescent="0.25">
      <c r="B29" s="30" t="s">
        <v>11</v>
      </c>
      <c r="C29" s="31">
        <v>231</v>
      </c>
      <c r="D29" s="31">
        <v>339</v>
      </c>
      <c r="E29" s="31">
        <v>405</v>
      </c>
      <c r="F29" s="32">
        <f t="shared" si="0"/>
        <v>0.46753246753246747</v>
      </c>
      <c r="G29" s="32">
        <f t="shared" si="0"/>
        <v>0.19469026548672574</v>
      </c>
      <c r="H29" s="32">
        <f t="shared" si="1"/>
        <v>0.75324675324675328</v>
      </c>
      <c r="I29" s="32">
        <f t="shared" si="2"/>
        <v>1.1592958351223702E-3</v>
      </c>
      <c r="J29" s="33">
        <v>494</v>
      </c>
      <c r="K29" s="31">
        <v>331</v>
      </c>
      <c r="L29" s="31">
        <v>399</v>
      </c>
      <c r="M29" s="31">
        <v>473</v>
      </c>
      <c r="N29" s="32">
        <v>0.185</v>
      </c>
      <c r="O29" s="32">
        <v>-4.2999999999999997E-2</v>
      </c>
      <c r="P29" s="32">
        <v>1E-3</v>
      </c>
      <c r="Q29" s="32">
        <v>0.66800000000000004</v>
      </c>
      <c r="R29" s="32">
        <v>0.95699999999999996</v>
      </c>
      <c r="S29" s="32">
        <v>0.66</v>
      </c>
    </row>
    <row r="30" spans="2:19" ht="6.95" customHeight="1" x14ac:dyDescent="0.25">
      <c r="B30" s="34"/>
      <c r="C30" s="35"/>
      <c r="D30" s="36"/>
      <c r="E30" s="35"/>
      <c r="F30" s="37"/>
      <c r="G30" s="37"/>
      <c r="H30" s="37"/>
      <c r="I30" s="37"/>
      <c r="J30" s="35"/>
      <c r="K30" s="35"/>
      <c r="L30" s="35"/>
      <c r="M30" s="37"/>
      <c r="N30" s="37"/>
      <c r="O30" s="37"/>
      <c r="P30" s="37"/>
      <c r="Q30" s="38"/>
      <c r="R30" s="38"/>
    </row>
    <row r="31" spans="2:19" ht="15" customHeight="1" x14ac:dyDescent="0.25">
      <c r="B31" s="39" t="s">
        <v>19</v>
      </c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40"/>
    </row>
  </sheetData>
  <mergeCells count="1">
    <mergeCell ref="C4:E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AD90D-B79C-407F-9CB8-F23A420748D3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42" t="s">
        <v>294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</row>
    <row r="4" spans="1:34" ht="6" customHeight="1" x14ac:dyDescent="0.25"/>
    <row r="5" spans="1:34" ht="15.75" x14ac:dyDescent="0.25">
      <c r="B5" s="170"/>
      <c r="C5" s="314" t="s">
        <v>9</v>
      </c>
      <c r="D5" s="312"/>
      <c r="E5" s="312"/>
      <c r="F5" s="312"/>
      <c r="G5" s="312"/>
      <c r="H5" s="312"/>
      <c r="I5" s="312"/>
      <c r="J5" s="312"/>
      <c r="K5" s="313"/>
      <c r="L5" s="311" t="s">
        <v>13</v>
      </c>
      <c r="M5" s="312"/>
      <c r="N5" s="312"/>
      <c r="O5" s="312"/>
      <c r="P5" s="312"/>
      <c r="Q5" s="312"/>
      <c r="R5" s="312"/>
      <c r="S5" s="312"/>
      <c r="T5" s="313"/>
      <c r="U5" s="311" t="s">
        <v>12</v>
      </c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3"/>
    </row>
    <row r="6" spans="1:34" s="175" customFormat="1" ht="72" customHeight="1" x14ac:dyDescent="0.25">
      <c r="B6" s="171"/>
      <c r="C6" s="172" t="s">
        <v>440</v>
      </c>
      <c r="D6" s="172" t="s">
        <v>445</v>
      </c>
      <c r="E6" s="172" t="s">
        <v>441</v>
      </c>
      <c r="F6" s="172" t="s">
        <v>442</v>
      </c>
      <c r="G6" s="172" t="s">
        <v>443</v>
      </c>
      <c r="H6" s="173" t="str">
        <f>CONCATENATE("var. ",RIGHT(G6,2),"/",RIGHT(F6,2))</f>
        <v>var. 23/22</v>
      </c>
      <c r="I6" s="173" t="str">
        <f>CONCATENATE("var. ",RIGHT(G6,2),"/",RIGHT(C6,2))</f>
        <v>var. 23/19</v>
      </c>
      <c r="J6" s="173" t="str">
        <f>CONCATENATE("Cuota s/ total lugares de residencia ",RIGHT(G6,4))</f>
        <v>Cuota s/ total lugares de residencia 2023</v>
      </c>
      <c r="K6" s="174" t="str">
        <f>CONCATENATE("cuota s/ Canarias ",RIGHT(G6,4))</f>
        <v>cuota s/ Canarias 2023</v>
      </c>
      <c r="L6" s="172" t="s">
        <v>440</v>
      </c>
      <c r="M6" s="172" t="s">
        <v>445</v>
      </c>
      <c r="N6" s="172" t="s">
        <v>441</v>
      </c>
      <c r="O6" s="172" t="s">
        <v>442</v>
      </c>
      <c r="P6" s="172" t="s">
        <v>443</v>
      </c>
      <c r="Q6" s="173" t="str">
        <f>CONCATENATE("var. ",RIGHT(P6,2),"/",RIGHT(O6,2))</f>
        <v>var. 23/22</v>
      </c>
      <c r="R6" s="173" t="str">
        <f>CONCATENATE("var. ",RIGHT(P6,2),"/",RIGHT(L6,2))</f>
        <v>var. 23/19</v>
      </c>
      <c r="S6" s="173" t="str">
        <f>CONCATENATE("Cuota s/ total lugares de residencia ",RIGHT(P6,4))</f>
        <v>Cuota s/ total lugares de residencia 2023</v>
      </c>
      <c r="T6" s="174" t="str">
        <f>CONCATENATE("cuota s/ Canarias ",RIGHT(P6,4))</f>
        <v>cuota s/ Canarias 2023</v>
      </c>
      <c r="U6" s="172" t="s">
        <v>444</v>
      </c>
      <c r="V6" s="172" t="s">
        <v>440</v>
      </c>
      <c r="W6" s="172" t="s">
        <v>445</v>
      </c>
      <c r="X6" s="172" t="s">
        <v>441</v>
      </c>
      <c r="Y6" s="172" t="s">
        <v>442</v>
      </c>
      <c r="Z6" s="172" t="s">
        <v>443</v>
      </c>
      <c r="AA6" s="173" t="str">
        <f>CONCATENATE("var. ",RIGHT(Z6,2),"/",RIGHT(Y6,2))</f>
        <v>var. 23/22</v>
      </c>
      <c r="AB6" s="173" t="str">
        <f>CONCATENATE("var. ",RIGHT(Z6,2),"/",RIGHT(V6,2))</f>
        <v>var. 23/19</v>
      </c>
      <c r="AC6" s="172" t="str">
        <f>CONCATENATE("dif. ",RIGHT(Z6,2),"/",RIGHT(Y6,2))</f>
        <v>dif. 23/22</v>
      </c>
      <c r="AD6" s="172" t="str">
        <f>CONCATENATE("dif. ",RIGHT(Z6,2),"/",RIGHT(V6,2))</f>
        <v>dif. 23/19</v>
      </c>
      <c r="AE6" s="173" t="str">
        <f>CONCATENATE("Cuota s/ total lugares de residencia ",RIGHT(Z6,4))</f>
        <v>Cuota s/ total lugares de residencia 2023</v>
      </c>
      <c r="AF6" s="174" t="str">
        <f>CONCATENATE("cuota s/ Canarias ",RIGHT(V6,4))</f>
        <v>cuota s/ Canarias 2019</v>
      </c>
      <c r="AG6" s="174" t="str">
        <f>CONCATENATE("cuota s/ Canarias ",RIGHT(Z6,4))</f>
        <v>cuota s/ Canarias 2023</v>
      </c>
    </row>
    <row r="7" spans="1:34" x14ac:dyDescent="0.25">
      <c r="A7" s="1"/>
      <c r="B7" s="176" t="s">
        <v>44</v>
      </c>
      <c r="C7" s="177">
        <f>C8+C11</f>
        <v>1203718</v>
      </c>
      <c r="D7" s="177">
        <f>D8+D11</f>
        <v>631046</v>
      </c>
      <c r="E7" s="177">
        <f>E8+E11</f>
        <v>143184</v>
      </c>
      <c r="F7" s="177">
        <f>F8+F11</f>
        <v>791969</v>
      </c>
      <c r="G7" s="177">
        <f>G8+G11</f>
        <v>942460</v>
      </c>
      <c r="H7" s="178">
        <f>IFERROR(G7/F7-1,"-")</f>
        <v>0.19002132659232873</v>
      </c>
      <c r="I7" s="178">
        <f>IFERROR(G7/C7-1,"-")</f>
        <v>-0.21704252989487571</v>
      </c>
      <c r="J7" s="178">
        <f>G7/G$7</f>
        <v>1</v>
      </c>
      <c r="K7" s="179">
        <f>G7/$G7</f>
        <v>1</v>
      </c>
      <c r="L7" s="177">
        <f>L8+L11</f>
        <v>405619</v>
      </c>
      <c r="M7" s="177">
        <f>M8+M11</f>
        <v>217364</v>
      </c>
      <c r="N7" s="177">
        <f>N8+N11</f>
        <v>42449</v>
      </c>
      <c r="O7" s="177">
        <f>O8+O11</f>
        <v>216344</v>
      </c>
      <c r="P7" s="177">
        <f>P8+P11</f>
        <v>273346</v>
      </c>
      <c r="Q7" s="178">
        <f>IFERROR(P7/O7-1,"-")</f>
        <v>0.26347853418629597</v>
      </c>
      <c r="R7" s="178">
        <f>IFERROR(P7/L7-1,"-")</f>
        <v>-0.32610158794336552</v>
      </c>
      <c r="S7" s="178">
        <f>P7/P$7</f>
        <v>1</v>
      </c>
      <c r="T7" s="179">
        <f>P7/$G7</f>
        <v>0.29003459032744094</v>
      </c>
      <c r="U7" s="177">
        <f t="shared" ref="U7:Z7" si="0">U8+U11</f>
        <v>420010</v>
      </c>
      <c r="V7" s="177">
        <f t="shared" si="0"/>
        <v>417476</v>
      </c>
      <c r="W7" s="177">
        <f t="shared" si="0"/>
        <v>222725</v>
      </c>
      <c r="X7" s="177">
        <f t="shared" si="0"/>
        <v>63150</v>
      </c>
      <c r="Y7" s="177">
        <f t="shared" si="0"/>
        <v>297992</v>
      </c>
      <c r="Z7" s="177">
        <f t="shared" si="0"/>
        <v>358076</v>
      </c>
      <c r="AA7" s="178">
        <f>IFERROR(Z7/Y7-1,"-")</f>
        <v>0.20162957394829384</v>
      </c>
      <c r="AB7" s="178">
        <f>IFERROR(Z7/V7-1,"-")</f>
        <v>-0.14228362828042806</v>
      </c>
      <c r="AC7" s="177">
        <f>Z7-Y7</f>
        <v>60084</v>
      </c>
      <c r="AD7" s="177">
        <f>Z7-V7</f>
        <v>-59400</v>
      </c>
      <c r="AE7" s="178">
        <f>Z7/Z$7</f>
        <v>1</v>
      </c>
      <c r="AF7" s="179">
        <f t="shared" ref="AF7:AF36" si="1">V7/$C7</f>
        <v>0.34682209620525739</v>
      </c>
      <c r="AG7" s="179">
        <f t="shared" ref="AG7:AG15" si="2">Z7/$G7</f>
        <v>0.37993761008424759</v>
      </c>
      <c r="AH7" s="139"/>
    </row>
    <row r="8" spans="1:34" x14ac:dyDescent="0.25">
      <c r="A8" s="1" t="s">
        <v>76</v>
      </c>
      <c r="B8" s="180" t="s">
        <v>77</v>
      </c>
      <c r="C8" s="181">
        <v>133453</v>
      </c>
      <c r="D8" s="181">
        <v>57056</v>
      </c>
      <c r="E8" s="181">
        <v>70506</v>
      </c>
      <c r="F8" s="181">
        <v>114955</v>
      </c>
      <c r="G8" s="181">
        <v>125053</v>
      </c>
      <c r="H8" s="182">
        <f>IFERROR(G8/F8-1,"-")</f>
        <v>8.7843069027010667E-2</v>
      </c>
      <c r="I8" s="183">
        <f>IFERROR(G8/C8-1,"-")</f>
        <v>-6.2943508201389275E-2</v>
      </c>
      <c r="J8" s="182">
        <f>G8/G$7</f>
        <v>0.13268785943170003</v>
      </c>
      <c r="K8" s="184">
        <f>G8/$G8</f>
        <v>1</v>
      </c>
      <c r="L8" s="181">
        <v>49033</v>
      </c>
      <c r="M8" s="181">
        <v>20801</v>
      </c>
      <c r="N8" s="181">
        <v>25733</v>
      </c>
      <c r="O8" s="181">
        <v>37161</v>
      </c>
      <c r="P8" s="181">
        <v>45085</v>
      </c>
      <c r="Q8" s="182">
        <f>IFERROR(P8/O8-1,"-")</f>
        <v>0.21323430478189498</v>
      </c>
      <c r="R8" s="183">
        <f>IFERROR(P8/L8-1,"-")</f>
        <v>-8.0517202700222334E-2</v>
      </c>
      <c r="S8" s="182">
        <f>P8/P$7</f>
        <v>0.16493747850709356</v>
      </c>
      <c r="T8" s="184">
        <f>P8/$G8</f>
        <v>0.36052713649412649</v>
      </c>
      <c r="U8" s="181">
        <v>44138</v>
      </c>
      <c r="V8" s="181">
        <v>40742</v>
      </c>
      <c r="W8" s="181">
        <v>17411</v>
      </c>
      <c r="X8" s="181">
        <v>26183</v>
      </c>
      <c r="Y8" s="181">
        <v>32045</v>
      </c>
      <c r="Z8" s="181">
        <v>36011</v>
      </c>
      <c r="AA8" s="182">
        <f>IFERROR(Z8/Y8-1,"-")</f>
        <v>0.12376345763769692</v>
      </c>
      <c r="AB8" s="183">
        <f t="shared" ref="AB8:AB36" si="3">IFERROR(Z8/V8-1,"-")</f>
        <v>-0.11612095626135188</v>
      </c>
      <c r="AC8" s="181">
        <f t="shared" ref="AC8:AC35" si="4">Z8-Y8</f>
        <v>3966</v>
      </c>
      <c r="AD8" s="181">
        <f t="shared" ref="AD8:AD36" si="5">Z8-V8</f>
        <v>-4731</v>
      </c>
      <c r="AE8" s="182">
        <f>Z8/Z$7</f>
        <v>0.10056803583596778</v>
      </c>
      <c r="AF8" s="184">
        <f t="shared" si="1"/>
        <v>0.30529100132630965</v>
      </c>
      <c r="AG8" s="184">
        <f t="shared" si="2"/>
        <v>0.28796590245735809</v>
      </c>
      <c r="AH8" s="139"/>
    </row>
    <row r="9" spans="1:34" x14ac:dyDescent="0.25">
      <c r="A9" s="197" t="s">
        <v>9</v>
      </c>
      <c r="B9" s="185" t="s">
        <v>9</v>
      </c>
      <c r="C9" s="186">
        <v>89632</v>
      </c>
      <c r="D9" s="186">
        <v>40333</v>
      </c>
      <c r="E9" s="186">
        <v>56309</v>
      </c>
      <c r="F9" s="186">
        <v>75632</v>
      </c>
      <c r="G9" s="186">
        <v>80812</v>
      </c>
      <c r="H9" s="187">
        <f>IFERROR(G9/F9-1,"-")</f>
        <v>6.8489528242013931E-2</v>
      </c>
      <c r="I9" s="188">
        <f>IFERROR(G9/C9-1,"-")</f>
        <v>-9.8402356301320992E-2</v>
      </c>
      <c r="J9" s="187">
        <f>G9/G$7</f>
        <v>8.5745814145958443E-2</v>
      </c>
      <c r="K9" s="189">
        <f>G9/$G9</f>
        <v>1</v>
      </c>
      <c r="L9" s="186">
        <v>42148</v>
      </c>
      <c r="M9" s="186">
        <v>18089</v>
      </c>
      <c r="N9" s="186">
        <v>22573</v>
      </c>
      <c r="O9" s="186">
        <v>29922</v>
      </c>
      <c r="P9" s="186">
        <v>35416</v>
      </c>
      <c r="Q9" s="187">
        <f>IFERROR(P9/O9-1,"-")</f>
        <v>0.18361072120847544</v>
      </c>
      <c r="R9" s="188">
        <f>IFERROR(P9/L9-1,"-")</f>
        <v>-0.15972288127550538</v>
      </c>
      <c r="S9" s="187">
        <f>P9/P$7</f>
        <v>0.12956472748823836</v>
      </c>
      <c r="T9" s="189">
        <f>P9/$G9</f>
        <v>0.43825174479037765</v>
      </c>
      <c r="U9" s="186">
        <v>21096</v>
      </c>
      <c r="V9" s="186">
        <v>18839</v>
      </c>
      <c r="W9" s="186">
        <v>10079</v>
      </c>
      <c r="X9" s="186">
        <v>21924</v>
      </c>
      <c r="Y9" s="186">
        <v>19017</v>
      </c>
      <c r="Z9" s="186">
        <v>19651</v>
      </c>
      <c r="AA9" s="187">
        <f>IFERROR(Z9/Y9-1,"-")</f>
        <v>3.3338591786296501E-2</v>
      </c>
      <c r="AB9" s="188">
        <f t="shared" si="3"/>
        <v>4.310207548171352E-2</v>
      </c>
      <c r="AC9" s="186">
        <f t="shared" si="4"/>
        <v>634</v>
      </c>
      <c r="AD9" s="186">
        <f t="shared" si="5"/>
        <v>812</v>
      </c>
      <c r="AE9" s="187">
        <f>Z9/Z$7</f>
        <v>5.4879411074743908E-2</v>
      </c>
      <c r="AF9" s="189">
        <f t="shared" si="1"/>
        <v>0.2101816315601571</v>
      </c>
      <c r="AG9" s="189">
        <f t="shared" si="2"/>
        <v>0.24316933128743257</v>
      </c>
      <c r="AH9" s="139"/>
    </row>
    <row r="10" spans="1:34" x14ac:dyDescent="0.25">
      <c r="A10" s="197" t="s">
        <v>81</v>
      </c>
      <c r="B10" s="185" t="s">
        <v>81</v>
      </c>
      <c r="C10" s="186">
        <v>43821</v>
      </c>
      <c r="D10" s="186">
        <v>16723</v>
      </c>
      <c r="E10" s="186">
        <v>14197</v>
      </c>
      <c r="F10" s="186">
        <v>39323</v>
      </c>
      <c r="G10" s="186">
        <v>44241</v>
      </c>
      <c r="H10" s="187">
        <f>IFERROR(G10/F10-1,"-")</f>
        <v>0.12506675482542029</v>
      </c>
      <c r="I10" s="188">
        <f>IFERROR(G10/C10-1,"-")</f>
        <v>9.5844458136509214E-3</v>
      </c>
      <c r="J10" s="187">
        <f>G10/G$7</f>
        <v>4.6942045285741571E-2</v>
      </c>
      <c r="K10" s="189">
        <f>G10/$G10</f>
        <v>1</v>
      </c>
      <c r="L10" s="186">
        <v>6885</v>
      </c>
      <c r="M10" s="186">
        <v>2712</v>
      </c>
      <c r="N10" s="186">
        <v>3160</v>
      </c>
      <c r="O10" s="186">
        <v>7239</v>
      </c>
      <c r="P10" s="186">
        <v>9669</v>
      </c>
      <c r="Q10" s="187">
        <f>IFERROR(P10/O10-1,"-")</f>
        <v>0.33568172399502694</v>
      </c>
      <c r="R10" s="188">
        <f>IFERROR(P10/L10-1,"-")</f>
        <v>0.4043572984749455</v>
      </c>
      <c r="S10" s="187">
        <f>P10/P$7</f>
        <v>3.5372751018855224E-2</v>
      </c>
      <c r="T10" s="189">
        <f>P10/$G10</f>
        <v>0.21855292601885129</v>
      </c>
      <c r="U10" s="186">
        <v>23042</v>
      </c>
      <c r="V10" s="186">
        <v>21903</v>
      </c>
      <c r="W10" s="186">
        <v>7332</v>
      </c>
      <c r="X10" s="186">
        <v>4259</v>
      </c>
      <c r="Y10" s="186">
        <v>13028</v>
      </c>
      <c r="Z10" s="186">
        <v>16360</v>
      </c>
      <c r="AA10" s="187">
        <f>IFERROR(Z10/Y10-1,"-")</f>
        <v>0.25575683143997541</v>
      </c>
      <c r="AB10" s="188">
        <f t="shared" si="3"/>
        <v>-0.25307035565904212</v>
      </c>
      <c r="AC10" s="186">
        <f t="shared" si="4"/>
        <v>3332</v>
      </c>
      <c r="AD10" s="186">
        <f t="shared" si="5"/>
        <v>-5543</v>
      </c>
      <c r="AE10" s="187">
        <f>Z10/Z$7</f>
        <v>4.5688624761223873E-2</v>
      </c>
      <c r="AF10" s="189">
        <f t="shared" si="1"/>
        <v>0.49982884918189907</v>
      </c>
      <c r="AG10" s="189">
        <f t="shared" si="2"/>
        <v>0.36979272620419973</v>
      </c>
      <c r="AH10" s="139"/>
    </row>
    <row r="11" spans="1:34" x14ac:dyDescent="0.25">
      <c r="A11" s="1"/>
      <c r="B11" s="180" t="s">
        <v>89</v>
      </c>
      <c r="C11" s="181">
        <v>1070265</v>
      </c>
      <c r="D11" s="181">
        <v>573990</v>
      </c>
      <c r="E11" s="181">
        <v>72678</v>
      </c>
      <c r="F11" s="181">
        <v>677014</v>
      </c>
      <c r="G11" s="181">
        <v>817407</v>
      </c>
      <c r="H11" s="182">
        <f>IFERROR(G11/F11-1,"-")</f>
        <v>0.20737089631824457</v>
      </c>
      <c r="I11" s="183">
        <f>IFERROR(G11/C11-1,"-")</f>
        <v>-0.23625737550980364</v>
      </c>
      <c r="J11" s="182">
        <f>G11/G$7</f>
        <v>0.86731214056829997</v>
      </c>
      <c r="K11" s="184">
        <f>G11/$G11</f>
        <v>1</v>
      </c>
      <c r="L11" s="181">
        <v>356586</v>
      </c>
      <c r="M11" s="181">
        <v>196563</v>
      </c>
      <c r="N11" s="181">
        <v>16716</v>
      </c>
      <c r="O11" s="181">
        <v>179183</v>
      </c>
      <c r="P11" s="181">
        <v>228261</v>
      </c>
      <c r="Q11" s="182">
        <f>IFERROR(P11/O11-1,"-")</f>
        <v>0.27389875155567212</v>
      </c>
      <c r="R11" s="183">
        <f>IFERROR(P11/L11-1,"-")</f>
        <v>-0.35987111103632785</v>
      </c>
      <c r="S11" s="182">
        <f>P11/P$7</f>
        <v>0.83506252149290638</v>
      </c>
      <c r="T11" s="184">
        <f>P11/$G11</f>
        <v>0.27925011652701776</v>
      </c>
      <c r="U11" s="181">
        <v>375872</v>
      </c>
      <c r="V11" s="181">
        <v>376734</v>
      </c>
      <c r="W11" s="181">
        <v>205314</v>
      </c>
      <c r="X11" s="181">
        <v>36967</v>
      </c>
      <c r="Y11" s="181">
        <v>265947</v>
      </c>
      <c r="Z11" s="181">
        <v>322065</v>
      </c>
      <c r="AA11" s="182">
        <f>IFERROR(Z11/Y11-1,"-")</f>
        <v>0.21101196855012461</v>
      </c>
      <c r="AB11" s="183">
        <f t="shared" si="3"/>
        <v>-0.14511299749956208</v>
      </c>
      <c r="AC11" s="181">
        <f t="shared" si="4"/>
        <v>56118</v>
      </c>
      <c r="AD11" s="181">
        <f t="shared" si="5"/>
        <v>-54669</v>
      </c>
      <c r="AE11" s="182">
        <f>Z11/Z$7</f>
        <v>0.89943196416403226</v>
      </c>
      <c r="AF11" s="184">
        <f t="shared" si="1"/>
        <v>0.35200067273058544</v>
      </c>
      <c r="AG11" s="184">
        <f t="shared" si="2"/>
        <v>0.39400812569503318</v>
      </c>
      <c r="AH11" s="139"/>
    </row>
    <row r="12" spans="1:34" s="103" customFormat="1" x14ac:dyDescent="0.25">
      <c r="B12" s="185" t="s">
        <v>93</v>
      </c>
      <c r="C12" s="186">
        <v>396910</v>
      </c>
      <c r="D12" s="186">
        <v>197121</v>
      </c>
      <c r="E12" s="186">
        <v>3594</v>
      </c>
      <c r="F12" s="186">
        <v>249816</v>
      </c>
      <c r="G12" s="186">
        <v>322716</v>
      </c>
      <c r="H12" s="187">
        <f t="shared" ref="H12:H36" si="6">IFERROR(G12/F12-1,"-")</f>
        <v>0.29181477567489678</v>
      </c>
      <c r="I12" s="188">
        <f t="shared" ref="I12:I36" si="7">IFERROR(G12/C12-1,"-")</f>
        <v>-0.1869290267315008</v>
      </c>
      <c r="J12" s="187">
        <f t="shared" ref="J12:J36" si="8">G12/G$7</f>
        <v>0.34241877639369311</v>
      </c>
      <c r="K12" s="189">
        <f t="shared" ref="K12:K36" si="9">G12/$G12</f>
        <v>1</v>
      </c>
      <c r="L12" s="186">
        <v>57760</v>
      </c>
      <c r="M12" s="186">
        <v>27812</v>
      </c>
      <c r="N12" s="186">
        <v>748</v>
      </c>
      <c r="O12" s="186">
        <v>32508</v>
      </c>
      <c r="P12" s="186">
        <v>44803</v>
      </c>
      <c r="Q12" s="187">
        <f t="shared" ref="Q12:Q36" si="10">IFERROR(P12/O12-1,"-")</f>
        <v>0.37821459333087248</v>
      </c>
      <c r="R12" s="188">
        <f t="shared" ref="R12:R36" si="11">IFERROR(P12/L12-1,"-")</f>
        <v>-0.22432479224376733</v>
      </c>
      <c r="S12" s="187">
        <f t="shared" ref="S12:S29" si="12">P12/P$7</f>
        <v>0.16390581899863177</v>
      </c>
      <c r="T12" s="189">
        <f t="shared" ref="T12:T36" si="13">P12/$G12</f>
        <v>0.13883104649289157</v>
      </c>
      <c r="U12" s="186">
        <v>168303</v>
      </c>
      <c r="V12" s="186">
        <v>179041</v>
      </c>
      <c r="W12" s="186">
        <v>88139</v>
      </c>
      <c r="X12" s="186">
        <v>1875</v>
      </c>
      <c r="Y12" s="186">
        <v>106123</v>
      </c>
      <c r="Z12" s="186">
        <v>143316</v>
      </c>
      <c r="AA12" s="187">
        <f t="shared" ref="AA12:AA36" si="14">IFERROR(Z12/Y12-1,"-")</f>
        <v>0.35047068024839101</v>
      </c>
      <c r="AB12" s="188">
        <f t="shared" si="3"/>
        <v>-0.19953530196993985</v>
      </c>
      <c r="AC12" s="186">
        <f t="shared" si="4"/>
        <v>37193</v>
      </c>
      <c r="AD12" s="186">
        <f t="shared" si="5"/>
        <v>-35725</v>
      </c>
      <c r="AE12" s="187">
        <f t="shared" ref="AE12:AE36" si="15">Z12/Z$7</f>
        <v>0.40023905539606119</v>
      </c>
      <c r="AF12" s="189">
        <f t="shared" si="1"/>
        <v>0.45108714821999951</v>
      </c>
      <c r="AG12" s="189">
        <f t="shared" si="2"/>
        <v>0.44409325846874653</v>
      </c>
      <c r="AH12" s="198"/>
    </row>
    <row r="13" spans="1:34" s="103" customFormat="1" x14ac:dyDescent="0.25">
      <c r="B13" s="185" t="s">
        <v>97</v>
      </c>
      <c r="C13" s="186">
        <v>127596</v>
      </c>
      <c r="D13" s="186">
        <v>71527</v>
      </c>
      <c r="E13" s="186">
        <v>15635</v>
      </c>
      <c r="F13" s="186">
        <v>81563</v>
      </c>
      <c r="G13" s="186">
        <v>93748</v>
      </c>
      <c r="H13" s="187">
        <f t="shared" si="6"/>
        <v>0.14939372019175368</v>
      </c>
      <c r="I13" s="188">
        <f t="shared" si="7"/>
        <v>-0.26527477350387163</v>
      </c>
      <c r="J13" s="187">
        <f t="shared" si="8"/>
        <v>9.9471595611484831E-2</v>
      </c>
      <c r="K13" s="189">
        <f t="shared" si="9"/>
        <v>1</v>
      </c>
      <c r="L13" s="186">
        <v>45057</v>
      </c>
      <c r="M13" s="186">
        <v>25915</v>
      </c>
      <c r="N13" s="186">
        <v>4698</v>
      </c>
      <c r="O13" s="186">
        <v>31168</v>
      </c>
      <c r="P13" s="186">
        <v>38156</v>
      </c>
      <c r="Q13" s="187">
        <f t="shared" si="10"/>
        <v>0.2242043121149897</v>
      </c>
      <c r="R13" s="188">
        <f t="shared" si="11"/>
        <v>-0.15316155092438466</v>
      </c>
      <c r="S13" s="187">
        <f t="shared" si="12"/>
        <v>0.13958865320875374</v>
      </c>
      <c r="T13" s="189">
        <f t="shared" si="13"/>
        <v>0.40700601612834408</v>
      </c>
      <c r="U13" s="186">
        <v>31834</v>
      </c>
      <c r="V13" s="186">
        <v>26776</v>
      </c>
      <c r="W13" s="186">
        <v>14632</v>
      </c>
      <c r="X13" s="186">
        <v>3714</v>
      </c>
      <c r="Y13" s="186">
        <v>17211</v>
      </c>
      <c r="Z13" s="186">
        <v>19006</v>
      </c>
      <c r="AA13" s="187">
        <f t="shared" si="14"/>
        <v>0.10429376561501358</v>
      </c>
      <c r="AB13" s="188">
        <f t="shared" si="3"/>
        <v>-0.29018524051389305</v>
      </c>
      <c r="AC13" s="186">
        <f t="shared" si="4"/>
        <v>1795</v>
      </c>
      <c r="AD13" s="186">
        <f t="shared" si="5"/>
        <v>-7770</v>
      </c>
      <c r="AE13" s="187">
        <f t="shared" si="15"/>
        <v>5.3078117494610083E-2</v>
      </c>
      <c r="AF13" s="189">
        <f t="shared" si="1"/>
        <v>0.20984983855293268</v>
      </c>
      <c r="AG13" s="189">
        <f t="shared" si="2"/>
        <v>0.20273499167982251</v>
      </c>
      <c r="AH13" s="198"/>
    </row>
    <row r="14" spans="1:34" x14ac:dyDescent="0.25">
      <c r="A14" s="1"/>
      <c r="B14" s="185" t="s">
        <v>101</v>
      </c>
      <c r="C14" s="186">
        <v>24330</v>
      </c>
      <c r="D14" s="186">
        <v>13021</v>
      </c>
      <c r="E14" s="186">
        <v>10814</v>
      </c>
      <c r="F14" s="186">
        <v>24406</v>
      </c>
      <c r="G14" s="186">
        <v>27382</v>
      </c>
      <c r="H14" s="187">
        <f t="shared" si="6"/>
        <v>0.12193722855035638</v>
      </c>
      <c r="I14" s="188">
        <f t="shared" si="7"/>
        <v>0.12544184134812997</v>
      </c>
      <c r="J14" s="187">
        <f t="shared" si="8"/>
        <v>2.9053752944422043E-2</v>
      </c>
      <c r="K14" s="189">
        <f t="shared" si="9"/>
        <v>1</v>
      </c>
      <c r="L14" s="186">
        <v>5086</v>
      </c>
      <c r="M14" s="186">
        <v>2835</v>
      </c>
      <c r="N14" s="186">
        <v>1861</v>
      </c>
      <c r="O14" s="186">
        <v>4487</v>
      </c>
      <c r="P14" s="186">
        <v>5646</v>
      </c>
      <c r="Q14" s="187">
        <f t="shared" si="10"/>
        <v>0.25830176064185428</v>
      </c>
      <c r="R14" s="188">
        <f t="shared" si="11"/>
        <v>0.11010617381046006</v>
      </c>
      <c r="S14" s="187">
        <f t="shared" si="12"/>
        <v>2.0655140371543756E-2</v>
      </c>
      <c r="T14" s="189">
        <f t="shared" si="13"/>
        <v>0.20619384997443577</v>
      </c>
      <c r="U14" s="186">
        <v>10836</v>
      </c>
      <c r="V14" s="186">
        <v>8693</v>
      </c>
      <c r="W14" s="186">
        <v>5438</v>
      </c>
      <c r="X14" s="186">
        <v>5422</v>
      </c>
      <c r="Y14" s="186">
        <v>10929</v>
      </c>
      <c r="Z14" s="186">
        <v>13221</v>
      </c>
      <c r="AA14" s="187">
        <f t="shared" si="14"/>
        <v>0.20971726598956897</v>
      </c>
      <c r="AB14" s="188">
        <f t="shared" si="3"/>
        <v>0.52087886805475669</v>
      </c>
      <c r="AC14" s="186">
        <f t="shared" si="4"/>
        <v>2292</v>
      </c>
      <c r="AD14" s="186">
        <f t="shared" si="5"/>
        <v>4528</v>
      </c>
      <c r="AE14" s="187">
        <f t="shared" si="15"/>
        <v>3.6922329337905922E-2</v>
      </c>
      <c r="AF14" s="189">
        <f t="shared" si="1"/>
        <v>0.35729551993423758</v>
      </c>
      <c r="AG14" s="189">
        <f t="shared" si="2"/>
        <v>0.48283543933971224</v>
      </c>
      <c r="AH14" s="139"/>
    </row>
    <row r="15" spans="1:34" x14ac:dyDescent="0.25">
      <c r="A15" s="1"/>
      <c r="B15" s="185" t="s">
        <v>110</v>
      </c>
      <c r="C15" s="186">
        <v>54262</v>
      </c>
      <c r="D15" s="186">
        <v>29505</v>
      </c>
      <c r="E15" s="186">
        <v>2175</v>
      </c>
      <c r="F15" s="186">
        <v>50019</v>
      </c>
      <c r="G15" s="186">
        <v>48397</v>
      </c>
      <c r="H15" s="187">
        <f t="shared" si="6"/>
        <v>-3.2427677482556594E-2</v>
      </c>
      <c r="I15" s="188">
        <f t="shared" si="7"/>
        <v>-0.10808669050164021</v>
      </c>
      <c r="J15" s="187">
        <f t="shared" si="8"/>
        <v>5.1351781507968507E-2</v>
      </c>
      <c r="K15" s="189">
        <f t="shared" si="9"/>
        <v>1</v>
      </c>
      <c r="L15" s="186">
        <v>22111</v>
      </c>
      <c r="M15" s="186">
        <v>12357</v>
      </c>
      <c r="N15" s="186">
        <v>1005</v>
      </c>
      <c r="O15" s="186">
        <v>21305</v>
      </c>
      <c r="P15" s="186">
        <v>21924</v>
      </c>
      <c r="Q15" s="187">
        <f t="shared" si="10"/>
        <v>2.905421262614416E-2</v>
      </c>
      <c r="R15" s="188">
        <f t="shared" si="11"/>
        <v>-8.4573289313011335E-3</v>
      </c>
      <c r="S15" s="187">
        <f t="shared" si="12"/>
        <v>8.0206039232328261E-2</v>
      </c>
      <c r="T15" s="189">
        <f t="shared" si="13"/>
        <v>0.45300328532760298</v>
      </c>
      <c r="U15" s="186">
        <v>16182</v>
      </c>
      <c r="V15" s="186">
        <v>15679</v>
      </c>
      <c r="W15" s="186">
        <v>8166</v>
      </c>
      <c r="X15" s="186">
        <v>839</v>
      </c>
      <c r="Y15" s="186">
        <v>16710</v>
      </c>
      <c r="Z15" s="186">
        <v>14905</v>
      </c>
      <c r="AA15" s="187">
        <f t="shared" si="14"/>
        <v>-0.10801915020945541</v>
      </c>
      <c r="AB15" s="188">
        <f t="shared" si="3"/>
        <v>-4.9365393201097008E-2</v>
      </c>
      <c r="AC15" s="186">
        <f t="shared" si="4"/>
        <v>-1805</v>
      </c>
      <c r="AD15" s="186">
        <f t="shared" si="5"/>
        <v>-774</v>
      </c>
      <c r="AE15" s="187">
        <f t="shared" si="15"/>
        <v>4.1625241568828963E-2</v>
      </c>
      <c r="AF15" s="189">
        <f t="shared" si="1"/>
        <v>0.28894990969739415</v>
      </c>
      <c r="AG15" s="189">
        <f t="shared" si="2"/>
        <v>0.30797363472942541</v>
      </c>
      <c r="AH15" s="139"/>
    </row>
    <row r="16" spans="1:34" x14ac:dyDescent="0.25">
      <c r="A16" s="1"/>
      <c r="B16" s="185" t="s">
        <v>105</v>
      </c>
      <c r="C16" s="186">
        <v>11297</v>
      </c>
      <c r="D16" s="186">
        <v>5755</v>
      </c>
      <c r="E16" s="186">
        <v>1564</v>
      </c>
      <c r="F16" s="186">
        <v>10112</v>
      </c>
      <c r="G16" s="186">
        <v>10184</v>
      </c>
      <c r="H16" s="187">
        <f t="shared" si="6"/>
        <v>7.1202531645568889E-3</v>
      </c>
      <c r="I16" s="188">
        <f t="shared" si="7"/>
        <v>-9.8521731433123816E-2</v>
      </c>
      <c r="J16" s="187">
        <f t="shared" si="8"/>
        <v>1.0805763639836173E-2</v>
      </c>
      <c r="K16" s="189">
        <f t="shared" si="9"/>
        <v>1</v>
      </c>
      <c r="L16" s="186">
        <v>3396</v>
      </c>
      <c r="M16" s="186">
        <v>1272</v>
      </c>
      <c r="N16" s="186">
        <v>405</v>
      </c>
      <c r="O16" s="186">
        <v>2649</v>
      </c>
      <c r="P16" s="186">
        <v>2802</v>
      </c>
      <c r="Q16" s="187">
        <f t="shared" si="10"/>
        <v>5.7757644394111018E-2</v>
      </c>
      <c r="R16" s="188">
        <f t="shared" si="11"/>
        <v>-0.17491166077738518</v>
      </c>
      <c r="S16" s="187">
        <f t="shared" si="12"/>
        <v>1.0250744477694937E-2</v>
      </c>
      <c r="T16" s="189">
        <f t="shared" si="13"/>
        <v>0.2751374705420267</v>
      </c>
      <c r="U16" s="186">
        <v>5953</v>
      </c>
      <c r="V16" s="186">
        <v>5437</v>
      </c>
      <c r="W16" s="186">
        <v>3282</v>
      </c>
      <c r="X16" s="186">
        <v>831</v>
      </c>
      <c r="Y16" s="186">
        <v>5560</v>
      </c>
      <c r="Z16" s="186">
        <v>5478</v>
      </c>
      <c r="AA16" s="187">
        <f t="shared" si="14"/>
        <v>-1.4748201438848918E-2</v>
      </c>
      <c r="AB16" s="188">
        <f t="shared" si="3"/>
        <v>7.5409233032921463E-3</v>
      </c>
      <c r="AC16" s="186">
        <f t="shared" si="4"/>
        <v>-82</v>
      </c>
      <c r="AD16" s="186">
        <f t="shared" si="5"/>
        <v>41</v>
      </c>
      <c r="AE16" s="187">
        <f t="shared" si="15"/>
        <v>1.5298428266624963E-2</v>
      </c>
      <c r="AF16" s="189">
        <f t="shared" si="1"/>
        <v>0.48127821545543065</v>
      </c>
      <c r="AG16" s="189">
        <f>Z16/$G16</f>
        <v>0.53790259230164961</v>
      </c>
      <c r="AH16" s="139"/>
    </row>
    <row r="17" spans="1:34" x14ac:dyDescent="0.25">
      <c r="A17" s="1"/>
      <c r="B17" s="185" t="s">
        <v>114</v>
      </c>
      <c r="C17" s="186">
        <v>24883</v>
      </c>
      <c r="D17" s="186">
        <v>10956</v>
      </c>
      <c r="E17" s="186">
        <v>5566</v>
      </c>
      <c r="F17" s="186">
        <v>25359</v>
      </c>
      <c r="G17" s="186">
        <v>25144</v>
      </c>
      <c r="H17" s="187">
        <f t="shared" si="6"/>
        <v>-8.4782522970148211E-3</v>
      </c>
      <c r="I17" s="188">
        <f t="shared" si="7"/>
        <v>1.0489088936221469E-2</v>
      </c>
      <c r="J17" s="187">
        <f t="shared" si="8"/>
        <v>2.6679116355070771E-2</v>
      </c>
      <c r="K17" s="189">
        <f t="shared" si="9"/>
        <v>1</v>
      </c>
      <c r="L17" s="186">
        <v>7317</v>
      </c>
      <c r="M17" s="186">
        <v>3540</v>
      </c>
      <c r="N17" s="186">
        <v>1013</v>
      </c>
      <c r="O17" s="186">
        <v>5333</v>
      </c>
      <c r="P17" s="186">
        <v>6562</v>
      </c>
      <c r="Q17" s="187">
        <f t="shared" si="10"/>
        <v>0.2304519032439527</v>
      </c>
      <c r="R17" s="188">
        <f t="shared" si="11"/>
        <v>-0.10318436517698515</v>
      </c>
      <c r="S17" s="187">
        <f t="shared" si="12"/>
        <v>2.4006204590518977E-2</v>
      </c>
      <c r="T17" s="189">
        <f t="shared" si="13"/>
        <v>0.26097677378300987</v>
      </c>
      <c r="U17" s="186">
        <v>9155</v>
      </c>
      <c r="V17" s="186">
        <v>9480</v>
      </c>
      <c r="W17" s="186">
        <v>4221</v>
      </c>
      <c r="X17" s="186">
        <v>2454</v>
      </c>
      <c r="Y17" s="186">
        <v>10926</v>
      </c>
      <c r="Z17" s="186">
        <v>11324</v>
      </c>
      <c r="AA17" s="187">
        <f t="shared" si="14"/>
        <v>3.6426871682225803E-2</v>
      </c>
      <c r="AB17" s="188">
        <f t="shared" si="3"/>
        <v>0.19451476793248945</v>
      </c>
      <c r="AC17" s="186">
        <f t="shared" si="4"/>
        <v>398</v>
      </c>
      <c r="AD17" s="186">
        <f t="shared" si="5"/>
        <v>1844</v>
      </c>
      <c r="AE17" s="187">
        <f t="shared" si="15"/>
        <v>3.1624571320054959E-2</v>
      </c>
      <c r="AF17" s="189">
        <f t="shared" si="1"/>
        <v>0.3809830004420689</v>
      </c>
      <c r="AG17" s="189">
        <f t="shared" ref="AG17:AG36" si="16">Z17/$G17</f>
        <v>0.45036589245943365</v>
      </c>
      <c r="AH17" s="139"/>
    </row>
    <row r="18" spans="1:34" x14ac:dyDescent="0.25">
      <c r="A18" s="1"/>
      <c r="B18" s="185" t="s">
        <v>118</v>
      </c>
      <c r="C18" s="186">
        <v>53817</v>
      </c>
      <c r="D18" s="186">
        <v>26536</v>
      </c>
      <c r="E18" s="186">
        <v>2290</v>
      </c>
      <c r="F18" s="186">
        <v>44280</v>
      </c>
      <c r="G18" s="186">
        <v>54875</v>
      </c>
      <c r="H18" s="187">
        <f t="shared" si="6"/>
        <v>0.2392728093947607</v>
      </c>
      <c r="I18" s="188">
        <f t="shared" si="7"/>
        <v>1.9659215489529425E-2</v>
      </c>
      <c r="J18" s="187">
        <f t="shared" si="8"/>
        <v>5.8225282770621563E-2</v>
      </c>
      <c r="K18" s="189">
        <f t="shared" si="9"/>
        <v>1</v>
      </c>
      <c r="L18" s="186">
        <v>6444</v>
      </c>
      <c r="M18" s="186">
        <v>3521</v>
      </c>
      <c r="N18" s="186">
        <v>330</v>
      </c>
      <c r="O18" s="186">
        <v>4601</v>
      </c>
      <c r="P18" s="186">
        <v>7169</v>
      </c>
      <c r="Q18" s="187">
        <f t="shared" si="10"/>
        <v>0.55813953488372103</v>
      </c>
      <c r="R18" s="188">
        <f t="shared" si="11"/>
        <v>0.11250775915580391</v>
      </c>
      <c r="S18" s="187">
        <f t="shared" si="12"/>
        <v>2.6226833390647752E-2</v>
      </c>
      <c r="T18" s="189">
        <f t="shared" si="13"/>
        <v>0.13064236902050114</v>
      </c>
      <c r="U18" s="186">
        <v>9094</v>
      </c>
      <c r="V18" s="186">
        <v>9996</v>
      </c>
      <c r="W18" s="186">
        <v>5375</v>
      </c>
      <c r="X18" s="186">
        <v>975</v>
      </c>
      <c r="Y18" s="186">
        <v>11833</v>
      </c>
      <c r="Z18" s="186">
        <v>11620</v>
      </c>
      <c r="AA18" s="187">
        <f t="shared" si="14"/>
        <v>-1.8000507056536774E-2</v>
      </c>
      <c r="AB18" s="188">
        <f t="shared" si="3"/>
        <v>0.16246498599439785</v>
      </c>
      <c r="AC18" s="186">
        <f t="shared" si="4"/>
        <v>-213</v>
      </c>
      <c r="AD18" s="186">
        <f t="shared" si="5"/>
        <v>1624</v>
      </c>
      <c r="AE18" s="187">
        <f t="shared" si="15"/>
        <v>3.2451211474659014E-2</v>
      </c>
      <c r="AF18" s="189">
        <f t="shared" si="1"/>
        <v>0.18574056524889904</v>
      </c>
      <c r="AG18" s="189">
        <f t="shared" si="16"/>
        <v>0.21175398633257403</v>
      </c>
      <c r="AH18" s="139"/>
    </row>
    <row r="19" spans="1:34" x14ac:dyDescent="0.25">
      <c r="A19" s="1"/>
      <c r="B19" s="185" t="s">
        <v>140</v>
      </c>
      <c r="C19" s="186">
        <v>9493</v>
      </c>
      <c r="D19" s="186">
        <v>4986</v>
      </c>
      <c r="E19" s="186">
        <v>3739</v>
      </c>
      <c r="F19" s="186">
        <v>10014</v>
      </c>
      <c r="G19" s="186">
        <v>12313</v>
      </c>
      <c r="H19" s="187">
        <f t="shared" si="6"/>
        <v>0.22957858997403635</v>
      </c>
      <c r="I19" s="188">
        <f t="shared" si="7"/>
        <v>0.29706099231012328</v>
      </c>
      <c r="J19" s="187">
        <f t="shared" si="8"/>
        <v>1.3064745453387943E-2</v>
      </c>
      <c r="K19" s="189">
        <f t="shared" si="9"/>
        <v>1</v>
      </c>
      <c r="L19" s="186">
        <v>1871</v>
      </c>
      <c r="M19" s="186">
        <v>1061</v>
      </c>
      <c r="N19" s="186">
        <v>369</v>
      </c>
      <c r="O19" s="186">
        <v>1332</v>
      </c>
      <c r="P19" s="186">
        <v>2064</v>
      </c>
      <c r="Q19" s="187">
        <f t="shared" si="10"/>
        <v>0.54954954954954949</v>
      </c>
      <c r="R19" s="188">
        <f t="shared" si="11"/>
        <v>0.10315339390700151</v>
      </c>
      <c r="S19" s="187">
        <f t="shared" si="12"/>
        <v>7.5508695938480896E-3</v>
      </c>
      <c r="T19" s="189">
        <f t="shared" si="13"/>
        <v>0.16762771054982539</v>
      </c>
      <c r="U19" s="186">
        <v>4950</v>
      </c>
      <c r="V19" s="186">
        <v>4385</v>
      </c>
      <c r="W19" s="186">
        <v>2493</v>
      </c>
      <c r="X19" s="186">
        <v>2727</v>
      </c>
      <c r="Y19" s="186">
        <v>6229</v>
      </c>
      <c r="Z19" s="186">
        <v>6839</v>
      </c>
      <c r="AA19" s="187">
        <f t="shared" si="14"/>
        <v>9.7929041579707832E-2</v>
      </c>
      <c r="AB19" s="188">
        <f t="shared" si="3"/>
        <v>0.55963511972633984</v>
      </c>
      <c r="AC19" s="186">
        <f t="shared" si="4"/>
        <v>610</v>
      </c>
      <c r="AD19" s="186">
        <f t="shared" si="5"/>
        <v>2454</v>
      </c>
      <c r="AE19" s="187">
        <f t="shared" si="15"/>
        <v>1.9099297355868586E-2</v>
      </c>
      <c r="AF19" s="189">
        <f t="shared" si="1"/>
        <v>0.46191930896450017</v>
      </c>
      <c r="AG19" s="189">
        <f t="shared" si="16"/>
        <v>0.55542922114837978</v>
      </c>
      <c r="AH19" s="139"/>
    </row>
    <row r="20" spans="1:34" x14ac:dyDescent="0.25">
      <c r="A20" s="1"/>
      <c r="B20" s="185" t="s">
        <v>130</v>
      </c>
      <c r="C20" s="186">
        <v>49514</v>
      </c>
      <c r="D20" s="186">
        <v>27332</v>
      </c>
      <c r="E20" s="186">
        <v>310</v>
      </c>
      <c r="F20" s="186">
        <v>28159</v>
      </c>
      <c r="G20" s="186">
        <v>29504</v>
      </c>
      <c r="H20" s="187">
        <f t="shared" si="6"/>
        <v>4.7764480272737053E-2</v>
      </c>
      <c r="I20" s="188">
        <f t="shared" si="7"/>
        <v>-0.40412812537868081</v>
      </c>
      <c r="J20" s="187">
        <f t="shared" si="8"/>
        <v>3.130530738705091E-2</v>
      </c>
      <c r="K20" s="189">
        <f t="shared" si="9"/>
        <v>1</v>
      </c>
      <c r="L20" s="186">
        <v>29328</v>
      </c>
      <c r="M20" s="186">
        <v>14322</v>
      </c>
      <c r="N20" s="186">
        <v>138</v>
      </c>
      <c r="O20" s="186">
        <v>14888</v>
      </c>
      <c r="P20" s="186">
        <v>13984</v>
      </c>
      <c r="Q20" s="187">
        <f t="shared" si="10"/>
        <v>-6.0720042987640999E-2</v>
      </c>
      <c r="R20" s="188">
        <f t="shared" si="11"/>
        <v>-0.52318603382433171</v>
      </c>
      <c r="S20" s="187">
        <f t="shared" si="12"/>
        <v>5.1158604845141321E-2</v>
      </c>
      <c r="T20" s="189">
        <f t="shared" si="13"/>
        <v>0.47396963123644253</v>
      </c>
      <c r="U20" s="186">
        <v>14422</v>
      </c>
      <c r="V20" s="186">
        <v>16301</v>
      </c>
      <c r="W20" s="186">
        <v>10352</v>
      </c>
      <c r="X20" s="186">
        <v>148</v>
      </c>
      <c r="Y20" s="186">
        <v>10735</v>
      </c>
      <c r="Z20" s="186">
        <v>13078</v>
      </c>
      <c r="AA20" s="187">
        <f t="shared" si="14"/>
        <v>0.21825803446669778</v>
      </c>
      <c r="AB20" s="188">
        <f t="shared" si="3"/>
        <v>-0.19771793141525063</v>
      </c>
      <c r="AC20" s="186">
        <f t="shared" si="4"/>
        <v>2343</v>
      </c>
      <c r="AD20" s="186">
        <f t="shared" si="5"/>
        <v>-3223</v>
      </c>
      <c r="AE20" s="187">
        <f t="shared" si="15"/>
        <v>3.652297277672896E-2</v>
      </c>
      <c r="AF20" s="189">
        <f t="shared" si="1"/>
        <v>0.32922001858060346</v>
      </c>
      <c r="AG20" s="189">
        <f t="shared" si="16"/>
        <v>0.44326193058568331</v>
      </c>
      <c r="AH20" s="139"/>
    </row>
    <row r="21" spans="1:34" x14ac:dyDescent="0.25">
      <c r="A21" s="197" t="s">
        <v>97</v>
      </c>
      <c r="B21" s="185" t="s">
        <v>142</v>
      </c>
      <c r="C21" s="186">
        <v>5513</v>
      </c>
      <c r="D21" s="186">
        <v>4118</v>
      </c>
      <c r="E21" s="186">
        <v>524</v>
      </c>
      <c r="F21" s="186">
        <v>7402</v>
      </c>
      <c r="G21" s="186">
        <v>7622</v>
      </c>
      <c r="H21" s="187">
        <f t="shared" si="6"/>
        <v>2.9721696838692191E-2</v>
      </c>
      <c r="I21" s="188">
        <f t="shared" si="7"/>
        <v>0.3825503355704698</v>
      </c>
      <c r="J21" s="187">
        <f t="shared" si="8"/>
        <v>8.0873458820533498E-3</v>
      </c>
      <c r="K21" s="189">
        <f t="shared" si="9"/>
        <v>1</v>
      </c>
      <c r="L21" s="186">
        <v>1796</v>
      </c>
      <c r="M21" s="186">
        <v>1423</v>
      </c>
      <c r="N21" s="186">
        <v>104</v>
      </c>
      <c r="O21" s="186">
        <v>1283</v>
      </c>
      <c r="P21" s="186">
        <v>1852</v>
      </c>
      <c r="Q21" s="187">
        <f t="shared" si="10"/>
        <v>0.44349181605611854</v>
      </c>
      <c r="R21" s="188">
        <f t="shared" si="11"/>
        <v>3.1180400890868487E-2</v>
      </c>
      <c r="S21" s="187">
        <f t="shared" si="12"/>
        <v>6.7752957789760961E-3</v>
      </c>
      <c r="T21" s="189">
        <f t="shared" si="13"/>
        <v>0.2429808449225925</v>
      </c>
      <c r="U21" s="186">
        <v>2856</v>
      </c>
      <c r="V21" s="186">
        <v>3682</v>
      </c>
      <c r="W21" s="186">
        <v>2682</v>
      </c>
      <c r="X21" s="186">
        <v>416</v>
      </c>
      <c r="Y21" s="186">
        <v>6104</v>
      </c>
      <c r="Z21" s="186">
        <v>5751</v>
      </c>
      <c r="AA21" s="187">
        <f t="shared" si="14"/>
        <v>-5.7830930537352554E-2</v>
      </c>
      <c r="AB21" s="188">
        <f t="shared" si="3"/>
        <v>0.56192286800651825</v>
      </c>
      <c r="AC21" s="186">
        <f t="shared" si="4"/>
        <v>-353</v>
      </c>
      <c r="AD21" s="186">
        <f t="shared" si="5"/>
        <v>2069</v>
      </c>
      <c r="AE21" s="187">
        <f t="shared" si="15"/>
        <v>1.6060836247053699E-2</v>
      </c>
      <c r="AF21" s="189">
        <f t="shared" si="1"/>
        <v>0.66787592962089604</v>
      </c>
      <c r="AG21" s="189">
        <f t="shared" si="16"/>
        <v>0.75452637103122544</v>
      </c>
      <c r="AH21" s="139"/>
    </row>
    <row r="22" spans="1:34" x14ac:dyDescent="0.25">
      <c r="A22" s="197" t="s">
        <v>284</v>
      </c>
      <c r="B22" s="185" t="s">
        <v>122</v>
      </c>
      <c r="C22" s="186">
        <v>7959</v>
      </c>
      <c r="D22" s="186">
        <v>4158</v>
      </c>
      <c r="E22" s="186">
        <v>1735</v>
      </c>
      <c r="F22" s="186">
        <v>5567</v>
      </c>
      <c r="G22" s="186">
        <v>7130</v>
      </c>
      <c r="H22" s="187">
        <f t="shared" si="6"/>
        <v>0.28076163104005758</v>
      </c>
      <c r="I22" s="188">
        <f t="shared" si="7"/>
        <v>-0.10415881392134685</v>
      </c>
      <c r="J22" s="187">
        <f t="shared" si="8"/>
        <v>7.5653078114721051E-3</v>
      </c>
      <c r="K22" s="189">
        <f t="shared" si="9"/>
        <v>1</v>
      </c>
      <c r="L22" s="186">
        <v>3622</v>
      </c>
      <c r="M22" s="186">
        <v>1921</v>
      </c>
      <c r="N22" s="186">
        <v>507</v>
      </c>
      <c r="O22" s="186">
        <v>2119</v>
      </c>
      <c r="P22" s="186">
        <v>3022</v>
      </c>
      <c r="Q22" s="187">
        <f t="shared" si="10"/>
        <v>0.4261444077394998</v>
      </c>
      <c r="R22" s="188">
        <f t="shared" si="11"/>
        <v>-0.16565433462175594</v>
      </c>
      <c r="S22" s="187">
        <f t="shared" si="12"/>
        <v>1.1055585228977195E-2</v>
      </c>
      <c r="T22" s="189">
        <f t="shared" si="13"/>
        <v>0.42384291725105189</v>
      </c>
      <c r="U22" s="186">
        <v>2490</v>
      </c>
      <c r="V22" s="186">
        <v>1967</v>
      </c>
      <c r="W22" s="186">
        <v>1027</v>
      </c>
      <c r="X22" s="186">
        <v>673</v>
      </c>
      <c r="Y22" s="186">
        <v>1816</v>
      </c>
      <c r="Z22" s="186">
        <v>1891</v>
      </c>
      <c r="AA22" s="187">
        <f t="shared" si="14"/>
        <v>4.1299559471365654E-2</v>
      </c>
      <c r="AB22" s="188">
        <f t="shared" si="3"/>
        <v>-3.8637519064565362E-2</v>
      </c>
      <c r="AC22" s="186">
        <f t="shared" si="4"/>
        <v>75</v>
      </c>
      <c r="AD22" s="186">
        <f t="shared" si="5"/>
        <v>-76</v>
      </c>
      <c r="AE22" s="187">
        <f t="shared" si="15"/>
        <v>5.281001798500877E-3</v>
      </c>
      <c r="AF22" s="189">
        <f t="shared" si="1"/>
        <v>0.24714160070360597</v>
      </c>
      <c r="AG22" s="189">
        <f t="shared" si="16"/>
        <v>0.26521739130434785</v>
      </c>
      <c r="AH22" s="139"/>
    </row>
    <row r="23" spans="1:34" x14ac:dyDescent="0.25">
      <c r="A23" s="197" t="s">
        <v>285</v>
      </c>
      <c r="B23" s="185" t="s">
        <v>136</v>
      </c>
      <c r="C23" s="186">
        <v>111859</v>
      </c>
      <c r="D23" s="186">
        <v>67566</v>
      </c>
      <c r="E23" s="186">
        <v>3019</v>
      </c>
      <c r="F23" s="186">
        <v>34944</v>
      </c>
      <c r="G23" s="186">
        <v>48889</v>
      </c>
      <c r="H23" s="187">
        <f t="shared" si="6"/>
        <v>0.3990670787545787</v>
      </c>
      <c r="I23" s="188">
        <f t="shared" si="7"/>
        <v>-0.56294084517115295</v>
      </c>
      <c r="J23" s="187">
        <f t="shared" si="8"/>
        <v>5.1873819578549751E-2</v>
      </c>
      <c r="K23" s="189">
        <f t="shared" si="9"/>
        <v>1</v>
      </c>
      <c r="L23" s="186">
        <v>70234</v>
      </c>
      <c r="M23" s="186">
        <v>42923</v>
      </c>
      <c r="N23" s="186">
        <v>1785</v>
      </c>
      <c r="O23" s="186">
        <v>19350</v>
      </c>
      <c r="P23" s="186">
        <v>28113</v>
      </c>
      <c r="Q23" s="187">
        <f t="shared" si="10"/>
        <v>0.4528682170542635</v>
      </c>
      <c r="R23" s="188">
        <f t="shared" si="11"/>
        <v>-0.5997237805051685</v>
      </c>
      <c r="S23" s="187">
        <f t="shared" si="12"/>
        <v>0.10284767291271868</v>
      </c>
      <c r="T23" s="189">
        <f t="shared" si="13"/>
        <v>0.57503732946061481</v>
      </c>
      <c r="U23" s="186">
        <v>29410</v>
      </c>
      <c r="V23" s="186">
        <v>23502</v>
      </c>
      <c r="W23" s="186">
        <v>16006</v>
      </c>
      <c r="X23" s="186">
        <v>1128</v>
      </c>
      <c r="Y23" s="186">
        <v>10293</v>
      </c>
      <c r="Z23" s="186">
        <v>13405</v>
      </c>
      <c r="AA23" s="187">
        <f t="shared" si="14"/>
        <v>0.30234139706596719</v>
      </c>
      <c r="AB23" s="188">
        <f t="shared" si="3"/>
        <v>-0.4296230108075908</v>
      </c>
      <c r="AC23" s="186">
        <f t="shared" si="4"/>
        <v>3112</v>
      </c>
      <c r="AD23" s="186">
        <f t="shared" si="5"/>
        <v>-10097</v>
      </c>
      <c r="AE23" s="187">
        <f t="shared" si="15"/>
        <v>3.7436186731308441E-2</v>
      </c>
      <c r="AF23" s="189">
        <f t="shared" si="1"/>
        <v>0.21010379138021973</v>
      </c>
      <c r="AG23" s="189">
        <f t="shared" si="16"/>
        <v>0.2741925586532758</v>
      </c>
      <c r="AH23" s="139"/>
    </row>
    <row r="24" spans="1:34" x14ac:dyDescent="0.25">
      <c r="A24" s="197" t="s">
        <v>105</v>
      </c>
      <c r="B24" s="185" t="s">
        <v>286</v>
      </c>
      <c r="C24" s="186">
        <v>2129</v>
      </c>
      <c r="D24" s="186">
        <v>1075</v>
      </c>
      <c r="E24" s="186">
        <v>278</v>
      </c>
      <c r="F24" s="186">
        <v>1735</v>
      </c>
      <c r="G24" s="186">
        <v>2485</v>
      </c>
      <c r="H24" s="187">
        <f t="shared" si="6"/>
        <v>0.43227665706051877</v>
      </c>
      <c r="I24" s="188">
        <f t="shared" si="7"/>
        <v>0.16721465476749642</v>
      </c>
      <c r="J24" s="187">
        <f t="shared" si="8"/>
        <v>2.636716677630881E-3</v>
      </c>
      <c r="K24" s="189">
        <f t="shared" si="9"/>
        <v>1</v>
      </c>
      <c r="L24" s="186">
        <v>562</v>
      </c>
      <c r="M24" s="186">
        <v>387</v>
      </c>
      <c r="N24" s="186">
        <v>95</v>
      </c>
      <c r="O24" s="186">
        <v>338</v>
      </c>
      <c r="P24" s="186">
        <v>561</v>
      </c>
      <c r="Q24" s="187">
        <f t="shared" si="10"/>
        <v>0.65976331360946738</v>
      </c>
      <c r="R24" s="188">
        <f t="shared" si="11"/>
        <v>-1.779359430605032E-3</v>
      </c>
      <c r="S24" s="187">
        <f t="shared" si="12"/>
        <v>2.0523439157697572E-3</v>
      </c>
      <c r="T24" s="189">
        <f t="shared" si="13"/>
        <v>0.22575452716297786</v>
      </c>
      <c r="U24" s="186">
        <v>947</v>
      </c>
      <c r="V24" s="186">
        <v>1199</v>
      </c>
      <c r="W24" s="186">
        <v>547</v>
      </c>
      <c r="X24" s="186">
        <v>105</v>
      </c>
      <c r="Y24" s="186">
        <v>1086</v>
      </c>
      <c r="Z24" s="186">
        <v>1524</v>
      </c>
      <c r="AA24" s="187">
        <f t="shared" si="14"/>
        <v>0.40331491712707179</v>
      </c>
      <c r="AB24" s="188">
        <f t="shared" si="3"/>
        <v>0.27105921601334448</v>
      </c>
      <c r="AC24" s="186">
        <f t="shared" si="4"/>
        <v>438</v>
      </c>
      <c r="AD24" s="186">
        <f t="shared" si="5"/>
        <v>325</v>
      </c>
      <c r="AE24" s="187">
        <f t="shared" si="15"/>
        <v>4.2560797149208546E-3</v>
      </c>
      <c r="AF24" s="189">
        <f t="shared" si="1"/>
        <v>0.56317519962423668</v>
      </c>
      <c r="AG24" s="189">
        <f t="shared" si="16"/>
        <v>0.61327967806841044</v>
      </c>
      <c r="AH24" s="139"/>
    </row>
    <row r="25" spans="1:34" x14ac:dyDescent="0.25">
      <c r="A25" s="197" t="s">
        <v>101</v>
      </c>
      <c r="B25" s="185" t="s">
        <v>132</v>
      </c>
      <c r="C25" s="186">
        <v>56656</v>
      </c>
      <c r="D25" s="186">
        <v>33909</v>
      </c>
      <c r="E25" s="186">
        <v>377</v>
      </c>
      <c r="F25" s="186">
        <v>21175</v>
      </c>
      <c r="G25" s="186">
        <v>28572</v>
      </c>
      <c r="H25" s="187">
        <f t="shared" si="6"/>
        <v>0.34932703659976383</v>
      </c>
      <c r="I25" s="188">
        <f t="shared" si="7"/>
        <v>-0.49569330697543068</v>
      </c>
      <c r="J25" s="187">
        <f t="shared" si="8"/>
        <v>3.0316406001315705E-2</v>
      </c>
      <c r="K25" s="189">
        <f t="shared" si="9"/>
        <v>1</v>
      </c>
      <c r="L25" s="186">
        <v>29228</v>
      </c>
      <c r="M25" s="186">
        <v>16725</v>
      </c>
      <c r="N25" s="186">
        <v>179</v>
      </c>
      <c r="O25" s="186">
        <v>9039</v>
      </c>
      <c r="P25" s="186">
        <v>12852</v>
      </c>
      <c r="Q25" s="187">
        <f t="shared" si="10"/>
        <v>0.42183869897112514</v>
      </c>
      <c r="R25" s="188">
        <f t="shared" si="11"/>
        <v>-0.56028465854659915</v>
      </c>
      <c r="S25" s="187">
        <f t="shared" si="12"/>
        <v>4.7017333343088982E-2</v>
      </c>
      <c r="T25" s="189">
        <f t="shared" si="13"/>
        <v>0.44981100377992439</v>
      </c>
      <c r="U25" s="186">
        <v>24735</v>
      </c>
      <c r="V25" s="186">
        <v>23945</v>
      </c>
      <c r="W25" s="186">
        <v>15044</v>
      </c>
      <c r="X25" s="186">
        <v>186</v>
      </c>
      <c r="Y25" s="186">
        <v>10292</v>
      </c>
      <c r="Z25" s="186">
        <v>13320</v>
      </c>
      <c r="AA25" s="187">
        <f t="shared" si="14"/>
        <v>0.29420909444228527</v>
      </c>
      <c r="AB25" s="188">
        <f t="shared" si="3"/>
        <v>-0.44372520359156398</v>
      </c>
      <c r="AC25" s="186">
        <f t="shared" si="4"/>
        <v>3028</v>
      </c>
      <c r="AD25" s="186">
        <f t="shared" si="5"/>
        <v>-10625</v>
      </c>
      <c r="AE25" s="187">
        <f t="shared" si="15"/>
        <v>3.7198806957182272E-2</v>
      </c>
      <c r="AF25" s="189">
        <f t="shared" si="1"/>
        <v>0.42263837898898615</v>
      </c>
      <c r="AG25" s="189">
        <f t="shared" si="16"/>
        <v>0.46619067618647625</v>
      </c>
      <c r="AH25" s="139"/>
    </row>
    <row r="26" spans="1:34" x14ac:dyDescent="0.25">
      <c r="A26" s="197" t="s">
        <v>114</v>
      </c>
      <c r="B26" s="185" t="s">
        <v>155</v>
      </c>
      <c r="C26" s="186">
        <v>1850</v>
      </c>
      <c r="D26" s="186">
        <v>916</v>
      </c>
      <c r="E26" s="186">
        <v>431</v>
      </c>
      <c r="F26" s="186">
        <v>2819</v>
      </c>
      <c r="G26" s="186">
        <v>3372</v>
      </c>
      <c r="H26" s="187">
        <f t="shared" si="6"/>
        <v>0.1961688542036184</v>
      </c>
      <c r="I26" s="188">
        <f t="shared" si="7"/>
        <v>0.82270270270270274</v>
      </c>
      <c r="J26" s="187">
        <f t="shared" si="8"/>
        <v>3.5778706788617025E-3</v>
      </c>
      <c r="K26" s="189">
        <f t="shared" si="9"/>
        <v>1</v>
      </c>
      <c r="L26" s="186">
        <v>527</v>
      </c>
      <c r="M26" s="186">
        <v>117</v>
      </c>
      <c r="N26" s="186">
        <v>84</v>
      </c>
      <c r="O26" s="186">
        <v>518</v>
      </c>
      <c r="P26" s="186">
        <v>680</v>
      </c>
      <c r="Q26" s="187">
        <f t="shared" si="10"/>
        <v>0.31274131274131278</v>
      </c>
      <c r="R26" s="188">
        <f t="shared" si="11"/>
        <v>0.29032258064516125</v>
      </c>
      <c r="S26" s="187">
        <f t="shared" si="12"/>
        <v>2.487689594872433E-3</v>
      </c>
      <c r="T26" s="189">
        <f t="shared" si="13"/>
        <v>0.20166073546856464</v>
      </c>
      <c r="U26" s="186">
        <v>1014</v>
      </c>
      <c r="V26" s="186">
        <v>1050</v>
      </c>
      <c r="W26" s="186">
        <v>591</v>
      </c>
      <c r="X26" s="186">
        <v>306</v>
      </c>
      <c r="Y26" s="186">
        <v>1965</v>
      </c>
      <c r="Z26" s="186">
        <v>2356</v>
      </c>
      <c r="AA26" s="187">
        <f t="shared" si="14"/>
        <v>0.19898218829516545</v>
      </c>
      <c r="AB26" s="188">
        <f t="shared" si="3"/>
        <v>1.2438095238095239</v>
      </c>
      <c r="AC26" s="186">
        <f t="shared" si="4"/>
        <v>391</v>
      </c>
      <c r="AD26" s="186">
        <f t="shared" si="5"/>
        <v>1306</v>
      </c>
      <c r="AE26" s="187">
        <f t="shared" si="15"/>
        <v>6.5796087981322398E-3</v>
      </c>
      <c r="AF26" s="189">
        <f t="shared" si="1"/>
        <v>0.56756756756756754</v>
      </c>
      <c r="AG26" s="189">
        <f t="shared" si="16"/>
        <v>0.69869513641755632</v>
      </c>
      <c r="AH26" s="139"/>
    </row>
    <row r="27" spans="1:34" x14ac:dyDescent="0.25">
      <c r="A27" s="197" t="s">
        <v>122</v>
      </c>
      <c r="B27" s="185" t="s">
        <v>146</v>
      </c>
      <c r="C27" s="186">
        <v>2475</v>
      </c>
      <c r="D27" s="186">
        <v>1218</v>
      </c>
      <c r="E27" s="186">
        <v>2271</v>
      </c>
      <c r="F27" s="186">
        <v>3589</v>
      </c>
      <c r="G27" s="186">
        <v>3982</v>
      </c>
      <c r="H27" s="187">
        <f t="shared" si="6"/>
        <v>0.10950125383115084</v>
      </c>
      <c r="I27" s="188">
        <f t="shared" si="7"/>
        <v>0.60888888888888881</v>
      </c>
      <c r="J27" s="187">
        <f t="shared" si="8"/>
        <v>4.2251130021433271E-3</v>
      </c>
      <c r="K27" s="189">
        <f t="shared" si="9"/>
        <v>1</v>
      </c>
      <c r="L27" s="186">
        <v>391</v>
      </c>
      <c r="M27" s="186">
        <v>156</v>
      </c>
      <c r="N27" s="186">
        <v>85</v>
      </c>
      <c r="O27" s="186">
        <v>283</v>
      </c>
      <c r="P27" s="186">
        <v>623</v>
      </c>
      <c r="Q27" s="187">
        <f t="shared" si="10"/>
        <v>1.2014134275618376</v>
      </c>
      <c r="R27" s="188">
        <f t="shared" si="11"/>
        <v>0.59335038363171355</v>
      </c>
      <c r="S27" s="187">
        <f t="shared" si="12"/>
        <v>2.2791626729493026E-3</v>
      </c>
      <c r="T27" s="189">
        <f t="shared" si="13"/>
        <v>0.1564540431943747</v>
      </c>
      <c r="U27" s="186">
        <v>1373</v>
      </c>
      <c r="V27" s="186">
        <v>1494</v>
      </c>
      <c r="W27" s="186">
        <v>871</v>
      </c>
      <c r="X27" s="186">
        <v>2105</v>
      </c>
      <c r="Y27" s="186">
        <v>2948</v>
      </c>
      <c r="Z27" s="186">
        <v>3013</v>
      </c>
      <c r="AA27" s="187">
        <f t="shared" si="14"/>
        <v>2.2048846675712275E-2</v>
      </c>
      <c r="AB27" s="188">
        <f t="shared" si="3"/>
        <v>1.0167336010709507</v>
      </c>
      <c r="AC27" s="186">
        <f t="shared" si="4"/>
        <v>65</v>
      </c>
      <c r="AD27" s="186">
        <f t="shared" si="5"/>
        <v>1519</v>
      </c>
      <c r="AE27" s="187">
        <f t="shared" si="15"/>
        <v>8.414414816966231E-3</v>
      </c>
      <c r="AF27" s="189">
        <f t="shared" si="1"/>
        <v>0.60363636363636364</v>
      </c>
      <c r="AG27" s="189">
        <f t="shared" si="16"/>
        <v>0.75665494726268212</v>
      </c>
      <c r="AH27" s="139"/>
    </row>
    <row r="28" spans="1:34" x14ac:dyDescent="0.25">
      <c r="A28" s="197" t="s">
        <v>118</v>
      </c>
      <c r="B28" s="185" t="s">
        <v>134</v>
      </c>
      <c r="C28" s="186">
        <v>80179</v>
      </c>
      <c r="D28" s="186">
        <v>45941</v>
      </c>
      <c r="E28" s="186">
        <v>248</v>
      </c>
      <c r="F28" s="186">
        <v>26580</v>
      </c>
      <c r="G28" s="186">
        <v>38748</v>
      </c>
      <c r="H28" s="187">
        <f t="shared" si="6"/>
        <v>0.45778781038374716</v>
      </c>
      <c r="I28" s="188">
        <f t="shared" si="7"/>
        <v>-0.51673131368562841</v>
      </c>
      <c r="J28" s="187">
        <f t="shared" si="8"/>
        <v>4.1113681217239989E-2</v>
      </c>
      <c r="K28" s="189">
        <f t="shared" si="9"/>
        <v>1</v>
      </c>
      <c r="L28" s="186">
        <v>58116</v>
      </c>
      <c r="M28" s="186">
        <v>32847</v>
      </c>
      <c r="N28" s="186">
        <v>159</v>
      </c>
      <c r="O28" s="186">
        <v>18166</v>
      </c>
      <c r="P28" s="186">
        <v>25855</v>
      </c>
      <c r="Q28" s="187">
        <f t="shared" si="10"/>
        <v>0.4232632390179456</v>
      </c>
      <c r="R28" s="188">
        <f t="shared" si="11"/>
        <v>-0.5551139101108129</v>
      </c>
      <c r="S28" s="187">
        <f t="shared" si="12"/>
        <v>9.4587080110921692E-2</v>
      </c>
      <c r="T28" s="189">
        <f t="shared" si="13"/>
        <v>0.66726024569010012</v>
      </c>
      <c r="U28" s="186">
        <v>15349</v>
      </c>
      <c r="V28" s="186">
        <v>17451</v>
      </c>
      <c r="W28" s="186">
        <v>9839</v>
      </c>
      <c r="X28" s="186">
        <v>76</v>
      </c>
      <c r="Y28" s="186">
        <v>6297</v>
      </c>
      <c r="Z28" s="186">
        <v>10457</v>
      </c>
      <c r="AA28" s="187">
        <f t="shared" si="14"/>
        <v>0.66063204700651101</v>
      </c>
      <c r="AB28" s="188">
        <f t="shared" si="3"/>
        <v>-0.4007793249670506</v>
      </c>
      <c r="AC28" s="186">
        <f t="shared" si="4"/>
        <v>4160</v>
      </c>
      <c r="AD28" s="186">
        <f t="shared" si="5"/>
        <v>-6994</v>
      </c>
      <c r="AE28" s="187">
        <f t="shared" si="15"/>
        <v>2.9203297623968096E-2</v>
      </c>
      <c r="AF28" s="189">
        <f t="shared" si="1"/>
        <v>0.21765050699060851</v>
      </c>
      <c r="AG28" s="189">
        <f t="shared" si="16"/>
        <v>0.26987199339320739</v>
      </c>
      <c r="AH28" s="139"/>
    </row>
    <row r="29" spans="1:34" x14ac:dyDescent="0.25">
      <c r="A29" s="197" t="s">
        <v>126</v>
      </c>
      <c r="B29" s="185" t="s">
        <v>126</v>
      </c>
      <c r="C29" s="186">
        <v>5330</v>
      </c>
      <c r="D29" s="186">
        <v>2923</v>
      </c>
      <c r="E29" s="186">
        <v>665</v>
      </c>
      <c r="F29" s="186">
        <v>3814</v>
      </c>
      <c r="G29" s="186">
        <v>4420</v>
      </c>
      <c r="H29" s="187">
        <f t="shared" si="6"/>
        <v>0.15888830624016781</v>
      </c>
      <c r="I29" s="188">
        <f t="shared" si="7"/>
        <v>-0.17073170731707321</v>
      </c>
      <c r="J29" s="187">
        <f t="shared" si="8"/>
        <v>4.689854211319313E-3</v>
      </c>
      <c r="K29" s="189">
        <f t="shared" si="9"/>
        <v>1</v>
      </c>
      <c r="L29" s="186">
        <v>2260</v>
      </c>
      <c r="M29" s="186">
        <v>1038</v>
      </c>
      <c r="N29" s="186">
        <v>162</v>
      </c>
      <c r="O29" s="186">
        <v>1489</v>
      </c>
      <c r="P29" s="186">
        <v>1677</v>
      </c>
      <c r="Q29" s="187">
        <f t="shared" si="10"/>
        <v>0.12625923438549358</v>
      </c>
      <c r="R29" s="188">
        <f t="shared" si="11"/>
        <v>-0.25796460176991154</v>
      </c>
      <c r="S29" s="187">
        <f t="shared" si="12"/>
        <v>6.1350815450015731E-3</v>
      </c>
      <c r="T29" s="189">
        <f t="shared" si="13"/>
        <v>0.37941176470588234</v>
      </c>
      <c r="U29" s="186">
        <v>1604</v>
      </c>
      <c r="V29" s="186">
        <v>1729</v>
      </c>
      <c r="W29" s="186">
        <v>1345</v>
      </c>
      <c r="X29" s="186">
        <v>342</v>
      </c>
      <c r="Y29" s="186">
        <v>1411</v>
      </c>
      <c r="Z29" s="186">
        <v>1903</v>
      </c>
      <c r="AA29" s="187">
        <f t="shared" si="14"/>
        <v>0.34868887313961738</v>
      </c>
      <c r="AB29" s="188">
        <f t="shared" si="3"/>
        <v>0.10063620589936373</v>
      </c>
      <c r="AC29" s="186">
        <f t="shared" si="4"/>
        <v>492</v>
      </c>
      <c r="AD29" s="186">
        <f t="shared" si="5"/>
        <v>174</v>
      </c>
      <c r="AE29" s="187">
        <f t="shared" si="15"/>
        <v>5.3145142372010411E-3</v>
      </c>
      <c r="AF29" s="189">
        <f t="shared" si="1"/>
        <v>0.32439024390243903</v>
      </c>
      <c r="AG29" s="189">
        <f t="shared" si="16"/>
        <v>0.43054298642533939</v>
      </c>
      <c r="AH29" s="139"/>
    </row>
    <row r="30" spans="1:34" x14ac:dyDescent="0.25">
      <c r="A30" s="197" t="s">
        <v>286</v>
      </c>
      <c r="B30" s="185" t="s">
        <v>152</v>
      </c>
      <c r="C30" s="186">
        <v>2149</v>
      </c>
      <c r="D30" s="186">
        <v>1015</v>
      </c>
      <c r="E30" s="186">
        <v>3252</v>
      </c>
      <c r="F30" s="186">
        <v>4531</v>
      </c>
      <c r="G30" s="186">
        <v>3853</v>
      </c>
      <c r="H30" s="187">
        <f t="shared" si="6"/>
        <v>-0.14963584197748836</v>
      </c>
      <c r="I30" s="188">
        <f t="shared" si="7"/>
        <v>0.79292694276407638</v>
      </c>
      <c r="J30" s="187">
        <f>G30/G$7</f>
        <v>4.0882371665640982E-3</v>
      </c>
      <c r="K30" s="189">
        <f t="shared" si="9"/>
        <v>1</v>
      </c>
      <c r="L30" s="186">
        <v>622</v>
      </c>
      <c r="M30" s="186">
        <v>380</v>
      </c>
      <c r="N30" s="186">
        <v>488</v>
      </c>
      <c r="O30" s="186">
        <v>936</v>
      </c>
      <c r="P30" s="186">
        <v>1124</v>
      </c>
      <c r="Q30" s="187">
        <f t="shared" si="10"/>
        <v>0.20085470085470081</v>
      </c>
      <c r="R30" s="188">
        <f t="shared" si="11"/>
        <v>0.80707395498392276</v>
      </c>
      <c r="S30" s="187">
        <f>P30/P$7</f>
        <v>4.1120045656420799E-3</v>
      </c>
      <c r="T30" s="189">
        <f t="shared" si="13"/>
        <v>0.29172073708798341</v>
      </c>
      <c r="U30" s="186">
        <v>848</v>
      </c>
      <c r="V30" s="186">
        <v>850</v>
      </c>
      <c r="W30" s="186">
        <v>440</v>
      </c>
      <c r="X30" s="186">
        <v>2544</v>
      </c>
      <c r="Y30" s="186">
        <v>2428</v>
      </c>
      <c r="Z30" s="186">
        <v>1919</v>
      </c>
      <c r="AA30" s="187">
        <f t="shared" si="14"/>
        <v>-0.2096375617792422</v>
      </c>
      <c r="AB30" s="188">
        <f t="shared" si="3"/>
        <v>1.2576470588235296</v>
      </c>
      <c r="AC30" s="186">
        <f t="shared" si="4"/>
        <v>-509</v>
      </c>
      <c r="AD30" s="186">
        <f t="shared" si="5"/>
        <v>1069</v>
      </c>
      <c r="AE30" s="187">
        <f t="shared" si="15"/>
        <v>5.3591974888012603E-3</v>
      </c>
      <c r="AF30" s="189">
        <f t="shared" si="1"/>
        <v>0.39553280595625873</v>
      </c>
      <c r="AG30" s="189">
        <f t="shared" si="16"/>
        <v>0.49805346483259799</v>
      </c>
      <c r="AH30" s="139"/>
    </row>
    <row r="31" spans="1:34" x14ac:dyDescent="0.25">
      <c r="A31" s="197" t="s">
        <v>134</v>
      </c>
      <c r="B31" s="185" t="s">
        <v>138</v>
      </c>
      <c r="C31" s="186">
        <v>956</v>
      </c>
      <c r="D31" s="186">
        <v>509</v>
      </c>
      <c r="E31" s="186">
        <v>395</v>
      </c>
      <c r="F31" s="186">
        <v>1055</v>
      </c>
      <c r="G31" s="186">
        <v>1805</v>
      </c>
      <c r="H31" s="187">
        <f t="shared" si="6"/>
        <v>0.7109004739336493</v>
      </c>
      <c r="I31" s="188">
        <f t="shared" si="7"/>
        <v>0.88807531380753146</v>
      </c>
      <c r="J31" s="187">
        <f t="shared" si="8"/>
        <v>1.9152006451202174E-3</v>
      </c>
      <c r="K31" s="189">
        <f t="shared" si="9"/>
        <v>1</v>
      </c>
      <c r="L31" s="186">
        <v>319</v>
      </c>
      <c r="M31" s="186">
        <v>252</v>
      </c>
      <c r="N31" s="186">
        <v>107</v>
      </c>
      <c r="O31" s="186">
        <v>282</v>
      </c>
      <c r="P31" s="186">
        <v>588</v>
      </c>
      <c r="Q31" s="187">
        <f t="shared" si="10"/>
        <v>1.0851063829787235</v>
      </c>
      <c r="R31" s="188">
        <f t="shared" si="11"/>
        <v>0.84326018808777436</v>
      </c>
      <c r="S31" s="187">
        <f t="shared" ref="S31:S36" si="17">P31/P$7</f>
        <v>2.1511198261543979E-3</v>
      </c>
      <c r="T31" s="189">
        <f t="shared" si="13"/>
        <v>0.32576177285318558</v>
      </c>
      <c r="U31" s="186">
        <v>300</v>
      </c>
      <c r="V31" s="186">
        <v>434</v>
      </c>
      <c r="W31" s="186">
        <v>151</v>
      </c>
      <c r="X31" s="186">
        <v>233</v>
      </c>
      <c r="Y31" s="186">
        <v>525</v>
      </c>
      <c r="Z31" s="186">
        <v>870</v>
      </c>
      <c r="AA31" s="187">
        <f t="shared" si="14"/>
        <v>0.65714285714285725</v>
      </c>
      <c r="AB31" s="188">
        <f t="shared" si="3"/>
        <v>1.0046082949308754</v>
      </c>
      <c r="AC31" s="186">
        <f t="shared" si="4"/>
        <v>345</v>
      </c>
      <c r="AD31" s="186">
        <f t="shared" si="5"/>
        <v>436</v>
      </c>
      <c r="AE31" s="187">
        <f t="shared" si="15"/>
        <v>2.4296518057619052E-3</v>
      </c>
      <c r="AF31" s="189">
        <f t="shared" si="1"/>
        <v>0.45397489539748953</v>
      </c>
      <c r="AG31" s="189">
        <f t="shared" si="16"/>
        <v>0.48199445983379502</v>
      </c>
      <c r="AH31" s="139"/>
    </row>
    <row r="32" spans="1:34" x14ac:dyDescent="0.25">
      <c r="A32" s="197" t="s">
        <v>130</v>
      </c>
      <c r="B32" s="185" t="s">
        <v>148</v>
      </c>
      <c r="C32" s="186">
        <v>2033</v>
      </c>
      <c r="D32" s="186">
        <v>1177</v>
      </c>
      <c r="E32" s="186">
        <v>512</v>
      </c>
      <c r="F32" s="186">
        <v>1956</v>
      </c>
      <c r="G32" s="186">
        <v>2444</v>
      </c>
      <c r="H32" s="187">
        <f t="shared" si="6"/>
        <v>0.24948875255623726</v>
      </c>
      <c r="I32" s="188">
        <f t="shared" si="7"/>
        <v>0.20216428922774221</v>
      </c>
      <c r="J32" s="187">
        <f t="shared" si="8"/>
        <v>2.5932135050824438E-3</v>
      </c>
      <c r="K32" s="189">
        <f t="shared" si="9"/>
        <v>1</v>
      </c>
      <c r="L32" s="186">
        <v>398</v>
      </c>
      <c r="M32" s="186">
        <v>265</v>
      </c>
      <c r="N32" s="186">
        <v>66</v>
      </c>
      <c r="O32" s="186">
        <v>411</v>
      </c>
      <c r="P32" s="186">
        <v>512</v>
      </c>
      <c r="Q32" s="187">
        <f t="shared" si="10"/>
        <v>0.24574209245742096</v>
      </c>
      <c r="R32" s="188">
        <f t="shared" si="11"/>
        <v>0.28643216080402012</v>
      </c>
      <c r="S32" s="187">
        <f t="shared" si="17"/>
        <v>1.8730839302568906E-3</v>
      </c>
      <c r="T32" s="189">
        <f t="shared" si="13"/>
        <v>0.20949263502454993</v>
      </c>
      <c r="U32" s="186">
        <v>990</v>
      </c>
      <c r="V32" s="186">
        <v>1185</v>
      </c>
      <c r="W32" s="186">
        <v>759</v>
      </c>
      <c r="X32" s="186">
        <v>395</v>
      </c>
      <c r="Y32" s="186">
        <v>1277</v>
      </c>
      <c r="Z32" s="186">
        <v>1430</v>
      </c>
      <c r="AA32" s="187">
        <f t="shared" si="14"/>
        <v>0.11981205951448715</v>
      </c>
      <c r="AB32" s="188">
        <f t="shared" si="3"/>
        <v>0.20675105485232059</v>
      </c>
      <c r="AC32" s="186">
        <f t="shared" si="4"/>
        <v>153</v>
      </c>
      <c r="AD32" s="186">
        <f t="shared" si="5"/>
        <v>245</v>
      </c>
      <c r="AE32" s="187">
        <f t="shared" si="15"/>
        <v>3.9935656117695683E-3</v>
      </c>
      <c r="AF32" s="189">
        <f t="shared" si="1"/>
        <v>0.58288243974422038</v>
      </c>
      <c r="AG32" s="189">
        <f t="shared" si="16"/>
        <v>0.58510638297872342</v>
      </c>
      <c r="AH32" s="139"/>
    </row>
    <row r="33" spans="1:36" x14ac:dyDescent="0.25">
      <c r="A33" s="197" t="s">
        <v>136</v>
      </c>
      <c r="B33" s="185" t="s">
        <v>144</v>
      </c>
      <c r="C33" s="186">
        <v>278</v>
      </c>
      <c r="D33" s="186">
        <v>131</v>
      </c>
      <c r="E33" s="186">
        <v>301</v>
      </c>
      <c r="F33" s="186">
        <v>288</v>
      </c>
      <c r="G33" s="186">
        <v>387</v>
      </c>
      <c r="H33" s="187">
        <f t="shared" si="6"/>
        <v>0.34375</v>
      </c>
      <c r="I33" s="188">
        <f t="shared" si="7"/>
        <v>0.3920863309352518</v>
      </c>
      <c r="J33" s="187">
        <f t="shared" si="8"/>
        <v>4.1062750673768648E-4</v>
      </c>
      <c r="K33" s="189">
        <f t="shared" si="9"/>
        <v>1</v>
      </c>
      <c r="L33" s="186">
        <v>120</v>
      </c>
      <c r="M33" s="186">
        <v>72</v>
      </c>
      <c r="N33" s="186">
        <v>45</v>
      </c>
      <c r="O33" s="186">
        <v>78</v>
      </c>
      <c r="P33" s="186">
        <v>102</v>
      </c>
      <c r="Q33" s="187">
        <f t="shared" si="10"/>
        <v>0.30769230769230771</v>
      </c>
      <c r="R33" s="188">
        <f t="shared" si="11"/>
        <v>-0.15000000000000002</v>
      </c>
      <c r="S33" s="187">
        <f t="shared" si="17"/>
        <v>3.7315343923086493E-4</v>
      </c>
      <c r="T33" s="189">
        <f t="shared" si="13"/>
        <v>0.26356589147286824</v>
      </c>
      <c r="U33" s="186">
        <v>89</v>
      </c>
      <c r="V33" s="186">
        <v>68</v>
      </c>
      <c r="W33" s="186">
        <v>30</v>
      </c>
      <c r="X33" s="186">
        <v>155</v>
      </c>
      <c r="Y33" s="186">
        <v>122</v>
      </c>
      <c r="Z33" s="186">
        <v>122</v>
      </c>
      <c r="AA33" s="187">
        <f t="shared" si="14"/>
        <v>0</v>
      </c>
      <c r="AB33" s="188">
        <f t="shared" si="3"/>
        <v>0.79411764705882359</v>
      </c>
      <c r="AC33" s="186">
        <f t="shared" si="4"/>
        <v>0</v>
      </c>
      <c r="AD33" s="186">
        <f t="shared" si="5"/>
        <v>54</v>
      </c>
      <c r="AE33" s="187">
        <f t="shared" si="15"/>
        <v>3.4070979345166946E-4</v>
      </c>
      <c r="AF33" s="189">
        <f t="shared" si="1"/>
        <v>0.2446043165467626</v>
      </c>
      <c r="AG33" s="189">
        <f t="shared" si="16"/>
        <v>0.3152454780361757</v>
      </c>
      <c r="AH33" s="139"/>
    </row>
    <row r="34" spans="1:36" x14ac:dyDescent="0.25">
      <c r="A34" s="197" t="s">
        <v>132</v>
      </c>
      <c r="B34" s="185" t="s">
        <v>150</v>
      </c>
      <c r="C34" s="186">
        <v>6042</v>
      </c>
      <c r="D34" s="186">
        <v>3469</v>
      </c>
      <c r="E34" s="186">
        <v>848</v>
      </c>
      <c r="F34" s="186">
        <v>1098</v>
      </c>
      <c r="G34" s="186">
        <v>1165</v>
      </c>
      <c r="H34" s="187">
        <f t="shared" si="6"/>
        <v>6.1020036429872526E-2</v>
      </c>
      <c r="I34" s="188">
        <f t="shared" si="7"/>
        <v>-0.80718305196954654</v>
      </c>
      <c r="J34" s="187">
        <f t="shared" si="8"/>
        <v>1.2361267321690046E-3</v>
      </c>
      <c r="K34" s="189">
        <f t="shared" si="9"/>
        <v>1</v>
      </c>
      <c r="L34" s="186">
        <v>648</v>
      </c>
      <c r="M34" s="186">
        <v>367</v>
      </c>
      <c r="N34" s="186">
        <v>46</v>
      </c>
      <c r="O34" s="186">
        <v>224</v>
      </c>
      <c r="P34" s="186">
        <v>193</v>
      </c>
      <c r="Q34" s="187">
        <f t="shared" si="10"/>
        <v>-0.1383928571428571</v>
      </c>
      <c r="R34" s="188">
        <f t="shared" si="11"/>
        <v>-0.7021604938271605</v>
      </c>
      <c r="S34" s="187">
        <f t="shared" si="17"/>
        <v>7.060648408976169E-4</v>
      </c>
      <c r="T34" s="189">
        <f t="shared" si="13"/>
        <v>0.16566523605150216</v>
      </c>
      <c r="U34" s="186">
        <v>4844</v>
      </c>
      <c r="V34" s="186">
        <v>4971</v>
      </c>
      <c r="W34" s="186">
        <v>2972</v>
      </c>
      <c r="X34" s="186">
        <v>720</v>
      </c>
      <c r="Y34" s="186">
        <v>747</v>
      </c>
      <c r="Z34" s="186">
        <v>829</v>
      </c>
      <c r="AA34" s="187">
        <f t="shared" si="14"/>
        <v>0.10977242302543511</v>
      </c>
      <c r="AB34" s="188">
        <f t="shared" si="3"/>
        <v>-0.83323274994970831</v>
      </c>
      <c r="AC34" s="186">
        <f t="shared" si="4"/>
        <v>82</v>
      </c>
      <c r="AD34" s="186">
        <f t="shared" si="5"/>
        <v>-4142</v>
      </c>
      <c r="AE34" s="187">
        <f t="shared" si="15"/>
        <v>2.3151509735363442E-3</v>
      </c>
      <c r="AF34" s="189">
        <f t="shared" si="1"/>
        <v>0.82274081429990065</v>
      </c>
      <c r="AG34" s="189">
        <f t="shared" si="16"/>
        <v>0.71158798283261804</v>
      </c>
      <c r="AH34" s="139"/>
    </row>
    <row r="35" spans="1:36" x14ac:dyDescent="0.25">
      <c r="A35" s="197" t="s">
        <v>287</v>
      </c>
      <c r="B35" s="185" t="s">
        <v>128</v>
      </c>
      <c r="C35" s="186">
        <v>731</v>
      </c>
      <c r="D35" s="186">
        <v>487</v>
      </c>
      <c r="E35" s="186">
        <v>73</v>
      </c>
      <c r="F35" s="186">
        <v>414</v>
      </c>
      <c r="G35" s="186">
        <v>837</v>
      </c>
      <c r="H35" s="187">
        <f t="shared" si="6"/>
        <v>1.0217391304347827</v>
      </c>
      <c r="I35" s="188">
        <f t="shared" si="7"/>
        <v>0.14500683994528041</v>
      </c>
      <c r="J35" s="187">
        <f t="shared" si="8"/>
        <v>8.8810135178150798E-4</v>
      </c>
      <c r="K35" s="189">
        <f t="shared" si="9"/>
        <v>1</v>
      </c>
      <c r="L35" s="186">
        <v>296</v>
      </c>
      <c r="M35" s="186">
        <v>99</v>
      </c>
      <c r="N35" s="186">
        <v>23</v>
      </c>
      <c r="O35" s="186">
        <v>102</v>
      </c>
      <c r="P35" s="186">
        <v>194</v>
      </c>
      <c r="Q35" s="187">
        <f t="shared" si="10"/>
        <v>0.90196078431372539</v>
      </c>
      <c r="R35" s="188">
        <f t="shared" si="11"/>
        <v>-0.34459459459459463</v>
      </c>
      <c r="S35" s="187">
        <f t="shared" si="17"/>
        <v>7.0972320794889996E-4</v>
      </c>
      <c r="T35" s="189">
        <f t="shared" si="13"/>
        <v>0.23178016726403824</v>
      </c>
      <c r="U35" s="186">
        <v>297</v>
      </c>
      <c r="V35" s="186">
        <v>350</v>
      </c>
      <c r="W35" s="186">
        <v>309</v>
      </c>
      <c r="X35" s="186">
        <v>37</v>
      </c>
      <c r="Y35" s="186">
        <v>223</v>
      </c>
      <c r="Z35" s="186">
        <v>471</v>
      </c>
      <c r="AA35" s="187">
        <f t="shared" si="14"/>
        <v>1.1121076233183858</v>
      </c>
      <c r="AB35" s="188">
        <f t="shared" si="3"/>
        <v>0.34571428571428564</v>
      </c>
      <c r="AC35" s="186">
        <f t="shared" si="4"/>
        <v>248</v>
      </c>
      <c r="AD35" s="186">
        <f t="shared" si="5"/>
        <v>121</v>
      </c>
      <c r="AE35" s="187">
        <f t="shared" si="15"/>
        <v>1.3153632189814453E-3</v>
      </c>
      <c r="AF35" s="189">
        <f t="shared" si="1"/>
        <v>0.47879616963064298</v>
      </c>
      <c r="AG35" s="189">
        <f t="shared" si="16"/>
        <v>0.56272401433691754</v>
      </c>
      <c r="AH35" s="139"/>
    </row>
    <row r="36" spans="1:36" x14ac:dyDescent="0.25">
      <c r="A36" s="190" t="s">
        <v>288</v>
      </c>
      <c r="B36" s="191" t="s">
        <v>288</v>
      </c>
      <c r="C36" s="192">
        <f>C11-SUM(C12:C35)</f>
        <v>32024</v>
      </c>
      <c r="D36" s="192">
        <f>D11-SUM(D12:D35)</f>
        <v>18639</v>
      </c>
      <c r="E36" s="192">
        <f>E11-SUM(E12:E35)</f>
        <v>12062</v>
      </c>
      <c r="F36" s="192">
        <f>F11-SUM(F12:F35)</f>
        <v>36319</v>
      </c>
      <c r="G36" s="192">
        <f>G11-SUM(G12:G35)</f>
        <v>37433</v>
      </c>
      <c r="H36" s="193">
        <f t="shared" si="6"/>
        <v>3.0672650678708058E-2</v>
      </c>
      <c r="I36" s="194">
        <f t="shared" si="7"/>
        <v>0.16890457157132155</v>
      </c>
      <c r="J36" s="193">
        <f t="shared" si="8"/>
        <v>3.9718396536723044E-2</v>
      </c>
      <c r="K36" s="195">
        <f t="shared" si="9"/>
        <v>1</v>
      </c>
      <c r="L36" s="192">
        <f>L11-SUM(L12:L35)</f>
        <v>9077</v>
      </c>
      <c r="M36" s="192">
        <f>M11-SUM(M12:M35)</f>
        <v>4956</v>
      </c>
      <c r="N36" s="192">
        <f>N11-SUM(N12:N35)</f>
        <v>2214</v>
      </c>
      <c r="O36" s="192">
        <f>O11-SUM(O12:O35)</f>
        <v>6294</v>
      </c>
      <c r="P36" s="192">
        <f>P11-SUM(P12:P35)</f>
        <v>7203</v>
      </c>
      <c r="Q36" s="193">
        <f t="shared" si="10"/>
        <v>0.14442326024785501</v>
      </c>
      <c r="R36" s="194">
        <f t="shared" si="11"/>
        <v>-0.20645587749256367</v>
      </c>
      <c r="S36" s="193">
        <f t="shared" si="17"/>
        <v>2.6351217870391373E-2</v>
      </c>
      <c r="T36" s="195">
        <f t="shared" si="13"/>
        <v>0.19242379718430261</v>
      </c>
      <c r="U36" s="192">
        <f t="shared" ref="U36:Z36" si="18">U11-SUM(U12:U35)</f>
        <v>17997</v>
      </c>
      <c r="V36" s="192">
        <f t="shared" si="18"/>
        <v>17069</v>
      </c>
      <c r="W36" s="192">
        <f t="shared" si="18"/>
        <v>10603</v>
      </c>
      <c r="X36" s="192">
        <f t="shared" si="18"/>
        <v>8561</v>
      </c>
      <c r="Y36" s="192">
        <f t="shared" si="18"/>
        <v>22157</v>
      </c>
      <c r="Z36" s="192">
        <f t="shared" si="18"/>
        <v>24017</v>
      </c>
      <c r="AA36" s="193">
        <f t="shared" si="14"/>
        <v>8.3946382633028005E-2</v>
      </c>
      <c r="AB36" s="194">
        <f t="shared" si="3"/>
        <v>0.40705372312379162</v>
      </c>
      <c r="AC36" s="192">
        <f>Z36-Y36</f>
        <v>1860</v>
      </c>
      <c r="AD36" s="192">
        <f t="shared" si="5"/>
        <v>6948</v>
      </c>
      <c r="AE36" s="193">
        <f t="shared" si="15"/>
        <v>6.7072353355153658E-2</v>
      </c>
      <c r="AF36" s="195">
        <f t="shared" si="1"/>
        <v>0.5330064951286535</v>
      </c>
      <c r="AG36" s="195">
        <f t="shared" si="16"/>
        <v>0.64159965805572627</v>
      </c>
      <c r="AH36" s="139"/>
    </row>
    <row r="37" spans="1:36" ht="6" customHeight="1" x14ac:dyDescent="0.25">
      <c r="C37" s="139"/>
      <c r="D37" s="139"/>
      <c r="E37" s="139"/>
      <c r="F37" s="139"/>
      <c r="G37" s="139"/>
      <c r="H37" s="139"/>
      <c r="L37" s="139"/>
      <c r="M37" s="139"/>
      <c r="N37" s="139"/>
      <c r="O37" s="139"/>
      <c r="P37" s="139"/>
      <c r="Q37" s="139"/>
      <c r="U37" s="139"/>
      <c r="V37" s="139"/>
      <c r="W37" s="139"/>
      <c r="X37" s="139"/>
      <c r="Y37" s="139"/>
      <c r="Z37" s="139"/>
      <c r="AA37" s="139"/>
      <c r="AB37" s="139"/>
      <c r="AH37" s="139"/>
      <c r="AI37" s="139"/>
    </row>
    <row r="38" spans="1:36" ht="15.75" x14ac:dyDescent="0.25">
      <c r="B38" s="170"/>
      <c r="C38" s="311" t="s">
        <v>15</v>
      </c>
      <c r="D38" s="312"/>
      <c r="E38" s="312"/>
      <c r="F38" s="312"/>
      <c r="G38" s="312"/>
      <c r="H38" s="312"/>
      <c r="I38" s="312"/>
      <c r="J38" s="312"/>
      <c r="K38" s="313"/>
      <c r="L38" s="311" t="s">
        <v>14</v>
      </c>
      <c r="M38" s="312"/>
      <c r="N38" s="312"/>
      <c r="O38" s="312"/>
      <c r="P38" s="312"/>
      <c r="Q38" s="312"/>
      <c r="R38" s="312"/>
      <c r="S38" s="312"/>
      <c r="T38" s="313"/>
      <c r="U38" s="311" t="s">
        <v>16</v>
      </c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3"/>
      <c r="AH38" s="40"/>
      <c r="AI38" s="40"/>
      <c r="AJ38" s="40"/>
    </row>
    <row r="39" spans="1:36" s="175" customFormat="1" ht="75" x14ac:dyDescent="0.25">
      <c r="B39" s="171"/>
      <c r="C39" s="172" t="s">
        <v>440</v>
      </c>
      <c r="D39" s="172" t="s">
        <v>445</v>
      </c>
      <c r="E39" s="172" t="s">
        <v>441</v>
      </c>
      <c r="F39" s="172" t="s">
        <v>442</v>
      </c>
      <c r="G39" s="172" t="s">
        <v>443</v>
      </c>
      <c r="H39" s="173" t="str">
        <f>CONCATENATE("var. ",RIGHT(G39,2),"/",RIGHT(F39,2))</f>
        <v>var. 23/22</v>
      </c>
      <c r="I39" s="173" t="str">
        <f>CONCATENATE("var. ",RIGHT(G39,2),"/",RIGHT(C39,2))</f>
        <v>var. 23/19</v>
      </c>
      <c r="J39" s="173" t="str">
        <f>CONCATENATE("Cuota s/ total lugares de residencia ",RIGHT(G39,4))</f>
        <v>Cuota s/ total lugares de residencia 2023</v>
      </c>
      <c r="K39" s="174" t="str">
        <f>CONCATENATE("cuota s/ Canarias ",RIGHT(G39,4))</f>
        <v>cuota s/ Canarias 2023</v>
      </c>
      <c r="L39" s="172" t="s">
        <v>440</v>
      </c>
      <c r="M39" s="172" t="s">
        <v>445</v>
      </c>
      <c r="N39" s="172" t="s">
        <v>441</v>
      </c>
      <c r="O39" s="172" t="s">
        <v>442</v>
      </c>
      <c r="P39" s="172" t="s">
        <v>443</v>
      </c>
      <c r="Q39" s="173" t="str">
        <f>CONCATENATE("var. ",RIGHT(P39,2),"/",RIGHT(O39,2))</f>
        <v>var. 23/22</v>
      </c>
      <c r="R39" s="173" t="str">
        <f>CONCATENATE("var. ",RIGHT(P39,2),"/",RIGHT(L39,2))</f>
        <v>var. 23/19</v>
      </c>
      <c r="S39" s="173" t="str">
        <f>CONCATENATE("Cuota s/ total lugares de residencia ",RIGHT(P39,4))</f>
        <v>Cuota s/ total lugares de residencia 2023</v>
      </c>
      <c r="T39" s="174" t="str">
        <f>CONCATENATE("cuota s/ Canarias ",RIGHT(P39,4))</f>
        <v>cuota s/ Canarias 2023</v>
      </c>
      <c r="U39" s="172" t="s">
        <v>444</v>
      </c>
      <c r="V39" s="172" t="s">
        <v>440</v>
      </c>
      <c r="W39" s="172" t="s">
        <v>445</v>
      </c>
      <c r="X39" s="172" t="s">
        <v>441</v>
      </c>
      <c r="Y39" s="172" t="s">
        <v>442</v>
      </c>
      <c r="Z39" s="172" t="s">
        <v>443</v>
      </c>
      <c r="AA39" s="173" t="str">
        <f>CONCATENATE("var. ",RIGHT(Z39,2),"/",RIGHT(Y39,2))</f>
        <v>var. 23/22</v>
      </c>
      <c r="AB39" s="173" t="str">
        <f>CONCATENATE("var. ",RIGHT(Z39,2),"/",RIGHT(V39,2))</f>
        <v>var. 23/19</v>
      </c>
      <c r="AC39" s="172" t="str">
        <f>CONCATENATE("dif. ",RIGHT(Z39,2),"/",RIGHT(Y39,2))</f>
        <v>dif. 23/22</v>
      </c>
      <c r="AD39" s="172" t="str">
        <f>CONCATENATE("dif. ",RIGHT(Z39,2),"/",RIGHT(V39,2))</f>
        <v>dif. 23/19</v>
      </c>
      <c r="AE39" s="173" t="str">
        <f>CONCATENATE("Cuota s/ total lugares de residencia ",RIGHT(Z39,4))</f>
        <v>Cuota s/ total lugares de residencia 2023</v>
      </c>
      <c r="AF39" s="174" t="str">
        <f>CONCATENATE("cuota s/ Canarias ",RIGHT(Z39,4))</f>
        <v>cuota s/ Canarias 2023</v>
      </c>
      <c r="AG39" s="174" t="str">
        <f>CONCATENATE("cuota s/ Canarias ",RIGHT(AA39,4))</f>
        <v>cuota s/ Canarias 3/22</v>
      </c>
      <c r="AH39" s="196"/>
      <c r="AI39" s="196"/>
      <c r="AJ39" s="196"/>
    </row>
    <row r="40" spans="1:36" x14ac:dyDescent="0.25">
      <c r="B40" s="176" t="s">
        <v>44</v>
      </c>
      <c r="C40" s="177">
        <f>C41+C44</f>
        <v>89759</v>
      </c>
      <c r="D40" s="177">
        <f>D41+D44</f>
        <v>39988</v>
      </c>
      <c r="E40" s="177">
        <f>E41+E44</f>
        <v>13032</v>
      </c>
      <c r="F40" s="177">
        <f>F41+F44</f>
        <v>60279</v>
      </c>
      <c r="G40" s="177">
        <f>G41+G44</f>
        <v>58046</v>
      </c>
      <c r="H40" s="178">
        <f>IFERROR(G40/F40-1,"-")</f>
        <v>-3.7044410159425389E-2</v>
      </c>
      <c r="I40" s="178">
        <f>IFERROR(G40/C40-1,"-")</f>
        <v>-0.35331275972325893</v>
      </c>
      <c r="J40" s="178">
        <f t="shared" ref="J40:J69" si="19">G40/G$40</f>
        <v>1</v>
      </c>
      <c r="K40" s="179">
        <f>G40/$G7</f>
        <v>6.1589881798697024E-2</v>
      </c>
      <c r="L40" s="177">
        <f>L41+L44</f>
        <v>246985</v>
      </c>
      <c r="M40" s="177">
        <f>M41+M44</f>
        <v>126142</v>
      </c>
      <c r="N40" s="177">
        <f>N41+N44</f>
        <v>13712</v>
      </c>
      <c r="O40" s="177">
        <f>O41+O44</f>
        <v>188127</v>
      </c>
      <c r="P40" s="177">
        <f>P41+P44</f>
        <v>225572</v>
      </c>
      <c r="Q40" s="178">
        <f>IFERROR(P40/O40-1,"-")</f>
        <v>0.19904107331749299</v>
      </c>
      <c r="R40" s="178">
        <f>IFERROR(P40/L40-1,"-")</f>
        <v>-8.6697572727088668E-2</v>
      </c>
      <c r="S40" s="178">
        <f t="shared" ref="S40:S69" si="20">P40/P$40</f>
        <v>1</v>
      </c>
      <c r="T40" s="179">
        <f>P40/$G7</f>
        <v>0.23934384483161089</v>
      </c>
      <c r="U40" s="177">
        <f t="shared" ref="U40:Z40" si="21">U41+U44</f>
        <v>25481</v>
      </c>
      <c r="V40" s="177">
        <f t="shared" si="21"/>
        <v>20275</v>
      </c>
      <c r="W40" s="177">
        <f t="shared" si="21"/>
        <v>11082</v>
      </c>
      <c r="X40" s="177">
        <f t="shared" si="21"/>
        <v>4641</v>
      </c>
      <c r="Y40" s="177">
        <f t="shared" si="21"/>
        <v>13613</v>
      </c>
      <c r="Z40" s="177">
        <f t="shared" si="21"/>
        <v>11739</v>
      </c>
      <c r="AA40" s="178">
        <f>IFERROR(Z40/Y40-1,"-")</f>
        <v>-0.13766252846543747</v>
      </c>
      <c r="AB40" s="178">
        <f t="shared" ref="AB40:AB69" si="22">IFERROR(Z40/V40-1,"-")</f>
        <v>-0.42101109741060416</v>
      </c>
      <c r="AC40" s="177">
        <f>Z40-Y40</f>
        <v>-1874</v>
      </c>
      <c r="AD40" s="177">
        <f>Z40-V40</f>
        <v>-8536</v>
      </c>
      <c r="AE40" s="178">
        <f t="shared" ref="AE40:AE69" si="23">Z40/Z$40</f>
        <v>1</v>
      </c>
      <c r="AF40" s="179">
        <f>Z40/$G7</f>
        <v>1.2455701037709823E-2</v>
      </c>
      <c r="AG40" s="179">
        <f>AA40/$G7</f>
        <v>-1.4606723729965989E-7</v>
      </c>
      <c r="AH40" s="40"/>
      <c r="AI40" s="40"/>
      <c r="AJ40" s="40"/>
    </row>
    <row r="41" spans="1:36" x14ac:dyDescent="0.25">
      <c r="B41" s="180" t="s">
        <v>77</v>
      </c>
      <c r="C41" s="181">
        <v>12087</v>
      </c>
      <c r="D41" s="181">
        <v>4296</v>
      </c>
      <c r="E41" s="181">
        <v>4942</v>
      </c>
      <c r="F41" s="181">
        <v>11031</v>
      </c>
      <c r="G41" s="181">
        <v>10361</v>
      </c>
      <c r="H41" s="182">
        <f>IFERROR(G41/F41-1,"-")</f>
        <v>-6.0737920406128132E-2</v>
      </c>
      <c r="I41" s="183">
        <f>IFERROR(G41/C41-1,"-")</f>
        <v>-0.14279804748903779</v>
      </c>
      <c r="J41" s="182">
        <f t="shared" si="19"/>
        <v>0.17849636495193466</v>
      </c>
      <c r="K41" s="184">
        <f t="shared" ref="K41:K69" si="24">G41/$G8</f>
        <v>8.2852870382957619E-2</v>
      </c>
      <c r="L41" s="181">
        <v>17905</v>
      </c>
      <c r="M41" s="181">
        <v>7912</v>
      </c>
      <c r="N41" s="181">
        <v>7197</v>
      </c>
      <c r="O41" s="181">
        <v>20963</v>
      </c>
      <c r="P41" s="181">
        <v>23106</v>
      </c>
      <c r="Q41" s="182">
        <f>IFERROR(P41/O41-1,"-")</f>
        <v>0.10222773457997425</v>
      </c>
      <c r="R41" s="183">
        <f>IFERROR(P41/L41-1,"-")</f>
        <v>0.29047752024574147</v>
      </c>
      <c r="S41" s="182">
        <f t="shared" si="20"/>
        <v>0.10243292607238487</v>
      </c>
      <c r="T41" s="184">
        <f t="shared" ref="T41:T69" si="25">P41/$G8</f>
        <v>0.18476965766514997</v>
      </c>
      <c r="U41" s="181">
        <v>7686</v>
      </c>
      <c r="V41" s="181">
        <v>5683</v>
      </c>
      <c r="W41" s="181">
        <v>3152</v>
      </c>
      <c r="X41" s="181">
        <v>2598</v>
      </c>
      <c r="Y41" s="181">
        <v>8113</v>
      </c>
      <c r="Z41" s="181">
        <v>5020</v>
      </c>
      <c r="AA41" s="182">
        <f>IFERROR(Z41/Y41-1,"-")</f>
        <v>-0.38123998520892399</v>
      </c>
      <c r="AB41" s="183">
        <f t="shared" si="22"/>
        <v>-0.11666373394333973</v>
      </c>
      <c r="AC41" s="181">
        <f t="shared" ref="AC41:AC68" si="26">Z41-Y41</f>
        <v>-3093</v>
      </c>
      <c r="AD41" s="181">
        <f t="shared" ref="AD41:AD69" si="27">Z41-V41</f>
        <v>-663</v>
      </c>
      <c r="AE41" s="182">
        <f t="shared" si="23"/>
        <v>0.4276343811227532</v>
      </c>
      <c r="AF41" s="184">
        <f t="shared" ref="AF41:AG56" si="28">Z41/$G8</f>
        <v>4.0142979376744263E-2</v>
      </c>
      <c r="AG41" s="184">
        <f t="shared" si="28"/>
        <v>-3.0486272637115782E-6</v>
      </c>
      <c r="AH41" s="40"/>
      <c r="AI41" s="40"/>
      <c r="AJ41" s="40"/>
    </row>
    <row r="42" spans="1:36" x14ac:dyDescent="0.25">
      <c r="B42" s="185" t="s">
        <v>9</v>
      </c>
      <c r="C42" s="186">
        <v>6904</v>
      </c>
      <c r="D42" s="186">
        <v>2095</v>
      </c>
      <c r="E42" s="186">
        <v>2239</v>
      </c>
      <c r="F42" s="186">
        <v>5378</v>
      </c>
      <c r="G42" s="186">
        <v>5788</v>
      </c>
      <c r="H42" s="187">
        <f>IFERROR(G42/F42-1,"-")</f>
        <v>7.6236519152101057E-2</v>
      </c>
      <c r="I42" s="188">
        <f>IFERROR(G42/C42-1,"-")</f>
        <v>-0.16164542294322137</v>
      </c>
      <c r="J42" s="187">
        <f t="shared" si="19"/>
        <v>9.9714019915239635E-2</v>
      </c>
      <c r="K42" s="189">
        <f t="shared" si="24"/>
        <v>7.1623026283225269E-2</v>
      </c>
      <c r="L42" s="186">
        <v>9773</v>
      </c>
      <c r="M42" s="186">
        <v>4296</v>
      </c>
      <c r="N42" s="186">
        <v>4097</v>
      </c>
      <c r="O42" s="186">
        <v>11386</v>
      </c>
      <c r="P42" s="186">
        <v>11429</v>
      </c>
      <c r="Q42" s="187">
        <f>IFERROR(P42/O42-1,"-")</f>
        <v>3.7765677147374443E-3</v>
      </c>
      <c r="R42" s="188">
        <f>IFERROR(P42/L42-1,"-")</f>
        <v>0.16944643405300308</v>
      </c>
      <c r="S42" s="187">
        <f t="shared" si="20"/>
        <v>5.0666749419254163E-2</v>
      </c>
      <c r="T42" s="189">
        <f t="shared" si="25"/>
        <v>0.14142701578973421</v>
      </c>
      <c r="U42" s="186">
        <v>6025</v>
      </c>
      <c r="V42" s="186">
        <v>4583</v>
      </c>
      <c r="W42" s="186">
        <v>2604</v>
      </c>
      <c r="X42" s="186">
        <v>1985</v>
      </c>
      <c r="Y42" s="186">
        <v>4755</v>
      </c>
      <c r="Z42" s="186">
        <v>3501</v>
      </c>
      <c r="AA42" s="187">
        <f>IFERROR(Z42/Y42-1,"-")</f>
        <v>-0.26372239747634074</v>
      </c>
      <c r="AB42" s="188">
        <f t="shared" si="22"/>
        <v>-0.23608989744708708</v>
      </c>
      <c r="AC42" s="186">
        <f t="shared" si="26"/>
        <v>-1254</v>
      </c>
      <c r="AD42" s="186">
        <f t="shared" si="27"/>
        <v>-1082</v>
      </c>
      <c r="AE42" s="187">
        <f t="shared" si="23"/>
        <v>0.29823664707385639</v>
      </c>
      <c r="AF42" s="189">
        <f t="shared" si="28"/>
        <v>4.3322773845468496E-2</v>
      </c>
      <c r="AG42" s="189">
        <f t="shared" si="28"/>
        <v>-3.2634063935596289E-6</v>
      </c>
      <c r="AH42" s="40"/>
      <c r="AI42" s="40"/>
      <c r="AJ42" s="40"/>
    </row>
    <row r="43" spans="1:36" x14ac:dyDescent="0.25">
      <c r="B43" s="185" t="s">
        <v>81</v>
      </c>
      <c r="C43" s="186">
        <v>5183</v>
      </c>
      <c r="D43" s="186">
        <v>2201</v>
      </c>
      <c r="E43" s="186">
        <v>2703</v>
      </c>
      <c r="F43" s="186">
        <v>5653</v>
      </c>
      <c r="G43" s="186">
        <v>4573</v>
      </c>
      <c r="H43" s="187">
        <f>IFERROR(G43/F43-1,"-")</f>
        <v>-0.19104900053069163</v>
      </c>
      <c r="I43" s="188">
        <f>IFERROR(G43/C43-1,"-")</f>
        <v>-0.11769245610650203</v>
      </c>
      <c r="J43" s="187">
        <f t="shared" si="19"/>
        <v>7.878234503669504E-2</v>
      </c>
      <c r="K43" s="189">
        <f t="shared" si="24"/>
        <v>0.10336565629167514</v>
      </c>
      <c r="L43" s="186">
        <v>8132</v>
      </c>
      <c r="M43" s="186">
        <v>3616</v>
      </c>
      <c r="N43" s="186">
        <v>3100</v>
      </c>
      <c r="O43" s="186">
        <v>9577</v>
      </c>
      <c r="P43" s="186">
        <v>11677</v>
      </c>
      <c r="Q43" s="187">
        <f>IFERROR(P43/O43-1,"-")</f>
        <v>0.21927534718596631</v>
      </c>
      <c r="R43" s="188">
        <f>IFERROR(P43/L43-1,"-")</f>
        <v>0.4359321200196753</v>
      </c>
      <c r="S43" s="187">
        <f t="shared" si="20"/>
        <v>5.1766176653130706E-2</v>
      </c>
      <c r="T43" s="189">
        <f t="shared" si="25"/>
        <v>0.26394068850161617</v>
      </c>
      <c r="U43" s="186">
        <v>1661</v>
      </c>
      <c r="V43" s="186">
        <v>1100</v>
      </c>
      <c r="W43" s="186">
        <v>548</v>
      </c>
      <c r="X43" s="186">
        <v>613</v>
      </c>
      <c r="Y43" s="186">
        <v>3358</v>
      </c>
      <c r="Z43" s="186">
        <v>1519</v>
      </c>
      <c r="AA43" s="187">
        <f>IFERROR(Z43/Y43-1,"-")</f>
        <v>-0.54764740917212629</v>
      </c>
      <c r="AB43" s="188">
        <f t="shared" si="22"/>
        <v>0.38090909090909086</v>
      </c>
      <c r="AC43" s="186">
        <f t="shared" si="26"/>
        <v>-1839</v>
      </c>
      <c r="AD43" s="186">
        <f t="shared" si="27"/>
        <v>419</v>
      </c>
      <c r="AE43" s="187">
        <f t="shared" si="23"/>
        <v>0.12939773404889685</v>
      </c>
      <c r="AF43" s="189">
        <f t="shared" si="28"/>
        <v>3.4334666937908272E-2</v>
      </c>
      <c r="AG43" s="189">
        <f t="shared" si="28"/>
        <v>-1.2378730344524904E-5</v>
      </c>
      <c r="AH43" s="40"/>
      <c r="AI43" s="40"/>
      <c r="AJ43" s="40"/>
    </row>
    <row r="44" spans="1:36" x14ac:dyDescent="0.25">
      <c r="B44" s="180" t="s">
        <v>89</v>
      </c>
      <c r="C44" s="181">
        <v>77672</v>
      </c>
      <c r="D44" s="181">
        <v>35692</v>
      </c>
      <c r="E44" s="181">
        <v>8090</v>
      </c>
      <c r="F44" s="181">
        <v>49248</v>
      </c>
      <c r="G44" s="181">
        <v>47685</v>
      </c>
      <c r="H44" s="182">
        <f>IFERROR(G44/F44-1,"-")</f>
        <v>-3.173732943469787E-2</v>
      </c>
      <c r="I44" s="183">
        <f>IFERROR(G44/C44-1,"-")</f>
        <v>-0.38607220105057161</v>
      </c>
      <c r="J44" s="182">
        <f t="shared" si="19"/>
        <v>0.82150363504806534</v>
      </c>
      <c r="K44" s="184">
        <f t="shared" si="24"/>
        <v>5.8336911722067467E-2</v>
      </c>
      <c r="L44" s="181">
        <v>229080</v>
      </c>
      <c r="M44" s="181">
        <v>118230</v>
      </c>
      <c r="N44" s="181">
        <v>6515</v>
      </c>
      <c r="O44" s="181">
        <v>167164</v>
      </c>
      <c r="P44" s="181">
        <v>202466</v>
      </c>
      <c r="Q44" s="182">
        <f>IFERROR(P44/O44-1,"-")</f>
        <v>0.21118183340910712</v>
      </c>
      <c r="R44" s="183">
        <f>IFERROR(P44/L44-1,"-")</f>
        <v>-0.1161777544962459</v>
      </c>
      <c r="S44" s="182">
        <f t="shared" si="20"/>
        <v>0.89756707392761514</v>
      </c>
      <c r="T44" s="184">
        <f t="shared" si="25"/>
        <v>0.24769300972465369</v>
      </c>
      <c r="U44" s="181">
        <v>17795</v>
      </c>
      <c r="V44" s="181">
        <v>14592</v>
      </c>
      <c r="W44" s="181">
        <v>7930</v>
      </c>
      <c r="X44" s="181">
        <v>2043</v>
      </c>
      <c r="Y44" s="181">
        <v>5500</v>
      </c>
      <c r="Z44" s="181">
        <v>6719</v>
      </c>
      <c r="AA44" s="182">
        <f>IFERROR(Z44/Y44-1,"-")</f>
        <v>0.22163636363636363</v>
      </c>
      <c r="AB44" s="183">
        <f t="shared" si="22"/>
        <v>-0.53954221491228072</v>
      </c>
      <c r="AC44" s="181">
        <f t="shared" si="26"/>
        <v>1219</v>
      </c>
      <c r="AD44" s="181">
        <f t="shared" si="27"/>
        <v>-7873</v>
      </c>
      <c r="AE44" s="182">
        <f t="shared" si="23"/>
        <v>0.5723656188772468</v>
      </c>
      <c r="AF44" s="184">
        <f t="shared" si="28"/>
        <v>8.2198953520094646E-3</v>
      </c>
      <c r="AG44" s="184">
        <f t="shared" si="28"/>
        <v>2.7114566383253829E-7</v>
      </c>
      <c r="AH44" s="40"/>
      <c r="AI44" s="40"/>
      <c r="AJ44" s="40"/>
    </row>
    <row r="45" spans="1:36" x14ac:dyDescent="0.25">
      <c r="B45" s="185" t="s">
        <v>93</v>
      </c>
      <c r="C45" s="186">
        <v>28857</v>
      </c>
      <c r="D45" s="186">
        <v>13456</v>
      </c>
      <c r="E45" s="186">
        <v>221</v>
      </c>
      <c r="F45" s="186">
        <v>16511</v>
      </c>
      <c r="G45" s="186">
        <v>17976</v>
      </c>
      <c r="H45" s="187">
        <f t="shared" ref="H45:H69" si="29">IFERROR(G45/F45-1,"-")</f>
        <v>8.8728726303676231E-2</v>
      </c>
      <c r="I45" s="188">
        <f t="shared" ref="I45:I69" si="30">IFERROR(G45/C45-1,"-")</f>
        <v>-0.37706622310011439</v>
      </c>
      <c r="J45" s="187">
        <f t="shared" si="19"/>
        <v>0.30968542190676362</v>
      </c>
      <c r="K45" s="189">
        <f t="shared" si="24"/>
        <v>5.5702227345405871E-2</v>
      </c>
      <c r="L45" s="186">
        <v>126880</v>
      </c>
      <c r="M45" s="186">
        <v>65214</v>
      </c>
      <c r="N45" s="186">
        <v>632</v>
      </c>
      <c r="O45" s="186">
        <v>91794</v>
      </c>
      <c r="P45" s="186">
        <v>113812</v>
      </c>
      <c r="Q45" s="187">
        <f t="shared" ref="Q45:Q69" si="31">IFERROR(P45/O45-1,"-")</f>
        <v>0.23986317188487272</v>
      </c>
      <c r="R45" s="188">
        <f t="shared" ref="R45:R69" si="32">IFERROR(P45/L45-1,"-")</f>
        <v>-0.10299495586380836</v>
      </c>
      <c r="S45" s="187">
        <f t="shared" si="20"/>
        <v>0.50454843686273121</v>
      </c>
      <c r="T45" s="189">
        <f t="shared" si="25"/>
        <v>0.35266921999529</v>
      </c>
      <c r="U45" s="186">
        <v>1900</v>
      </c>
      <c r="V45" s="186">
        <v>987</v>
      </c>
      <c r="W45" s="186">
        <v>719</v>
      </c>
      <c r="X45" s="186">
        <v>34</v>
      </c>
      <c r="Y45" s="186">
        <v>185</v>
      </c>
      <c r="Z45" s="186">
        <v>183</v>
      </c>
      <c r="AA45" s="187">
        <f t="shared" ref="AA45:AA69" si="33">IFERROR(Z45/Y45-1,"-")</f>
        <v>-1.0810810810810811E-2</v>
      </c>
      <c r="AB45" s="188">
        <f t="shared" si="22"/>
        <v>-0.81458966565349544</v>
      </c>
      <c r="AC45" s="186">
        <f t="shared" si="26"/>
        <v>-2</v>
      </c>
      <c r="AD45" s="186">
        <f t="shared" si="27"/>
        <v>-804</v>
      </c>
      <c r="AE45" s="187">
        <f t="shared" si="23"/>
        <v>1.5589062100690007E-2</v>
      </c>
      <c r="AF45" s="189">
        <f t="shared" si="28"/>
        <v>5.6706206075930537E-4</v>
      </c>
      <c r="AG45" s="189">
        <f t="shared" si="28"/>
        <v>-3.3499457141297025E-8</v>
      </c>
      <c r="AH45" s="40"/>
      <c r="AI45" s="40"/>
      <c r="AJ45" s="40"/>
    </row>
    <row r="46" spans="1:36" x14ac:dyDescent="0.25">
      <c r="B46" s="185" t="s">
        <v>97</v>
      </c>
      <c r="C46" s="186">
        <v>24562</v>
      </c>
      <c r="D46" s="186">
        <v>12851</v>
      </c>
      <c r="E46" s="186">
        <v>3741</v>
      </c>
      <c r="F46" s="186">
        <v>16344</v>
      </c>
      <c r="G46" s="186">
        <v>16017</v>
      </c>
      <c r="H46" s="187">
        <f t="shared" si="29"/>
        <v>-2.0007342143905982E-2</v>
      </c>
      <c r="I46" s="188">
        <f t="shared" si="30"/>
        <v>-0.34789512254702382</v>
      </c>
      <c r="J46" s="187">
        <f t="shared" si="19"/>
        <v>0.27593632636185095</v>
      </c>
      <c r="K46" s="189">
        <f t="shared" si="24"/>
        <v>0.17085164483508983</v>
      </c>
      <c r="L46" s="186">
        <v>13552</v>
      </c>
      <c r="M46" s="186">
        <v>7304</v>
      </c>
      <c r="N46" s="186">
        <v>879</v>
      </c>
      <c r="O46" s="186">
        <v>9501</v>
      </c>
      <c r="P46" s="186">
        <v>11874</v>
      </c>
      <c r="Q46" s="187">
        <f t="shared" si="31"/>
        <v>0.24976318282286081</v>
      </c>
      <c r="R46" s="188">
        <f t="shared" si="32"/>
        <v>-0.12381936245572611</v>
      </c>
      <c r="S46" s="187">
        <f t="shared" si="20"/>
        <v>5.2639511996169737E-2</v>
      </c>
      <c r="T46" s="189">
        <f t="shared" si="25"/>
        <v>0.12665870205231045</v>
      </c>
      <c r="U46" s="186">
        <v>9348</v>
      </c>
      <c r="V46" s="186">
        <v>9160</v>
      </c>
      <c r="W46" s="186">
        <v>5079</v>
      </c>
      <c r="X46" s="186">
        <v>1276</v>
      </c>
      <c r="Y46" s="186">
        <v>2637</v>
      </c>
      <c r="Z46" s="186">
        <v>3752</v>
      </c>
      <c r="AA46" s="187">
        <f t="shared" si="33"/>
        <v>0.42282897231702687</v>
      </c>
      <c r="AB46" s="188">
        <f t="shared" si="22"/>
        <v>-0.59039301310043668</v>
      </c>
      <c r="AC46" s="186">
        <f t="shared" si="26"/>
        <v>1115</v>
      </c>
      <c r="AD46" s="186">
        <f t="shared" si="27"/>
        <v>-5408</v>
      </c>
      <c r="AE46" s="187">
        <f t="shared" si="23"/>
        <v>0.31961836612999406</v>
      </c>
      <c r="AF46" s="189">
        <f t="shared" si="28"/>
        <v>4.0022187139992317E-2</v>
      </c>
      <c r="AG46" s="189">
        <f t="shared" si="28"/>
        <v>4.510271923849329E-6</v>
      </c>
      <c r="AH46" s="40"/>
      <c r="AI46" s="40"/>
      <c r="AJ46" s="40"/>
    </row>
    <row r="47" spans="1:36" x14ac:dyDescent="0.25">
      <c r="B47" s="185" t="s">
        <v>101</v>
      </c>
      <c r="C47" s="186">
        <v>3191</v>
      </c>
      <c r="D47" s="186">
        <v>894</v>
      </c>
      <c r="E47" s="186">
        <v>1201</v>
      </c>
      <c r="F47" s="186">
        <v>1554</v>
      </c>
      <c r="G47" s="186">
        <v>1666</v>
      </c>
      <c r="H47" s="187">
        <f t="shared" si="29"/>
        <v>7.2072072072072002E-2</v>
      </c>
      <c r="I47" s="188">
        <f t="shared" si="30"/>
        <v>-0.47790661234722653</v>
      </c>
      <c r="J47" s="187">
        <f t="shared" si="19"/>
        <v>2.8701374771732763E-2</v>
      </c>
      <c r="K47" s="189">
        <f t="shared" si="24"/>
        <v>6.084288948944562E-2</v>
      </c>
      <c r="L47" s="186">
        <v>6309</v>
      </c>
      <c r="M47" s="186">
        <v>3099</v>
      </c>
      <c r="N47" s="186">
        <v>1853</v>
      </c>
      <c r="O47" s="186">
        <v>6645</v>
      </c>
      <c r="P47" s="186">
        <v>6123</v>
      </c>
      <c r="Q47" s="187">
        <f t="shared" si="31"/>
        <v>-7.8555304740406284E-2</v>
      </c>
      <c r="R47" s="188">
        <f t="shared" si="32"/>
        <v>-2.9481692819781302E-2</v>
      </c>
      <c r="S47" s="187">
        <f t="shared" si="20"/>
        <v>2.7144326423492276E-2</v>
      </c>
      <c r="T47" s="189">
        <f t="shared" si="25"/>
        <v>0.22361405302753634</v>
      </c>
      <c r="U47" s="186">
        <v>614</v>
      </c>
      <c r="V47" s="186">
        <v>430</v>
      </c>
      <c r="W47" s="186">
        <v>293</v>
      </c>
      <c r="X47" s="186">
        <v>198</v>
      </c>
      <c r="Y47" s="186">
        <v>352</v>
      </c>
      <c r="Z47" s="186">
        <v>253</v>
      </c>
      <c r="AA47" s="187">
        <f t="shared" si="33"/>
        <v>-0.28125</v>
      </c>
      <c r="AB47" s="188">
        <f t="shared" si="22"/>
        <v>-0.41162790697674423</v>
      </c>
      <c r="AC47" s="186">
        <f t="shared" si="26"/>
        <v>-99</v>
      </c>
      <c r="AD47" s="186">
        <f t="shared" si="27"/>
        <v>-177</v>
      </c>
      <c r="AE47" s="187">
        <f t="shared" si="23"/>
        <v>2.155209131953318E-2</v>
      </c>
      <c r="AF47" s="189">
        <f t="shared" si="28"/>
        <v>9.2396464830910817E-3</v>
      </c>
      <c r="AG47" s="189">
        <f t="shared" si="28"/>
        <v>-1.0271346139799869E-5</v>
      </c>
      <c r="AH47" s="40"/>
      <c r="AI47" s="40"/>
      <c r="AJ47" s="40"/>
    </row>
    <row r="48" spans="1:36" x14ac:dyDescent="0.25">
      <c r="B48" s="185" t="s">
        <v>110</v>
      </c>
      <c r="C48" s="186">
        <v>2899</v>
      </c>
      <c r="D48" s="186">
        <v>1331</v>
      </c>
      <c r="E48" s="186">
        <v>147</v>
      </c>
      <c r="F48" s="186">
        <v>1644</v>
      </c>
      <c r="G48" s="186">
        <v>1460</v>
      </c>
      <c r="H48" s="187">
        <f t="shared" si="29"/>
        <v>-0.11192214111922139</v>
      </c>
      <c r="I48" s="188">
        <f t="shared" si="30"/>
        <v>-0.49637806140048291</v>
      </c>
      <c r="J48" s="187">
        <f t="shared" si="19"/>
        <v>2.5152465286152361E-2</v>
      </c>
      <c r="K48" s="189">
        <f t="shared" si="24"/>
        <v>3.0167159121433147E-2</v>
      </c>
      <c r="L48" s="186">
        <v>11090</v>
      </c>
      <c r="M48" s="186">
        <v>6438</v>
      </c>
      <c r="N48" s="186">
        <v>119</v>
      </c>
      <c r="O48" s="186">
        <v>9288</v>
      </c>
      <c r="P48" s="186">
        <v>9097</v>
      </c>
      <c r="Q48" s="187">
        <f t="shared" si="31"/>
        <v>-2.0564168819982798E-2</v>
      </c>
      <c r="R48" s="188">
        <f t="shared" si="32"/>
        <v>-0.1797114517583408</v>
      </c>
      <c r="S48" s="187">
        <f t="shared" si="20"/>
        <v>4.032858688135052E-2</v>
      </c>
      <c r="T48" s="189">
        <f t="shared" si="25"/>
        <v>0.18796619625183378</v>
      </c>
      <c r="U48" s="186">
        <v>2121</v>
      </c>
      <c r="V48" s="186">
        <v>1871</v>
      </c>
      <c r="W48" s="186">
        <v>797</v>
      </c>
      <c r="X48" s="186">
        <v>25</v>
      </c>
      <c r="Y48" s="186">
        <v>431</v>
      </c>
      <c r="Z48" s="186">
        <v>605</v>
      </c>
      <c r="AA48" s="187">
        <f t="shared" si="33"/>
        <v>0.40371229698375877</v>
      </c>
      <c r="AB48" s="188">
        <f t="shared" si="22"/>
        <v>-0.67664350614644575</v>
      </c>
      <c r="AC48" s="186">
        <f t="shared" si="26"/>
        <v>174</v>
      </c>
      <c r="AD48" s="186">
        <f t="shared" si="27"/>
        <v>-1266</v>
      </c>
      <c r="AE48" s="187">
        <f t="shared" si="23"/>
        <v>5.1537609677144561E-2</v>
      </c>
      <c r="AF48" s="189">
        <f t="shared" si="28"/>
        <v>1.250077484141579E-2</v>
      </c>
      <c r="AG48" s="189">
        <f t="shared" si="28"/>
        <v>8.3416802071152922E-6</v>
      </c>
      <c r="AH48" s="40"/>
      <c r="AI48" s="40"/>
      <c r="AJ48" s="40"/>
    </row>
    <row r="49" spans="2:36" x14ac:dyDescent="0.25">
      <c r="B49" s="185" t="s">
        <v>105</v>
      </c>
      <c r="C49" s="186">
        <v>324</v>
      </c>
      <c r="D49" s="186">
        <v>218</v>
      </c>
      <c r="E49" s="186">
        <v>65</v>
      </c>
      <c r="F49" s="186">
        <v>232</v>
      </c>
      <c r="G49" s="186">
        <v>189</v>
      </c>
      <c r="H49" s="187">
        <f t="shared" si="29"/>
        <v>-0.18534482758620685</v>
      </c>
      <c r="I49" s="188">
        <f t="shared" si="30"/>
        <v>-0.41666666666666663</v>
      </c>
      <c r="J49" s="187">
        <f t="shared" si="19"/>
        <v>3.2560383144402717E-3</v>
      </c>
      <c r="K49" s="189">
        <f t="shared" si="24"/>
        <v>1.8558523173605655E-2</v>
      </c>
      <c r="L49" s="186">
        <v>1821</v>
      </c>
      <c r="M49" s="186">
        <v>773</v>
      </c>
      <c r="N49" s="186">
        <v>129</v>
      </c>
      <c r="O49" s="186">
        <v>1483</v>
      </c>
      <c r="P49" s="186">
        <v>1562</v>
      </c>
      <c r="Q49" s="187">
        <f t="shared" si="31"/>
        <v>5.327039784221177E-2</v>
      </c>
      <c r="R49" s="188">
        <f t="shared" si="32"/>
        <v>-0.14222954420647993</v>
      </c>
      <c r="S49" s="187">
        <f t="shared" si="20"/>
        <v>6.9246183036901741E-3</v>
      </c>
      <c r="T49" s="189">
        <f t="shared" si="25"/>
        <v>0.15337784760408485</v>
      </c>
      <c r="U49" s="186">
        <v>183</v>
      </c>
      <c r="V49" s="186">
        <v>159</v>
      </c>
      <c r="W49" s="186">
        <v>60</v>
      </c>
      <c r="X49" s="186">
        <v>78</v>
      </c>
      <c r="Y49" s="186">
        <v>25</v>
      </c>
      <c r="Z49" s="186">
        <v>19</v>
      </c>
      <c r="AA49" s="187">
        <f t="shared" si="33"/>
        <v>-0.24</v>
      </c>
      <c r="AB49" s="188">
        <f t="shared" si="22"/>
        <v>-0.88050314465408808</v>
      </c>
      <c r="AC49" s="186">
        <f t="shared" si="26"/>
        <v>-6</v>
      </c>
      <c r="AD49" s="186">
        <f t="shared" si="27"/>
        <v>-140</v>
      </c>
      <c r="AE49" s="187">
        <f t="shared" si="23"/>
        <v>1.6185365022574325E-3</v>
      </c>
      <c r="AF49" s="189">
        <f t="shared" si="28"/>
        <v>1.8656716417910447E-3</v>
      </c>
      <c r="AG49" s="189">
        <f>AA49/$G16</f>
        <v>-2.3566378633150038E-5</v>
      </c>
      <c r="AH49" s="40"/>
      <c r="AI49" s="40"/>
      <c r="AJ49" s="40"/>
    </row>
    <row r="50" spans="2:36" x14ac:dyDescent="0.25">
      <c r="B50" s="185" t="s">
        <v>114</v>
      </c>
      <c r="C50" s="186">
        <v>3265</v>
      </c>
      <c r="D50" s="186">
        <v>1148</v>
      </c>
      <c r="E50" s="186">
        <v>1267</v>
      </c>
      <c r="F50" s="186">
        <v>4215</v>
      </c>
      <c r="G50" s="186">
        <v>2670</v>
      </c>
      <c r="H50" s="187">
        <f t="shared" si="29"/>
        <v>-0.36654804270462638</v>
      </c>
      <c r="I50" s="188">
        <f t="shared" si="30"/>
        <v>-0.18223583460949466</v>
      </c>
      <c r="J50" s="187">
        <f t="shared" si="19"/>
        <v>4.599800158494987E-2</v>
      </c>
      <c r="K50" s="189">
        <f t="shared" si="24"/>
        <v>0.10618835507476933</v>
      </c>
      <c r="L50" s="186">
        <v>4499</v>
      </c>
      <c r="M50" s="186">
        <v>1903</v>
      </c>
      <c r="N50" s="186">
        <v>669</v>
      </c>
      <c r="O50" s="186">
        <v>4582</v>
      </c>
      <c r="P50" s="186">
        <v>4352</v>
      </c>
      <c r="Q50" s="187">
        <f t="shared" si="31"/>
        <v>-5.0196420776953299E-2</v>
      </c>
      <c r="R50" s="188">
        <f t="shared" si="32"/>
        <v>-3.2673927539453196E-2</v>
      </c>
      <c r="S50" s="187">
        <f t="shared" si="20"/>
        <v>1.9293174684801306E-2</v>
      </c>
      <c r="T50" s="189">
        <f t="shared" si="25"/>
        <v>0.17308304167992364</v>
      </c>
      <c r="U50" s="186">
        <v>172</v>
      </c>
      <c r="V50" s="186">
        <v>129</v>
      </c>
      <c r="W50" s="186">
        <v>46</v>
      </c>
      <c r="X50" s="186">
        <v>66</v>
      </c>
      <c r="Y50" s="186">
        <v>193</v>
      </c>
      <c r="Z50" s="186">
        <v>133</v>
      </c>
      <c r="AA50" s="187">
        <f t="shared" si="33"/>
        <v>-0.31088082901554404</v>
      </c>
      <c r="AB50" s="188">
        <f t="shared" si="22"/>
        <v>3.1007751937984551E-2</v>
      </c>
      <c r="AC50" s="186">
        <f t="shared" si="26"/>
        <v>-60</v>
      </c>
      <c r="AD50" s="186">
        <f t="shared" si="27"/>
        <v>4</v>
      </c>
      <c r="AE50" s="187">
        <f t="shared" si="23"/>
        <v>1.1329755515802028E-2</v>
      </c>
      <c r="AF50" s="189">
        <f t="shared" si="28"/>
        <v>5.2895322939866367E-3</v>
      </c>
      <c r="AG50" s="189">
        <f t="shared" si="28"/>
        <v>-1.2364016426007956E-5</v>
      </c>
      <c r="AH50" s="40"/>
      <c r="AI50" s="40"/>
      <c r="AJ50" s="40"/>
    </row>
    <row r="51" spans="2:36" x14ac:dyDescent="0.25">
      <c r="B51" s="185" t="s">
        <v>118</v>
      </c>
      <c r="C51" s="186">
        <v>2440</v>
      </c>
      <c r="D51" s="186">
        <v>1334</v>
      </c>
      <c r="E51" s="186">
        <v>81</v>
      </c>
      <c r="F51" s="186">
        <v>2020</v>
      </c>
      <c r="G51" s="186">
        <v>1868</v>
      </c>
      <c r="H51" s="187">
        <f t="shared" si="29"/>
        <v>-7.5247524752475203E-2</v>
      </c>
      <c r="I51" s="188">
        <f t="shared" si="30"/>
        <v>-0.23442622950819669</v>
      </c>
      <c r="J51" s="187">
        <f t="shared" si="19"/>
        <v>3.218137339351549E-2</v>
      </c>
      <c r="K51" s="189">
        <f t="shared" si="24"/>
        <v>3.4041002277904325E-2</v>
      </c>
      <c r="L51" s="186">
        <v>34672</v>
      </c>
      <c r="M51" s="186">
        <v>16096</v>
      </c>
      <c r="N51" s="186">
        <v>876</v>
      </c>
      <c r="O51" s="186">
        <v>25691</v>
      </c>
      <c r="P51" s="186">
        <v>34060</v>
      </c>
      <c r="Q51" s="187">
        <f t="shared" si="31"/>
        <v>0.32575610135845245</v>
      </c>
      <c r="R51" s="188">
        <f t="shared" si="32"/>
        <v>-1.7651130595292996E-2</v>
      </c>
      <c r="S51" s="187">
        <f t="shared" si="20"/>
        <v>0.15099391768481904</v>
      </c>
      <c r="T51" s="189">
        <f t="shared" si="25"/>
        <v>0.62068337129840545</v>
      </c>
      <c r="U51" s="186">
        <v>9</v>
      </c>
      <c r="V51" s="186">
        <v>44</v>
      </c>
      <c r="W51" s="186">
        <v>31</v>
      </c>
      <c r="X51" s="186">
        <v>2</v>
      </c>
      <c r="Y51" s="186">
        <v>4</v>
      </c>
      <c r="Z51" s="186">
        <v>11</v>
      </c>
      <c r="AA51" s="187">
        <f t="shared" si="33"/>
        <v>1.75</v>
      </c>
      <c r="AB51" s="188">
        <f t="shared" si="22"/>
        <v>-0.75</v>
      </c>
      <c r="AC51" s="186">
        <f t="shared" si="26"/>
        <v>7</v>
      </c>
      <c r="AD51" s="186">
        <f t="shared" si="27"/>
        <v>-33</v>
      </c>
      <c r="AE51" s="187">
        <f t="shared" si="23"/>
        <v>9.3704744867535565E-4</v>
      </c>
      <c r="AF51" s="189">
        <f t="shared" si="28"/>
        <v>2.0045558086560365E-4</v>
      </c>
      <c r="AG51" s="189">
        <f t="shared" si="28"/>
        <v>3.1890660592255127E-5</v>
      </c>
      <c r="AH51" s="40"/>
      <c r="AI51" s="40"/>
      <c r="AJ51" s="40"/>
    </row>
    <row r="52" spans="2:36" x14ac:dyDescent="0.25">
      <c r="B52" s="185" t="s">
        <v>140</v>
      </c>
      <c r="C52" s="186">
        <v>704</v>
      </c>
      <c r="D52" s="186">
        <v>183</v>
      </c>
      <c r="E52" s="186">
        <v>450</v>
      </c>
      <c r="F52" s="186">
        <v>757</v>
      </c>
      <c r="G52" s="186">
        <v>1302</v>
      </c>
      <c r="H52" s="187">
        <f t="shared" si="29"/>
        <v>0.7199471598414795</v>
      </c>
      <c r="I52" s="188">
        <f t="shared" si="30"/>
        <v>0.84943181818181812</v>
      </c>
      <c r="J52" s="187">
        <f t="shared" si="19"/>
        <v>2.2430486166144091E-2</v>
      </c>
      <c r="K52" s="189">
        <f t="shared" si="24"/>
        <v>0.10574189880613985</v>
      </c>
      <c r="L52" s="186">
        <v>2421</v>
      </c>
      <c r="M52" s="186">
        <v>1199</v>
      </c>
      <c r="N52" s="186">
        <v>126</v>
      </c>
      <c r="O52" s="186">
        <v>1588</v>
      </c>
      <c r="P52" s="186">
        <v>1975</v>
      </c>
      <c r="Q52" s="187">
        <f t="shared" si="31"/>
        <v>0.24370277078085634</v>
      </c>
      <c r="R52" s="188">
        <f t="shared" si="32"/>
        <v>-0.18422139611730692</v>
      </c>
      <c r="S52" s="187">
        <f t="shared" si="20"/>
        <v>8.7555193020410326E-3</v>
      </c>
      <c r="T52" s="189">
        <f t="shared" si="25"/>
        <v>0.16039957768212459</v>
      </c>
      <c r="U52" s="186">
        <v>231</v>
      </c>
      <c r="V52" s="186">
        <v>57</v>
      </c>
      <c r="W52" s="186">
        <v>33</v>
      </c>
      <c r="X52" s="186">
        <v>33</v>
      </c>
      <c r="Y52" s="186">
        <v>82</v>
      </c>
      <c r="Z52" s="186">
        <v>77</v>
      </c>
      <c r="AA52" s="187">
        <f t="shared" si="33"/>
        <v>-6.0975609756097615E-2</v>
      </c>
      <c r="AB52" s="188">
        <f t="shared" si="22"/>
        <v>0.35087719298245612</v>
      </c>
      <c r="AC52" s="186">
        <f t="shared" si="26"/>
        <v>-5</v>
      </c>
      <c r="AD52" s="186">
        <f t="shared" si="27"/>
        <v>20</v>
      </c>
      <c r="AE52" s="187">
        <f t="shared" si="23"/>
        <v>6.5593321407274897E-3</v>
      </c>
      <c r="AF52" s="189">
        <f t="shared" si="28"/>
        <v>6.2535531552018195E-3</v>
      </c>
      <c r="AG52" s="189">
        <f t="shared" si="28"/>
        <v>-4.9521326854623253E-6</v>
      </c>
      <c r="AH52" s="40"/>
      <c r="AI52" s="40"/>
      <c r="AJ52" s="40"/>
    </row>
    <row r="53" spans="2:36" x14ac:dyDescent="0.25">
      <c r="B53" s="185" t="s">
        <v>130</v>
      </c>
      <c r="C53" s="186">
        <v>981</v>
      </c>
      <c r="D53" s="186">
        <v>555</v>
      </c>
      <c r="E53" s="186">
        <v>2</v>
      </c>
      <c r="F53" s="186">
        <v>695</v>
      </c>
      <c r="G53" s="186">
        <v>551</v>
      </c>
      <c r="H53" s="187">
        <f t="shared" si="29"/>
        <v>-0.20719424460431657</v>
      </c>
      <c r="I53" s="188">
        <f t="shared" si="30"/>
        <v>-0.43832823649337416</v>
      </c>
      <c r="J53" s="187">
        <f t="shared" si="19"/>
        <v>9.4924714881301029E-3</v>
      </c>
      <c r="K53" s="189">
        <f t="shared" si="24"/>
        <v>1.8675433839479394E-2</v>
      </c>
      <c r="L53" s="186">
        <v>2093</v>
      </c>
      <c r="M53" s="186">
        <v>1322</v>
      </c>
      <c r="N53" s="186">
        <v>5</v>
      </c>
      <c r="O53" s="186">
        <v>1584</v>
      </c>
      <c r="P53" s="186">
        <v>1134</v>
      </c>
      <c r="Q53" s="187">
        <f t="shared" si="31"/>
        <v>-0.28409090909090906</v>
      </c>
      <c r="R53" s="188">
        <f t="shared" si="32"/>
        <v>-0.4581939799331104</v>
      </c>
      <c r="S53" s="187">
        <f t="shared" si="20"/>
        <v>5.0272196903871046E-3</v>
      </c>
      <c r="T53" s="189">
        <f t="shared" si="25"/>
        <v>3.8435466377440344E-2</v>
      </c>
      <c r="U53" s="186">
        <v>1222</v>
      </c>
      <c r="V53" s="186">
        <v>431</v>
      </c>
      <c r="W53" s="186">
        <v>322</v>
      </c>
      <c r="X53" s="186">
        <v>13</v>
      </c>
      <c r="Y53" s="186">
        <v>35</v>
      </c>
      <c r="Z53" s="186">
        <v>566</v>
      </c>
      <c r="AA53" s="187">
        <f t="shared" si="33"/>
        <v>15.171428571428571</v>
      </c>
      <c r="AB53" s="188">
        <f t="shared" si="22"/>
        <v>0.31322505800464029</v>
      </c>
      <c r="AC53" s="186">
        <f t="shared" si="26"/>
        <v>531</v>
      </c>
      <c r="AD53" s="186">
        <f t="shared" si="27"/>
        <v>135</v>
      </c>
      <c r="AE53" s="187">
        <f t="shared" si="23"/>
        <v>4.8215350540931935E-2</v>
      </c>
      <c r="AF53" s="189">
        <f t="shared" si="28"/>
        <v>1.9183839479392624E-2</v>
      </c>
      <c r="AG53" s="189">
        <f t="shared" si="28"/>
        <v>5.1421599008366907E-4</v>
      </c>
      <c r="AH53" s="40"/>
      <c r="AI53" s="40"/>
      <c r="AJ53" s="40"/>
    </row>
    <row r="54" spans="2:36" x14ac:dyDescent="0.25">
      <c r="B54" s="185" t="s">
        <v>142</v>
      </c>
      <c r="C54" s="186">
        <v>0</v>
      </c>
      <c r="D54" s="186">
        <v>1</v>
      </c>
      <c r="E54" s="186">
        <v>0</v>
      </c>
      <c r="F54" s="186">
        <v>0</v>
      </c>
      <c r="G54" s="186">
        <v>5</v>
      </c>
      <c r="H54" s="187" t="str">
        <f t="shared" si="29"/>
        <v>-</v>
      </c>
      <c r="I54" s="188" t="str">
        <f t="shared" si="30"/>
        <v>-</v>
      </c>
      <c r="J54" s="187">
        <f t="shared" si="19"/>
        <v>8.6138579747097125E-5</v>
      </c>
      <c r="K54" s="189">
        <f t="shared" si="24"/>
        <v>6.5599580162686963E-4</v>
      </c>
      <c r="L54" s="186">
        <v>15</v>
      </c>
      <c r="M54" s="186">
        <v>12</v>
      </c>
      <c r="N54" s="186">
        <v>0</v>
      </c>
      <c r="O54" s="186">
        <v>2</v>
      </c>
      <c r="P54" s="186">
        <v>6</v>
      </c>
      <c r="Q54" s="187">
        <f t="shared" si="31"/>
        <v>2</v>
      </c>
      <c r="R54" s="188">
        <f t="shared" si="32"/>
        <v>-0.6</v>
      </c>
      <c r="S54" s="187">
        <f t="shared" si="20"/>
        <v>2.6599045980884153E-5</v>
      </c>
      <c r="T54" s="189">
        <f t="shared" si="25"/>
        <v>7.8719496195224351E-4</v>
      </c>
      <c r="U54" s="186">
        <v>0</v>
      </c>
      <c r="V54" s="186">
        <v>4</v>
      </c>
      <c r="W54" s="186">
        <v>0</v>
      </c>
      <c r="X54" s="186">
        <v>0</v>
      </c>
      <c r="Y54" s="186">
        <v>5</v>
      </c>
      <c r="Z54" s="186">
        <v>0</v>
      </c>
      <c r="AA54" s="187">
        <f t="shared" si="33"/>
        <v>-1</v>
      </c>
      <c r="AB54" s="188">
        <f t="shared" si="22"/>
        <v>-1</v>
      </c>
      <c r="AC54" s="186">
        <f t="shared" si="26"/>
        <v>-5</v>
      </c>
      <c r="AD54" s="186">
        <f t="shared" si="27"/>
        <v>-4</v>
      </c>
      <c r="AE54" s="187">
        <f t="shared" si="23"/>
        <v>0</v>
      </c>
      <c r="AF54" s="189">
        <f t="shared" si="28"/>
        <v>0</v>
      </c>
      <c r="AG54" s="189">
        <f t="shared" si="28"/>
        <v>-1.3119916032537391E-4</v>
      </c>
      <c r="AH54" s="40"/>
      <c r="AI54" s="40"/>
      <c r="AJ54" s="40"/>
    </row>
    <row r="55" spans="2:36" x14ac:dyDescent="0.25">
      <c r="B55" s="185" t="s">
        <v>122</v>
      </c>
      <c r="C55" s="186">
        <v>627</v>
      </c>
      <c r="D55" s="186">
        <v>235</v>
      </c>
      <c r="E55" s="186">
        <v>145</v>
      </c>
      <c r="F55" s="186">
        <v>302</v>
      </c>
      <c r="G55" s="186">
        <v>465</v>
      </c>
      <c r="H55" s="187">
        <f t="shared" si="29"/>
        <v>0.53973509933774833</v>
      </c>
      <c r="I55" s="188">
        <f t="shared" si="30"/>
        <v>-0.25837320574162681</v>
      </c>
      <c r="J55" s="187">
        <f t="shared" si="19"/>
        <v>8.0108879164800337E-3</v>
      </c>
      <c r="K55" s="189">
        <f t="shared" si="24"/>
        <v>6.5217391304347824E-2</v>
      </c>
      <c r="L55" s="186">
        <v>1066</v>
      </c>
      <c r="M55" s="186">
        <v>641</v>
      </c>
      <c r="N55" s="186">
        <v>265</v>
      </c>
      <c r="O55" s="186">
        <v>995</v>
      </c>
      <c r="P55" s="186">
        <v>1291</v>
      </c>
      <c r="Q55" s="187">
        <f t="shared" si="31"/>
        <v>0.29748743718592974</v>
      </c>
      <c r="R55" s="188">
        <f t="shared" si="32"/>
        <v>0.21106941838649163</v>
      </c>
      <c r="S55" s="187">
        <f t="shared" si="20"/>
        <v>5.7232280602202397E-3</v>
      </c>
      <c r="T55" s="189">
        <f t="shared" si="25"/>
        <v>0.18106591865357644</v>
      </c>
      <c r="U55" s="186">
        <v>248</v>
      </c>
      <c r="V55" s="186">
        <v>453</v>
      </c>
      <c r="W55" s="186">
        <v>170</v>
      </c>
      <c r="X55" s="186">
        <v>63</v>
      </c>
      <c r="Y55" s="186">
        <v>159</v>
      </c>
      <c r="Z55" s="186">
        <v>207</v>
      </c>
      <c r="AA55" s="187">
        <f t="shared" si="33"/>
        <v>0.30188679245283012</v>
      </c>
      <c r="AB55" s="188">
        <f t="shared" si="22"/>
        <v>-0.54304635761589404</v>
      </c>
      <c r="AC55" s="186">
        <f t="shared" si="26"/>
        <v>48</v>
      </c>
      <c r="AD55" s="186">
        <f t="shared" si="27"/>
        <v>-246</v>
      </c>
      <c r="AE55" s="187">
        <f t="shared" si="23"/>
        <v>1.7633529261436239E-2</v>
      </c>
      <c r="AF55" s="189">
        <f t="shared" si="28"/>
        <v>2.903225806451613E-2</v>
      </c>
      <c r="AG55" s="189">
        <f t="shared" si="28"/>
        <v>4.2340363597872389E-5</v>
      </c>
      <c r="AH55" s="40"/>
      <c r="AI55" s="40"/>
      <c r="AJ55" s="40"/>
    </row>
    <row r="56" spans="2:36" x14ac:dyDescent="0.25">
      <c r="B56" s="185" t="s">
        <v>136</v>
      </c>
      <c r="C56" s="186">
        <v>4484</v>
      </c>
      <c r="D56" s="186">
        <v>631</v>
      </c>
      <c r="E56" s="186">
        <v>44</v>
      </c>
      <c r="F56" s="186">
        <v>165</v>
      </c>
      <c r="G56" s="186">
        <v>312</v>
      </c>
      <c r="H56" s="187">
        <f t="shared" si="29"/>
        <v>0.89090909090909087</v>
      </c>
      <c r="I56" s="188">
        <f t="shared" si="30"/>
        <v>-0.93041926851025869</v>
      </c>
      <c r="J56" s="187">
        <f t="shared" si="19"/>
        <v>5.3750473762188607E-3</v>
      </c>
      <c r="K56" s="189">
        <f t="shared" si="24"/>
        <v>6.3818036777189141E-3</v>
      </c>
      <c r="L56" s="186">
        <v>13222</v>
      </c>
      <c r="M56" s="186">
        <v>7742</v>
      </c>
      <c r="N56" s="186">
        <v>21</v>
      </c>
      <c r="O56" s="186">
        <v>4997</v>
      </c>
      <c r="P56" s="186">
        <v>6911</v>
      </c>
      <c r="Q56" s="187">
        <f t="shared" si="31"/>
        <v>0.38302981789073454</v>
      </c>
      <c r="R56" s="188">
        <f t="shared" si="32"/>
        <v>-0.47731054303433673</v>
      </c>
      <c r="S56" s="187">
        <f t="shared" si="20"/>
        <v>3.0637667795648395E-2</v>
      </c>
      <c r="T56" s="189">
        <f t="shared" si="25"/>
        <v>0.14136104236126737</v>
      </c>
      <c r="U56" s="186">
        <v>591</v>
      </c>
      <c r="V56" s="186">
        <v>188</v>
      </c>
      <c r="W56" s="186">
        <v>94</v>
      </c>
      <c r="X56" s="186">
        <v>16</v>
      </c>
      <c r="Y56" s="186">
        <v>21</v>
      </c>
      <c r="Z56" s="186">
        <v>29</v>
      </c>
      <c r="AA56" s="187">
        <f t="shared" si="33"/>
        <v>0.38095238095238093</v>
      </c>
      <c r="AB56" s="188">
        <f t="shared" si="22"/>
        <v>-0.8457446808510638</v>
      </c>
      <c r="AC56" s="186">
        <f t="shared" si="26"/>
        <v>8</v>
      </c>
      <c r="AD56" s="186">
        <f t="shared" si="27"/>
        <v>-159</v>
      </c>
      <c r="AE56" s="187">
        <f t="shared" si="23"/>
        <v>2.4703978192350284E-3</v>
      </c>
      <c r="AF56" s="189">
        <f t="shared" si="28"/>
        <v>5.9318047004438624E-4</v>
      </c>
      <c r="AG56" s="189">
        <f t="shared" si="28"/>
        <v>7.7921900826848769E-6</v>
      </c>
      <c r="AH56" s="40"/>
      <c r="AI56" s="40"/>
      <c r="AJ56" s="40"/>
    </row>
    <row r="57" spans="2:36" x14ac:dyDescent="0.25">
      <c r="B57" s="185" t="s">
        <v>286</v>
      </c>
      <c r="C57" s="186">
        <v>94</v>
      </c>
      <c r="D57" s="186">
        <v>44</v>
      </c>
      <c r="E57" s="186">
        <v>13</v>
      </c>
      <c r="F57" s="186">
        <v>48</v>
      </c>
      <c r="G57" s="186">
        <v>43</v>
      </c>
      <c r="H57" s="187">
        <f t="shared" si="29"/>
        <v>-0.10416666666666663</v>
      </c>
      <c r="I57" s="188">
        <f t="shared" si="30"/>
        <v>-0.54255319148936176</v>
      </c>
      <c r="J57" s="187">
        <f t="shared" si="19"/>
        <v>7.4079178582503534E-4</v>
      </c>
      <c r="K57" s="189">
        <f t="shared" si="24"/>
        <v>1.7303822937625755E-2</v>
      </c>
      <c r="L57" s="186">
        <v>210</v>
      </c>
      <c r="M57" s="186">
        <v>75</v>
      </c>
      <c r="N57" s="186">
        <v>42</v>
      </c>
      <c r="O57" s="186">
        <v>217</v>
      </c>
      <c r="P57" s="186">
        <v>312</v>
      </c>
      <c r="Q57" s="187">
        <f t="shared" si="31"/>
        <v>0.43778801843317972</v>
      </c>
      <c r="R57" s="188">
        <f t="shared" si="32"/>
        <v>0.48571428571428577</v>
      </c>
      <c r="S57" s="187">
        <f t="shared" si="20"/>
        <v>1.383150391005976E-3</v>
      </c>
      <c r="T57" s="189">
        <f t="shared" si="25"/>
        <v>0.1255533199195171</v>
      </c>
      <c r="U57" s="186">
        <v>33</v>
      </c>
      <c r="V57" s="186">
        <v>20</v>
      </c>
      <c r="W57" s="186">
        <v>11</v>
      </c>
      <c r="X57" s="186">
        <v>16</v>
      </c>
      <c r="Y57" s="186">
        <v>31</v>
      </c>
      <c r="Z57" s="186">
        <v>18</v>
      </c>
      <c r="AA57" s="187">
        <f t="shared" si="33"/>
        <v>-0.41935483870967738</v>
      </c>
      <c r="AB57" s="188">
        <f t="shared" si="22"/>
        <v>-9.9999999999999978E-2</v>
      </c>
      <c r="AC57" s="186">
        <f t="shared" si="26"/>
        <v>-13</v>
      </c>
      <c r="AD57" s="186">
        <f t="shared" si="27"/>
        <v>-2</v>
      </c>
      <c r="AE57" s="187">
        <f t="shared" si="23"/>
        <v>1.533350370559673E-3</v>
      </c>
      <c r="AF57" s="189">
        <f t="shared" ref="AF57:AG69" si="34">Z57/$G24</f>
        <v>7.2434607645875254E-3</v>
      </c>
      <c r="AG57" s="189">
        <f t="shared" si="34"/>
        <v>-1.6875446225741544E-4</v>
      </c>
      <c r="AH57" s="40"/>
      <c r="AI57" s="40"/>
      <c r="AJ57" s="40"/>
    </row>
    <row r="58" spans="2:36" x14ac:dyDescent="0.25">
      <c r="B58" s="185" t="s">
        <v>132</v>
      </c>
      <c r="C58" s="186">
        <v>1720</v>
      </c>
      <c r="D58" s="186">
        <v>775</v>
      </c>
      <c r="E58" s="186">
        <v>2</v>
      </c>
      <c r="F58" s="186">
        <v>563</v>
      </c>
      <c r="G58" s="186">
        <v>429</v>
      </c>
      <c r="H58" s="187">
        <f t="shared" si="29"/>
        <v>-0.2380106571936057</v>
      </c>
      <c r="I58" s="188">
        <f t="shared" si="30"/>
        <v>-0.75058139534883717</v>
      </c>
      <c r="J58" s="187">
        <f t="shared" si="19"/>
        <v>7.3906901423009342E-3</v>
      </c>
      <c r="K58" s="189">
        <f t="shared" si="24"/>
        <v>1.501469970600588E-2</v>
      </c>
      <c r="L58" s="186">
        <v>1618</v>
      </c>
      <c r="M58" s="186">
        <v>1262</v>
      </c>
      <c r="N58" s="186">
        <v>3</v>
      </c>
      <c r="O58" s="186">
        <v>1214</v>
      </c>
      <c r="P58" s="186">
        <v>1853</v>
      </c>
      <c r="Q58" s="187">
        <f t="shared" si="31"/>
        <v>0.52635914332784184</v>
      </c>
      <c r="R58" s="188">
        <f t="shared" si="32"/>
        <v>0.14524103831891222</v>
      </c>
      <c r="S58" s="187">
        <f t="shared" si="20"/>
        <v>8.2146720337630558E-3</v>
      </c>
      <c r="T58" s="189">
        <f t="shared" si="25"/>
        <v>6.4853702925941475E-2</v>
      </c>
      <c r="U58" s="186">
        <v>260</v>
      </c>
      <c r="V58" s="186">
        <v>20</v>
      </c>
      <c r="W58" s="186">
        <v>22</v>
      </c>
      <c r="X58" s="186">
        <v>4</v>
      </c>
      <c r="Y58" s="186">
        <v>6</v>
      </c>
      <c r="Z58" s="186">
        <v>20</v>
      </c>
      <c r="AA58" s="187">
        <f t="shared" si="33"/>
        <v>2.3333333333333335</v>
      </c>
      <c r="AB58" s="188">
        <f t="shared" si="22"/>
        <v>0</v>
      </c>
      <c r="AC58" s="186">
        <f t="shared" si="26"/>
        <v>14</v>
      </c>
      <c r="AD58" s="186">
        <f t="shared" si="27"/>
        <v>0</v>
      </c>
      <c r="AE58" s="187">
        <f t="shared" si="23"/>
        <v>1.7037226339551921E-3</v>
      </c>
      <c r="AF58" s="189">
        <f t="shared" si="34"/>
        <v>6.9998600027999444E-4</v>
      </c>
      <c r="AG58" s="189">
        <f t="shared" si="34"/>
        <v>8.1665033365999347E-5</v>
      </c>
      <c r="AH58" s="40"/>
      <c r="AI58" s="40"/>
      <c r="AJ58" s="40"/>
    </row>
    <row r="59" spans="2:36" x14ac:dyDescent="0.25">
      <c r="B59" s="185" t="s">
        <v>155</v>
      </c>
      <c r="C59" s="186">
        <v>107</v>
      </c>
      <c r="D59" s="186">
        <v>130</v>
      </c>
      <c r="E59" s="186">
        <v>16</v>
      </c>
      <c r="F59" s="186">
        <v>163</v>
      </c>
      <c r="G59" s="186">
        <v>125</v>
      </c>
      <c r="H59" s="187">
        <f t="shared" si="29"/>
        <v>-0.23312883435582821</v>
      </c>
      <c r="I59" s="188">
        <f t="shared" si="30"/>
        <v>0.16822429906542058</v>
      </c>
      <c r="J59" s="187">
        <f t="shared" si="19"/>
        <v>2.1534644936774283E-3</v>
      </c>
      <c r="K59" s="189">
        <f t="shared" si="24"/>
        <v>3.7069988137603795E-2</v>
      </c>
      <c r="L59" s="186">
        <v>159</v>
      </c>
      <c r="M59" s="186">
        <v>71</v>
      </c>
      <c r="N59" s="186">
        <v>16</v>
      </c>
      <c r="O59" s="186">
        <v>162</v>
      </c>
      <c r="P59" s="186">
        <v>201</v>
      </c>
      <c r="Q59" s="187">
        <f t="shared" si="31"/>
        <v>0.2407407407407407</v>
      </c>
      <c r="R59" s="188">
        <f t="shared" si="32"/>
        <v>0.26415094339622636</v>
      </c>
      <c r="S59" s="187">
        <f t="shared" si="20"/>
        <v>8.9106804035961914E-4</v>
      </c>
      <c r="T59" s="189">
        <f t="shared" si="25"/>
        <v>5.9608540925266906E-2</v>
      </c>
      <c r="U59" s="186">
        <v>2</v>
      </c>
      <c r="V59" s="186">
        <v>5</v>
      </c>
      <c r="W59" s="186">
        <v>7</v>
      </c>
      <c r="X59" s="186">
        <v>1</v>
      </c>
      <c r="Y59" s="186">
        <v>7</v>
      </c>
      <c r="Z59" s="186">
        <v>4</v>
      </c>
      <c r="AA59" s="187">
        <f t="shared" si="33"/>
        <v>-0.4285714285714286</v>
      </c>
      <c r="AB59" s="188">
        <f t="shared" si="22"/>
        <v>-0.19999999999999996</v>
      </c>
      <c r="AC59" s="186">
        <f t="shared" si="26"/>
        <v>-3</v>
      </c>
      <c r="AD59" s="186">
        <f t="shared" si="27"/>
        <v>-1</v>
      </c>
      <c r="AE59" s="187">
        <f t="shared" si="23"/>
        <v>3.4074452679103839E-4</v>
      </c>
      <c r="AF59" s="189">
        <f t="shared" si="34"/>
        <v>1.1862396204033216E-3</v>
      </c>
      <c r="AG59" s="189">
        <f t="shared" si="34"/>
        <v>-1.2709710218607016E-4</v>
      </c>
      <c r="AH59" s="40"/>
      <c r="AI59" s="40"/>
      <c r="AJ59" s="40"/>
    </row>
    <row r="60" spans="2:36" x14ac:dyDescent="0.25">
      <c r="B60" s="185" t="s">
        <v>146</v>
      </c>
      <c r="C60" s="186">
        <v>232</v>
      </c>
      <c r="D60" s="186">
        <v>28</v>
      </c>
      <c r="E60" s="186">
        <v>23</v>
      </c>
      <c r="F60" s="186">
        <v>181</v>
      </c>
      <c r="G60" s="186">
        <v>127</v>
      </c>
      <c r="H60" s="187">
        <f t="shared" si="29"/>
        <v>-0.2983425414364641</v>
      </c>
      <c r="I60" s="188">
        <f t="shared" si="30"/>
        <v>-0.45258620689655171</v>
      </c>
      <c r="J60" s="187">
        <f t="shared" si="19"/>
        <v>2.1879199255762671E-3</v>
      </c>
      <c r="K60" s="189">
        <f t="shared" si="24"/>
        <v>3.1893520843797089E-2</v>
      </c>
      <c r="L60" s="186">
        <v>279</v>
      </c>
      <c r="M60" s="186">
        <v>155</v>
      </c>
      <c r="N60" s="186">
        <v>39</v>
      </c>
      <c r="O60" s="186">
        <v>172</v>
      </c>
      <c r="P60" s="186">
        <v>211</v>
      </c>
      <c r="Q60" s="187">
        <f t="shared" si="31"/>
        <v>0.22674418604651159</v>
      </c>
      <c r="R60" s="188">
        <f t="shared" si="32"/>
        <v>-0.24372759856630821</v>
      </c>
      <c r="S60" s="187">
        <f t="shared" si="20"/>
        <v>9.3539978366109268E-4</v>
      </c>
      <c r="T60" s="189">
        <f t="shared" si="25"/>
        <v>5.2988448016072325E-2</v>
      </c>
      <c r="U60" s="186">
        <v>0</v>
      </c>
      <c r="V60" s="186">
        <v>65</v>
      </c>
      <c r="W60" s="186">
        <v>4</v>
      </c>
      <c r="X60" s="186">
        <v>9</v>
      </c>
      <c r="Y60" s="186">
        <v>3</v>
      </c>
      <c r="Z60" s="186">
        <v>6</v>
      </c>
      <c r="AA60" s="187">
        <f t="shared" si="33"/>
        <v>1</v>
      </c>
      <c r="AB60" s="188">
        <f t="shared" si="22"/>
        <v>-0.90769230769230769</v>
      </c>
      <c r="AC60" s="186">
        <f t="shared" si="26"/>
        <v>3</v>
      </c>
      <c r="AD60" s="186">
        <f t="shared" si="27"/>
        <v>-59</v>
      </c>
      <c r="AE60" s="187">
        <f t="shared" si="23"/>
        <v>5.1111679018655762E-4</v>
      </c>
      <c r="AF60" s="189">
        <f t="shared" si="34"/>
        <v>1.5067805123053742E-3</v>
      </c>
      <c r="AG60" s="189">
        <f t="shared" si="34"/>
        <v>2.5113008538422905E-4</v>
      </c>
      <c r="AH60" s="40"/>
      <c r="AI60" s="40"/>
      <c r="AJ60" s="40"/>
    </row>
    <row r="61" spans="2:36" x14ac:dyDescent="0.25">
      <c r="B61" s="185" t="s">
        <v>134</v>
      </c>
      <c r="C61" s="186">
        <v>287</v>
      </c>
      <c r="D61" s="186">
        <v>388</v>
      </c>
      <c r="E61" s="186">
        <v>5</v>
      </c>
      <c r="F61" s="186">
        <v>75</v>
      </c>
      <c r="G61" s="186">
        <v>201</v>
      </c>
      <c r="H61" s="187">
        <f t="shared" si="29"/>
        <v>1.6800000000000002</v>
      </c>
      <c r="I61" s="188">
        <f t="shared" si="30"/>
        <v>-0.29965156794425085</v>
      </c>
      <c r="J61" s="187">
        <f t="shared" si="19"/>
        <v>3.4627709058333046E-3</v>
      </c>
      <c r="K61" s="189">
        <f t="shared" si="24"/>
        <v>5.1873645091359555E-3</v>
      </c>
      <c r="L61" s="186">
        <v>4127</v>
      </c>
      <c r="M61" s="186">
        <v>2666</v>
      </c>
      <c r="N61" s="186">
        <v>6</v>
      </c>
      <c r="O61" s="186">
        <v>1966</v>
      </c>
      <c r="P61" s="186">
        <v>2072</v>
      </c>
      <c r="Q61" s="187">
        <f t="shared" si="31"/>
        <v>5.3916581892166748E-2</v>
      </c>
      <c r="R61" s="188">
        <f t="shared" si="32"/>
        <v>-0.49794039253695177</v>
      </c>
      <c r="S61" s="187">
        <f t="shared" si="20"/>
        <v>9.1855372120653277E-3</v>
      </c>
      <c r="T61" s="189">
        <f t="shared" si="25"/>
        <v>5.3473727676267159E-2</v>
      </c>
      <c r="U61" s="186">
        <v>235</v>
      </c>
      <c r="V61" s="186">
        <v>33</v>
      </c>
      <c r="W61" s="186">
        <v>32</v>
      </c>
      <c r="X61" s="186">
        <v>0</v>
      </c>
      <c r="Y61" s="186">
        <v>9</v>
      </c>
      <c r="Z61" s="186">
        <v>40</v>
      </c>
      <c r="AA61" s="187">
        <f t="shared" si="33"/>
        <v>3.4444444444444446</v>
      </c>
      <c r="AB61" s="188">
        <f t="shared" si="22"/>
        <v>0.21212121212121215</v>
      </c>
      <c r="AC61" s="186">
        <f t="shared" si="26"/>
        <v>31</v>
      </c>
      <c r="AD61" s="186">
        <f t="shared" si="27"/>
        <v>7</v>
      </c>
      <c r="AE61" s="187">
        <f t="shared" si="23"/>
        <v>3.4074452679103842E-3</v>
      </c>
      <c r="AF61" s="189">
        <f t="shared" si="34"/>
        <v>1.0323113451016826E-3</v>
      </c>
      <c r="AG61" s="189">
        <f t="shared" si="34"/>
        <v>8.8893476939311562E-5</v>
      </c>
      <c r="AH61" s="40"/>
      <c r="AI61" s="40"/>
      <c r="AJ61" s="40"/>
    </row>
    <row r="62" spans="2:36" x14ac:dyDescent="0.25">
      <c r="B62" s="185" t="s">
        <v>126</v>
      </c>
      <c r="C62" s="186">
        <v>370</v>
      </c>
      <c r="D62" s="186">
        <v>142</v>
      </c>
      <c r="E62" s="186">
        <v>40</v>
      </c>
      <c r="F62" s="186">
        <v>274</v>
      </c>
      <c r="G62" s="186">
        <v>285</v>
      </c>
      <c r="H62" s="187">
        <f t="shared" si="29"/>
        <v>4.014598540145986E-2</v>
      </c>
      <c r="I62" s="188">
        <f t="shared" si="30"/>
        <v>-0.22972972972972971</v>
      </c>
      <c r="J62" s="187">
        <f t="shared" si="19"/>
        <v>4.9098990455845367E-3</v>
      </c>
      <c r="K62" s="189">
        <f t="shared" si="24"/>
        <v>6.4479638009049781E-2</v>
      </c>
      <c r="L62" s="186">
        <v>457</v>
      </c>
      <c r="M62" s="186">
        <v>181</v>
      </c>
      <c r="N62" s="186">
        <v>36</v>
      </c>
      <c r="O62" s="186">
        <v>306</v>
      </c>
      <c r="P62" s="186">
        <v>263</v>
      </c>
      <c r="Q62" s="187">
        <f t="shared" si="31"/>
        <v>-0.14052287581699341</v>
      </c>
      <c r="R62" s="188">
        <f t="shared" si="32"/>
        <v>-0.42450765864332607</v>
      </c>
      <c r="S62" s="187">
        <f t="shared" si="20"/>
        <v>1.1659248488287554E-3</v>
      </c>
      <c r="T62" s="189">
        <f t="shared" si="25"/>
        <v>5.9502262443438911E-2</v>
      </c>
      <c r="U62" s="186">
        <v>168</v>
      </c>
      <c r="V62" s="186">
        <v>201</v>
      </c>
      <c r="W62" s="186">
        <v>103</v>
      </c>
      <c r="X62" s="186">
        <v>29</v>
      </c>
      <c r="Y62" s="186">
        <v>99</v>
      </c>
      <c r="Z62" s="186">
        <v>76</v>
      </c>
      <c r="AA62" s="187">
        <f t="shared" si="33"/>
        <v>-0.23232323232323238</v>
      </c>
      <c r="AB62" s="188">
        <f t="shared" si="22"/>
        <v>-0.62189054726368154</v>
      </c>
      <c r="AC62" s="186">
        <f t="shared" si="26"/>
        <v>-23</v>
      </c>
      <c r="AD62" s="186">
        <f t="shared" si="27"/>
        <v>-125</v>
      </c>
      <c r="AE62" s="187">
        <f t="shared" si="23"/>
        <v>6.4741460090297302E-3</v>
      </c>
      <c r="AF62" s="189">
        <f t="shared" si="34"/>
        <v>1.7194570135746608E-2</v>
      </c>
      <c r="AG62" s="189">
        <f t="shared" si="34"/>
        <v>-5.2561817267699635E-5</v>
      </c>
      <c r="AH62" s="40"/>
      <c r="AI62" s="40"/>
      <c r="AJ62" s="40"/>
    </row>
    <row r="63" spans="2:36" x14ac:dyDescent="0.25">
      <c r="B63" s="185" t="s">
        <v>152</v>
      </c>
      <c r="C63" s="186">
        <v>222</v>
      </c>
      <c r="D63" s="186">
        <v>101</v>
      </c>
      <c r="E63" s="186">
        <v>117</v>
      </c>
      <c r="F63" s="186">
        <v>610</v>
      </c>
      <c r="G63" s="186">
        <v>315</v>
      </c>
      <c r="H63" s="187">
        <f t="shared" si="29"/>
        <v>-0.48360655737704916</v>
      </c>
      <c r="I63" s="188">
        <f t="shared" si="30"/>
        <v>0.41891891891891886</v>
      </c>
      <c r="J63" s="187">
        <f t="shared" si="19"/>
        <v>5.426730524067119E-3</v>
      </c>
      <c r="K63" s="189">
        <f t="shared" si="24"/>
        <v>8.1754477030885023E-2</v>
      </c>
      <c r="L63" s="186">
        <v>391</v>
      </c>
      <c r="M63" s="186">
        <v>72</v>
      </c>
      <c r="N63" s="186">
        <v>57</v>
      </c>
      <c r="O63" s="186">
        <v>492</v>
      </c>
      <c r="P63" s="186">
        <v>430</v>
      </c>
      <c r="Q63" s="187">
        <f t="shared" si="31"/>
        <v>-0.12601626016260159</v>
      </c>
      <c r="R63" s="188">
        <f t="shared" si="32"/>
        <v>9.9744245524296726E-2</v>
      </c>
      <c r="S63" s="187">
        <f t="shared" si="20"/>
        <v>1.9062649619633642E-3</v>
      </c>
      <c r="T63" s="189">
        <f t="shared" si="25"/>
        <v>0.11160134959771606</v>
      </c>
      <c r="U63" s="186">
        <v>22</v>
      </c>
      <c r="V63" s="186">
        <v>23</v>
      </c>
      <c r="W63" s="186">
        <v>7</v>
      </c>
      <c r="X63" s="186">
        <v>24</v>
      </c>
      <c r="Y63" s="186">
        <v>29</v>
      </c>
      <c r="Z63" s="186">
        <v>18</v>
      </c>
      <c r="AA63" s="187">
        <f t="shared" si="33"/>
        <v>-0.37931034482758619</v>
      </c>
      <c r="AB63" s="188">
        <f t="shared" si="22"/>
        <v>-0.21739130434782605</v>
      </c>
      <c r="AC63" s="186">
        <f t="shared" si="26"/>
        <v>-11</v>
      </c>
      <c r="AD63" s="186">
        <f t="shared" si="27"/>
        <v>-5</v>
      </c>
      <c r="AE63" s="187">
        <f t="shared" si="23"/>
        <v>1.533350370559673E-3</v>
      </c>
      <c r="AF63" s="189">
        <f t="shared" si="34"/>
        <v>4.671684401764859E-3</v>
      </c>
      <c r="AG63" s="189">
        <f t="shared" si="34"/>
        <v>-9.8445456742171343E-5</v>
      </c>
      <c r="AH63" s="40"/>
      <c r="AI63" s="40"/>
      <c r="AJ63" s="40"/>
    </row>
    <row r="64" spans="2:36" x14ac:dyDescent="0.25">
      <c r="B64" s="185" t="s">
        <v>138</v>
      </c>
      <c r="C64" s="186">
        <v>55</v>
      </c>
      <c r="D64" s="186">
        <v>29</v>
      </c>
      <c r="E64" s="186">
        <v>19</v>
      </c>
      <c r="F64" s="186">
        <v>67</v>
      </c>
      <c r="G64" s="186">
        <v>137</v>
      </c>
      <c r="H64" s="187">
        <f t="shared" si="29"/>
        <v>1.044776119402985</v>
      </c>
      <c r="I64" s="188">
        <f t="shared" si="30"/>
        <v>1.4909090909090907</v>
      </c>
      <c r="J64" s="187">
        <f t="shared" si="19"/>
        <v>2.3601970850704612E-3</v>
      </c>
      <c r="K64" s="189">
        <f t="shared" si="24"/>
        <v>7.5900277008310243E-2</v>
      </c>
      <c r="L64" s="186">
        <v>133</v>
      </c>
      <c r="M64" s="186">
        <v>63</v>
      </c>
      <c r="N64" s="186">
        <v>28</v>
      </c>
      <c r="O64" s="186">
        <v>171</v>
      </c>
      <c r="P64" s="186">
        <v>190</v>
      </c>
      <c r="Q64" s="187">
        <f t="shared" si="31"/>
        <v>0.11111111111111116</v>
      </c>
      <c r="R64" s="188">
        <f t="shared" si="32"/>
        <v>0.4285714285714286</v>
      </c>
      <c r="S64" s="187">
        <f t="shared" si="20"/>
        <v>8.423031227279982E-4</v>
      </c>
      <c r="T64" s="189">
        <f t="shared" si="25"/>
        <v>0.10526315789473684</v>
      </c>
      <c r="U64" s="186">
        <v>3</v>
      </c>
      <c r="V64" s="186">
        <v>3</v>
      </c>
      <c r="W64" s="186">
        <v>8</v>
      </c>
      <c r="X64" s="186">
        <v>5</v>
      </c>
      <c r="Y64" s="186">
        <v>6</v>
      </c>
      <c r="Z64" s="186">
        <v>14</v>
      </c>
      <c r="AA64" s="187">
        <f t="shared" si="33"/>
        <v>1.3333333333333335</v>
      </c>
      <c r="AB64" s="188">
        <f t="shared" si="22"/>
        <v>3.666666666666667</v>
      </c>
      <c r="AC64" s="186">
        <f t="shared" si="26"/>
        <v>8</v>
      </c>
      <c r="AD64" s="186">
        <f t="shared" si="27"/>
        <v>11</v>
      </c>
      <c r="AE64" s="187">
        <f t="shared" si="23"/>
        <v>1.1926058437686344E-3</v>
      </c>
      <c r="AF64" s="189">
        <f t="shared" si="34"/>
        <v>7.7562326869806096E-3</v>
      </c>
      <c r="AG64" s="189">
        <f t="shared" si="34"/>
        <v>7.3868882733148667E-4</v>
      </c>
      <c r="AH64" s="40"/>
      <c r="AI64" s="40"/>
      <c r="AJ64" s="40"/>
    </row>
    <row r="65" spans="2:36" x14ac:dyDescent="0.25">
      <c r="B65" s="185" t="s">
        <v>148</v>
      </c>
      <c r="C65" s="186">
        <v>249</v>
      </c>
      <c r="D65" s="186">
        <v>72</v>
      </c>
      <c r="E65" s="186">
        <v>18</v>
      </c>
      <c r="F65" s="186">
        <v>162</v>
      </c>
      <c r="G65" s="186">
        <v>144</v>
      </c>
      <c r="H65" s="187">
        <f t="shared" si="29"/>
        <v>-0.11111111111111116</v>
      </c>
      <c r="I65" s="188">
        <f t="shared" si="30"/>
        <v>-0.42168674698795183</v>
      </c>
      <c r="J65" s="187">
        <f t="shared" si="19"/>
        <v>2.4807910967163975E-3</v>
      </c>
      <c r="K65" s="189">
        <f t="shared" si="24"/>
        <v>5.8919803600654665E-2</v>
      </c>
      <c r="L65" s="186">
        <v>194</v>
      </c>
      <c r="M65" s="186">
        <v>74</v>
      </c>
      <c r="N65" s="186">
        <v>14</v>
      </c>
      <c r="O65" s="186">
        <v>90</v>
      </c>
      <c r="P65" s="186">
        <v>331</v>
      </c>
      <c r="Q65" s="187">
        <f t="shared" si="31"/>
        <v>2.6777777777777776</v>
      </c>
      <c r="R65" s="188">
        <f t="shared" si="32"/>
        <v>0.70618556701030921</v>
      </c>
      <c r="S65" s="187">
        <f t="shared" si="20"/>
        <v>1.4673807032787758E-3</v>
      </c>
      <c r="T65" s="189">
        <f t="shared" si="25"/>
        <v>0.13543371522094927</v>
      </c>
      <c r="U65" s="186">
        <v>12</v>
      </c>
      <c r="V65" s="186">
        <v>5</v>
      </c>
      <c r="W65" s="186">
        <v>4</v>
      </c>
      <c r="X65" s="186">
        <v>4</v>
      </c>
      <c r="Y65" s="186">
        <v>9</v>
      </c>
      <c r="Z65" s="186">
        <v>16</v>
      </c>
      <c r="AA65" s="187">
        <f t="shared" si="33"/>
        <v>0.77777777777777768</v>
      </c>
      <c r="AB65" s="188">
        <f t="shared" si="22"/>
        <v>2.2000000000000002</v>
      </c>
      <c r="AC65" s="186">
        <f t="shared" si="26"/>
        <v>7</v>
      </c>
      <c r="AD65" s="186">
        <f t="shared" si="27"/>
        <v>11</v>
      </c>
      <c r="AE65" s="187">
        <f t="shared" si="23"/>
        <v>1.3629781071641536E-3</v>
      </c>
      <c r="AF65" s="189">
        <f t="shared" si="34"/>
        <v>6.5466448445171853E-3</v>
      </c>
      <c r="AG65" s="189">
        <f t="shared" si="34"/>
        <v>3.1823967994180756E-4</v>
      </c>
      <c r="AH65" s="40"/>
      <c r="AI65" s="40"/>
      <c r="AJ65" s="40"/>
    </row>
    <row r="66" spans="2:36" x14ac:dyDescent="0.25">
      <c r="B66" s="185" t="s">
        <v>144</v>
      </c>
      <c r="C66" s="186">
        <v>6</v>
      </c>
      <c r="D66" s="186">
        <v>2</v>
      </c>
      <c r="E66" s="186">
        <v>29</v>
      </c>
      <c r="F66" s="186">
        <v>6</v>
      </c>
      <c r="G66" s="186">
        <v>13</v>
      </c>
      <c r="H66" s="187">
        <f t="shared" si="29"/>
        <v>1.1666666666666665</v>
      </c>
      <c r="I66" s="188">
        <f t="shared" si="30"/>
        <v>1.1666666666666665</v>
      </c>
      <c r="J66" s="187">
        <f t="shared" si="19"/>
        <v>2.2396030734245253E-4</v>
      </c>
      <c r="K66" s="189">
        <f t="shared" si="24"/>
        <v>3.3591731266149873E-2</v>
      </c>
      <c r="L66" s="186">
        <v>73</v>
      </c>
      <c r="M66" s="186">
        <v>23</v>
      </c>
      <c r="N66" s="186">
        <v>47</v>
      </c>
      <c r="O66" s="186">
        <v>80</v>
      </c>
      <c r="P66" s="186">
        <v>150</v>
      </c>
      <c r="Q66" s="187">
        <f t="shared" si="31"/>
        <v>0.875</v>
      </c>
      <c r="R66" s="188">
        <f t="shared" si="32"/>
        <v>1.0547945205479454</v>
      </c>
      <c r="S66" s="187">
        <f t="shared" si="20"/>
        <v>6.6497614952210386E-4</v>
      </c>
      <c r="T66" s="189">
        <f t="shared" si="25"/>
        <v>0.38759689922480622</v>
      </c>
      <c r="U66" s="186">
        <v>0</v>
      </c>
      <c r="V66" s="186">
        <v>5</v>
      </c>
      <c r="W66" s="186">
        <v>0</v>
      </c>
      <c r="X66" s="186">
        <v>3</v>
      </c>
      <c r="Y66" s="186">
        <v>1</v>
      </c>
      <c r="Z66" s="186">
        <v>0</v>
      </c>
      <c r="AA66" s="187">
        <f t="shared" si="33"/>
        <v>-1</v>
      </c>
      <c r="AB66" s="188">
        <f t="shared" si="22"/>
        <v>-1</v>
      </c>
      <c r="AC66" s="186">
        <f t="shared" si="26"/>
        <v>-1</v>
      </c>
      <c r="AD66" s="186">
        <f t="shared" si="27"/>
        <v>-5</v>
      </c>
      <c r="AE66" s="187">
        <f t="shared" si="23"/>
        <v>0</v>
      </c>
      <c r="AF66" s="189">
        <f t="shared" si="34"/>
        <v>0</v>
      </c>
      <c r="AG66" s="189">
        <f t="shared" si="34"/>
        <v>-2.5839793281653748E-3</v>
      </c>
      <c r="AH66" s="40"/>
      <c r="AI66" s="40"/>
      <c r="AJ66" s="40"/>
    </row>
    <row r="67" spans="2:36" x14ac:dyDescent="0.25">
      <c r="B67" s="185" t="s">
        <v>150</v>
      </c>
      <c r="C67" s="186">
        <v>150</v>
      </c>
      <c r="D67" s="186">
        <v>29</v>
      </c>
      <c r="E67" s="186">
        <v>5</v>
      </c>
      <c r="F67" s="186">
        <v>46</v>
      </c>
      <c r="G67" s="186">
        <v>28</v>
      </c>
      <c r="H67" s="187">
        <f t="shared" si="29"/>
        <v>-0.39130434782608692</v>
      </c>
      <c r="I67" s="188">
        <f t="shared" si="30"/>
        <v>-0.81333333333333335</v>
      </c>
      <c r="J67" s="187">
        <f t="shared" si="19"/>
        <v>4.8237604658374393E-4</v>
      </c>
      <c r="K67" s="189">
        <f t="shared" si="24"/>
        <v>2.4034334763948499E-2</v>
      </c>
      <c r="L67" s="186">
        <v>155</v>
      </c>
      <c r="M67" s="186">
        <v>79</v>
      </c>
      <c r="N67" s="186">
        <v>52</v>
      </c>
      <c r="O67" s="186">
        <v>68</v>
      </c>
      <c r="P67" s="186">
        <v>85</v>
      </c>
      <c r="Q67" s="187">
        <f t="shared" si="31"/>
        <v>0.25</v>
      </c>
      <c r="R67" s="188">
        <f t="shared" si="32"/>
        <v>-0.45161290322580649</v>
      </c>
      <c r="S67" s="187">
        <f t="shared" si="20"/>
        <v>3.7681981806252552E-4</v>
      </c>
      <c r="T67" s="189">
        <f t="shared" si="25"/>
        <v>7.2961373390557943E-2</v>
      </c>
      <c r="U67" s="186">
        <v>16</v>
      </c>
      <c r="V67" s="186">
        <v>68</v>
      </c>
      <c r="W67" s="186">
        <v>9</v>
      </c>
      <c r="X67" s="186">
        <v>22</v>
      </c>
      <c r="Y67" s="186">
        <v>5</v>
      </c>
      <c r="Z67" s="186">
        <v>20</v>
      </c>
      <c r="AA67" s="187">
        <f t="shared" si="33"/>
        <v>3</v>
      </c>
      <c r="AB67" s="188">
        <f t="shared" si="22"/>
        <v>-0.70588235294117641</v>
      </c>
      <c r="AC67" s="186">
        <f t="shared" si="26"/>
        <v>15</v>
      </c>
      <c r="AD67" s="186">
        <f t="shared" si="27"/>
        <v>-48</v>
      </c>
      <c r="AE67" s="187">
        <f t="shared" si="23"/>
        <v>1.7037226339551921E-3</v>
      </c>
      <c r="AF67" s="189">
        <f t="shared" si="34"/>
        <v>1.7167381974248927E-2</v>
      </c>
      <c r="AG67" s="189">
        <f t="shared" si="34"/>
        <v>2.5751072961373391E-3</v>
      </c>
      <c r="AH67" s="40"/>
      <c r="AI67" s="40"/>
      <c r="AJ67" s="40"/>
    </row>
    <row r="68" spans="2:36" x14ac:dyDescent="0.25">
      <c r="B68" s="185" t="s">
        <v>128</v>
      </c>
      <c r="C68" s="186">
        <v>14</v>
      </c>
      <c r="D68" s="186">
        <v>14</v>
      </c>
      <c r="E68" s="186">
        <v>4</v>
      </c>
      <c r="F68" s="186">
        <v>3</v>
      </c>
      <c r="G68" s="186">
        <v>21</v>
      </c>
      <c r="H68" s="187">
        <f t="shared" si="29"/>
        <v>6</v>
      </c>
      <c r="I68" s="188">
        <f t="shared" si="30"/>
        <v>0.5</v>
      </c>
      <c r="J68" s="187">
        <f t="shared" si="19"/>
        <v>3.6178203493780796E-4</v>
      </c>
      <c r="K68" s="189">
        <f t="shared" si="24"/>
        <v>2.5089605734767026E-2</v>
      </c>
      <c r="L68" s="186">
        <v>50</v>
      </c>
      <c r="M68" s="186">
        <v>63</v>
      </c>
      <c r="N68" s="186">
        <v>5</v>
      </c>
      <c r="O68" s="186">
        <v>72</v>
      </c>
      <c r="P68" s="186">
        <v>123</v>
      </c>
      <c r="Q68" s="187">
        <f t="shared" si="31"/>
        <v>0.70833333333333326</v>
      </c>
      <c r="R68" s="188">
        <f t="shared" si="32"/>
        <v>1.46</v>
      </c>
      <c r="S68" s="187">
        <f t="shared" si="20"/>
        <v>5.4528044260812516E-4</v>
      </c>
      <c r="T68" s="189">
        <f t="shared" si="25"/>
        <v>0.14695340501792115</v>
      </c>
      <c r="U68" s="186">
        <v>10</v>
      </c>
      <c r="V68" s="186">
        <v>4</v>
      </c>
      <c r="W68" s="186">
        <v>1</v>
      </c>
      <c r="X68" s="186">
        <v>0</v>
      </c>
      <c r="Y68" s="186">
        <v>7</v>
      </c>
      <c r="Z68" s="186">
        <v>4</v>
      </c>
      <c r="AA68" s="187">
        <f t="shared" si="33"/>
        <v>-0.4285714285714286</v>
      </c>
      <c r="AB68" s="188">
        <f t="shared" si="22"/>
        <v>0</v>
      </c>
      <c r="AC68" s="186">
        <f t="shared" si="26"/>
        <v>-3</v>
      </c>
      <c r="AD68" s="186">
        <f t="shared" si="27"/>
        <v>0</v>
      </c>
      <c r="AE68" s="187">
        <f t="shared" si="23"/>
        <v>3.4074452679103839E-4</v>
      </c>
      <c r="AF68" s="189">
        <f t="shared" si="34"/>
        <v>4.7789725209080045E-3</v>
      </c>
      <c r="AG68" s="189">
        <f t="shared" si="34"/>
        <v>-5.1203277009728623E-4</v>
      </c>
      <c r="AH68" s="40"/>
      <c r="AI68" s="40"/>
      <c r="AJ68" s="40"/>
    </row>
    <row r="69" spans="2:36" x14ac:dyDescent="0.25">
      <c r="B69" s="191" t="s">
        <v>288</v>
      </c>
      <c r="C69" s="192">
        <f>C44-SUM(C45:C68)</f>
        <v>1832</v>
      </c>
      <c r="D69" s="192">
        <f>D44-SUM(D45:D68)</f>
        <v>1101</v>
      </c>
      <c r="E69" s="192">
        <f>E44-SUM(E45:E68)</f>
        <v>435</v>
      </c>
      <c r="F69" s="192">
        <f>F44-SUM(F45:F68)</f>
        <v>2611</v>
      </c>
      <c r="G69" s="192">
        <f>G44-SUM(G45:G68)</f>
        <v>1336</v>
      </c>
      <c r="H69" s="193">
        <f t="shared" si="29"/>
        <v>-0.48831865185752588</v>
      </c>
      <c r="I69" s="194">
        <f t="shared" si="30"/>
        <v>-0.27074235807860259</v>
      </c>
      <c r="J69" s="193">
        <f t="shared" si="19"/>
        <v>2.3016228508424354E-2</v>
      </c>
      <c r="K69" s="195">
        <f t="shared" si="24"/>
        <v>3.5690433574653381E-2</v>
      </c>
      <c r="L69" s="192">
        <f>L44-SUM(L45:L68)</f>
        <v>3594</v>
      </c>
      <c r="M69" s="192">
        <f>M44-SUM(M45:M68)</f>
        <v>1703</v>
      </c>
      <c r="N69" s="192">
        <f>N44-SUM(N45:N68)</f>
        <v>596</v>
      </c>
      <c r="O69" s="192">
        <f>O44-SUM(O45:O68)</f>
        <v>4004</v>
      </c>
      <c r="P69" s="192">
        <f>P44-SUM(P45:P68)</f>
        <v>4048</v>
      </c>
      <c r="Q69" s="193">
        <f t="shared" si="31"/>
        <v>1.098901098901095E-2</v>
      </c>
      <c r="R69" s="194">
        <f t="shared" si="32"/>
        <v>0.1263216471897608</v>
      </c>
      <c r="S69" s="193">
        <f t="shared" si="20"/>
        <v>1.7945489688436508E-2</v>
      </c>
      <c r="T69" s="195">
        <f t="shared" si="25"/>
        <v>0.10813987657948869</v>
      </c>
      <c r="U69" s="192">
        <f t="shared" ref="U69:Z69" si="35">U44-SUM(U45:U68)</f>
        <v>395</v>
      </c>
      <c r="V69" s="192">
        <f t="shared" si="35"/>
        <v>227</v>
      </c>
      <c r="W69" s="192">
        <f t="shared" si="35"/>
        <v>78</v>
      </c>
      <c r="X69" s="192">
        <f t="shared" si="35"/>
        <v>122</v>
      </c>
      <c r="Y69" s="192">
        <f t="shared" si="35"/>
        <v>1159</v>
      </c>
      <c r="Z69" s="192">
        <f t="shared" si="35"/>
        <v>648</v>
      </c>
      <c r="AA69" s="193">
        <f t="shared" si="33"/>
        <v>-0.44089732528041414</v>
      </c>
      <c r="AB69" s="194">
        <f t="shared" si="22"/>
        <v>1.8546255506607929</v>
      </c>
      <c r="AC69" s="192">
        <f>Z69-Y69</f>
        <v>-511</v>
      </c>
      <c r="AD69" s="192">
        <f t="shared" si="27"/>
        <v>421</v>
      </c>
      <c r="AE69" s="193">
        <f t="shared" si="23"/>
        <v>5.5200613340148225E-2</v>
      </c>
      <c r="AF69" s="195">
        <f t="shared" si="34"/>
        <v>1.7310928859562418E-2</v>
      </c>
      <c r="AG69" s="195">
        <f t="shared" si="34"/>
        <v>-1.1778305914044137E-5</v>
      </c>
      <c r="AH69" s="40"/>
      <c r="AI69" s="40"/>
      <c r="AJ69" s="40"/>
    </row>
    <row r="70" spans="2:36" ht="6" customHeight="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</row>
    <row r="71" spans="2:36" x14ac:dyDescent="0.25">
      <c r="B71" s="39" t="s">
        <v>19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C1A0C-38BD-4678-A296-E56C92A2D6B2}">
  <sheetPr>
    <pageSetUpPr fitToPage="1"/>
  </sheetPr>
  <dimension ref="A1:AF71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1" width="11.7109375" customWidth="1"/>
    <col min="22" max="25" width="11" customWidth="1"/>
    <col min="26" max="29" width="10.5703125" customWidth="1"/>
  </cols>
  <sheetData>
    <row r="1" spans="1:30" ht="42.75" customHeight="1" x14ac:dyDescent="0.25"/>
    <row r="3" spans="1:30" ht="42" customHeight="1" thickBot="1" x14ac:dyDescent="0.3">
      <c r="B3" s="42" t="s">
        <v>295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</row>
    <row r="4" spans="1:30" ht="6" customHeight="1" x14ac:dyDescent="0.25"/>
    <row r="5" spans="1:30" ht="15.75" x14ac:dyDescent="0.25">
      <c r="B5" s="170"/>
      <c r="C5" s="314" t="s">
        <v>9</v>
      </c>
      <c r="D5" s="312"/>
      <c r="E5" s="312"/>
      <c r="F5" s="312"/>
      <c r="G5" s="312"/>
      <c r="H5" s="312"/>
      <c r="I5" s="312"/>
      <c r="J5" s="312"/>
      <c r="K5" s="313"/>
      <c r="L5" s="311" t="s">
        <v>13</v>
      </c>
      <c r="M5" s="312"/>
      <c r="N5" s="312"/>
      <c r="O5" s="312"/>
      <c r="P5" s="312"/>
      <c r="Q5" s="312"/>
      <c r="R5" s="312"/>
      <c r="S5" s="312"/>
      <c r="T5" s="313"/>
      <c r="U5" s="311" t="s">
        <v>12</v>
      </c>
      <c r="V5" s="312"/>
      <c r="W5" s="312"/>
      <c r="X5" s="312"/>
      <c r="Y5" s="312"/>
      <c r="Z5" s="312"/>
      <c r="AA5" s="312"/>
      <c r="AB5" s="312"/>
      <c r="AC5" s="313"/>
    </row>
    <row r="6" spans="1:30" s="175" customFormat="1" ht="72" customHeight="1" x14ac:dyDescent="0.25">
      <c r="B6" s="171"/>
      <c r="C6" s="172" t="s">
        <v>440</v>
      </c>
      <c r="D6" s="172" t="s">
        <v>445</v>
      </c>
      <c r="E6" s="172" t="s">
        <v>441</v>
      </c>
      <c r="F6" s="172" t="s">
        <v>442</v>
      </c>
      <c r="G6" s="172" t="s">
        <v>443</v>
      </c>
      <c r="H6" s="173" t="str">
        <f>CONCATENATE("var. ",RIGHT(G6,2),"/",RIGHT(F6,2))</f>
        <v>var. 23/22</v>
      </c>
      <c r="I6" s="173" t="str">
        <f>CONCATENATE("var. ",RIGHT(G6,2),"/",RIGHT(C6,2))</f>
        <v>var. 23/19</v>
      </c>
      <c r="J6" s="173" t="str">
        <f>CONCATENATE("Cuota s/ total lugares de residencia ",RIGHT(G6,4))</f>
        <v>Cuota s/ total lugares de residencia 2023</v>
      </c>
      <c r="K6" s="174" t="str">
        <f>CONCATENATE("cuota s/ Canarias ",RIGHT(G6,4))</f>
        <v>cuota s/ Canarias 2023</v>
      </c>
      <c r="L6" s="172" t="s">
        <v>440</v>
      </c>
      <c r="M6" s="172" t="s">
        <v>445</v>
      </c>
      <c r="N6" s="172" t="s">
        <v>441</v>
      </c>
      <c r="O6" s="172" t="s">
        <v>442</v>
      </c>
      <c r="P6" s="172" t="s">
        <v>443</v>
      </c>
      <c r="Q6" s="173" t="str">
        <f>CONCATENATE("var. ",RIGHT(P6,2),"/",RIGHT(O6,2))</f>
        <v>var. 23/22</v>
      </c>
      <c r="R6" s="173" t="str">
        <f>CONCATENATE("var. ",RIGHT(P6,2),"/",RIGHT(L6,2))</f>
        <v>var. 23/19</v>
      </c>
      <c r="S6" s="173" t="str">
        <f>CONCATENATE("Cuota s/ total lugares de residencia ",RIGHT(P6,4))</f>
        <v>Cuota s/ total lugares de residencia 2023</v>
      </c>
      <c r="T6" s="174" t="str">
        <f>CONCATENATE("cuota s/ Canarias ",RIGHT(P6,4))</f>
        <v>cuota s/ Canarias 2023</v>
      </c>
      <c r="U6" s="172" t="s">
        <v>440</v>
      </c>
      <c r="V6" s="172" t="s">
        <v>445</v>
      </c>
      <c r="W6" s="172" t="s">
        <v>441</v>
      </c>
      <c r="X6" s="172" t="s">
        <v>442</v>
      </c>
      <c r="Y6" s="172" t="s">
        <v>443</v>
      </c>
      <c r="Z6" s="173" t="str">
        <f>CONCATENATE("var. ",RIGHT(Y6,2),"/",RIGHT(X6,2))</f>
        <v>var. 23/22</v>
      </c>
      <c r="AA6" s="173" t="str">
        <f>CONCATENATE("var. ",RIGHT(Y6,2),"/",RIGHT(U6,2))</f>
        <v>var. 23/19</v>
      </c>
      <c r="AB6" s="173" t="str">
        <f>CONCATENATE("Cuota s/ total lugares de residencia ",RIGHT(Y6,4))</f>
        <v>Cuota s/ total lugares de residencia 2023</v>
      </c>
      <c r="AC6" s="174" t="str">
        <f>CONCATENATE("cuota s/ Canarias ",RIGHT(Y6,4))</f>
        <v>cuota s/ Canarias 2023</v>
      </c>
    </row>
    <row r="7" spans="1:30" x14ac:dyDescent="0.25">
      <c r="A7" s="1"/>
      <c r="B7" s="176" t="s">
        <v>44</v>
      </c>
      <c r="C7" s="177">
        <f>C8+C11</f>
        <v>384717</v>
      </c>
      <c r="D7" s="177">
        <f>D8+D11</f>
        <v>264728</v>
      </c>
      <c r="E7" s="177">
        <f>E8+E11</f>
        <v>88973</v>
      </c>
      <c r="F7" s="177">
        <f>F8+F11</f>
        <v>474001</v>
      </c>
      <c r="G7" s="177">
        <f>G8+G11</f>
        <v>520773</v>
      </c>
      <c r="H7" s="178">
        <f t="shared" ref="H7:H36" si="0">IFERROR(G7/F7-1,"-")</f>
        <v>9.867489731034329E-2</v>
      </c>
      <c r="I7" s="178">
        <f t="shared" ref="I7:I36" si="1">IFERROR(G7/C7-1,"-")</f>
        <v>0.35365216509798114</v>
      </c>
      <c r="J7" s="178">
        <f t="shared" ref="J7:J36" si="2">G7/G$7</f>
        <v>1</v>
      </c>
      <c r="K7" s="179">
        <f t="shared" ref="K7:K36" si="3">G7/$G7</f>
        <v>1</v>
      </c>
      <c r="L7" s="177">
        <f>L8+L11</f>
        <v>87453</v>
      </c>
      <c r="M7" s="177">
        <f>M8+M11</f>
        <v>62284</v>
      </c>
      <c r="N7" s="177">
        <f>N8+N11</f>
        <v>33276</v>
      </c>
      <c r="O7" s="177">
        <f>O8+O11</f>
        <v>114201</v>
      </c>
      <c r="P7" s="177">
        <f>P8+P11</f>
        <v>139888</v>
      </c>
      <c r="Q7" s="178">
        <f>IFERROR(P7/O7-1,"-")</f>
        <v>0.22492797786359131</v>
      </c>
      <c r="R7" s="178">
        <f>IFERROR(P7/L7-1,"-")</f>
        <v>0.59957920254308039</v>
      </c>
      <c r="S7" s="178">
        <f>P7/P$7</f>
        <v>1</v>
      </c>
      <c r="T7" s="179">
        <f t="shared" ref="T7:T36" si="4">P7/$G7</f>
        <v>0.26861607648630015</v>
      </c>
      <c r="U7" s="177">
        <f>U8+U11</f>
        <v>194178</v>
      </c>
      <c r="V7" s="177">
        <f>V8+V11</f>
        <v>137076</v>
      </c>
      <c r="W7" s="177">
        <f>W8+W11</f>
        <v>45539</v>
      </c>
      <c r="X7" s="177">
        <f>X8+X11</f>
        <v>244497</v>
      </c>
      <c r="Y7" s="177">
        <f>Y8+Y11</f>
        <v>256055</v>
      </c>
      <c r="Z7" s="178">
        <f>IFERROR(Y7/X7-1,"-")</f>
        <v>4.7272563671537871E-2</v>
      </c>
      <c r="AA7" s="178">
        <f>IFERROR(Y7/U7-1,"-")</f>
        <v>0.31866122835748634</v>
      </c>
      <c r="AB7" s="178">
        <f>Y7/Y$7</f>
        <v>1</v>
      </c>
      <c r="AC7" s="179">
        <f t="shared" ref="AC7:AC36" si="5">Y7/$G7</f>
        <v>0.49168255650734582</v>
      </c>
      <c r="AD7" s="139"/>
    </row>
    <row r="8" spans="1:30" x14ac:dyDescent="0.25">
      <c r="A8" s="1" t="s">
        <v>76</v>
      </c>
      <c r="B8" s="180" t="s">
        <v>77</v>
      </c>
      <c r="C8" s="181">
        <v>49080</v>
      </c>
      <c r="D8" s="181">
        <v>33840</v>
      </c>
      <c r="E8" s="181">
        <v>39722</v>
      </c>
      <c r="F8" s="181">
        <v>63704</v>
      </c>
      <c r="G8" s="181">
        <v>57968</v>
      </c>
      <c r="H8" s="182">
        <f t="shared" si="0"/>
        <v>-9.0041441667713218E-2</v>
      </c>
      <c r="I8" s="183">
        <f t="shared" si="1"/>
        <v>0.18109209453952735</v>
      </c>
      <c r="J8" s="182">
        <f t="shared" si="2"/>
        <v>0.1113114543188683</v>
      </c>
      <c r="K8" s="184">
        <f t="shared" si="3"/>
        <v>1</v>
      </c>
      <c r="L8" s="181">
        <v>10228</v>
      </c>
      <c r="M8" s="181">
        <v>7610</v>
      </c>
      <c r="N8" s="181">
        <v>14176</v>
      </c>
      <c r="O8" s="181">
        <v>16426</v>
      </c>
      <c r="P8" s="181">
        <v>16467</v>
      </c>
      <c r="Q8" s="182">
        <f>IFERROR(P8/O8-1,"-")</f>
        <v>2.4960428588822747E-3</v>
      </c>
      <c r="R8" s="183">
        <f>IFERROR(P8/L8-1,"-")</f>
        <v>0.60999217833398522</v>
      </c>
      <c r="S8" s="182">
        <f>P8/P$7</f>
        <v>0.11771560105227039</v>
      </c>
      <c r="T8" s="184">
        <f t="shared" si="4"/>
        <v>0.28407052166712671</v>
      </c>
      <c r="U8" s="181">
        <v>25617</v>
      </c>
      <c r="V8" s="181">
        <v>18882</v>
      </c>
      <c r="W8" s="181">
        <v>22395</v>
      </c>
      <c r="X8" s="181">
        <v>32591</v>
      </c>
      <c r="Y8" s="181">
        <v>28427</v>
      </c>
      <c r="Z8" s="182">
        <f>IFERROR(Y8/X8-1,"-")</f>
        <v>-0.12776533398791079</v>
      </c>
      <c r="AA8" s="183">
        <f>IFERROR(Y8/U8-1,"-")</f>
        <v>0.10969278213686229</v>
      </c>
      <c r="AB8" s="182">
        <f>Y8/Y$7</f>
        <v>0.11101911698658491</v>
      </c>
      <c r="AC8" s="184">
        <f t="shared" si="5"/>
        <v>0.49039125034501796</v>
      </c>
      <c r="AD8" s="139"/>
    </row>
    <row r="9" spans="1:30" x14ac:dyDescent="0.25">
      <c r="A9" s="197" t="s">
        <v>9</v>
      </c>
      <c r="B9" s="185" t="s">
        <v>9</v>
      </c>
      <c r="C9" s="186">
        <v>20762</v>
      </c>
      <c r="D9" s="186">
        <v>11714</v>
      </c>
      <c r="E9" s="186">
        <v>24792</v>
      </c>
      <c r="F9" s="186">
        <v>24358</v>
      </c>
      <c r="G9" s="186">
        <v>25525</v>
      </c>
      <c r="H9" s="187">
        <f t="shared" si="0"/>
        <v>4.7910337466130271E-2</v>
      </c>
      <c r="I9" s="188">
        <f t="shared" si="1"/>
        <v>0.22940949812156819</v>
      </c>
      <c r="J9" s="187">
        <f t="shared" si="2"/>
        <v>4.9013677744429912E-2</v>
      </c>
      <c r="K9" s="189">
        <f t="shared" si="3"/>
        <v>1</v>
      </c>
      <c r="L9" s="186">
        <v>3053</v>
      </c>
      <c r="M9" s="186">
        <v>2306</v>
      </c>
      <c r="N9" s="186">
        <v>8353</v>
      </c>
      <c r="O9" s="186">
        <v>5224</v>
      </c>
      <c r="P9" s="186">
        <v>5518</v>
      </c>
      <c r="Q9" s="187">
        <f>IFERROR(P9/O9-1,"-")</f>
        <v>5.6278713629402732E-2</v>
      </c>
      <c r="R9" s="188">
        <f>IFERROR(P9/L9-1,"-")</f>
        <v>0.8074025548640682</v>
      </c>
      <c r="S9" s="187">
        <f>P9/P$7</f>
        <v>3.9445842388196269E-2</v>
      </c>
      <c r="T9" s="189">
        <f t="shared" si="4"/>
        <v>0.21618021547502447</v>
      </c>
      <c r="U9" s="186">
        <v>13076</v>
      </c>
      <c r="V9" s="186">
        <v>7306</v>
      </c>
      <c r="W9" s="186">
        <v>15944</v>
      </c>
      <c r="X9" s="186">
        <v>15633</v>
      </c>
      <c r="Y9" s="186">
        <v>16030</v>
      </c>
      <c r="Z9" s="187">
        <f>IFERROR(Y9/X9-1,"-")</f>
        <v>2.5394997761146287E-2</v>
      </c>
      <c r="AA9" s="188">
        <f>IFERROR(Y9/U9-1,"-")</f>
        <v>0.22591006423982862</v>
      </c>
      <c r="AB9" s="187">
        <f>Y9/Y$7</f>
        <v>6.2603737478276147E-2</v>
      </c>
      <c r="AC9" s="189">
        <f t="shared" si="5"/>
        <v>0.62801175318315372</v>
      </c>
      <c r="AD9" s="139"/>
    </row>
    <row r="10" spans="1:30" x14ac:dyDescent="0.25">
      <c r="A10" s="197" t="s">
        <v>81</v>
      </c>
      <c r="B10" s="185" t="s">
        <v>81</v>
      </c>
      <c r="C10" s="186">
        <v>28318</v>
      </c>
      <c r="D10" s="186">
        <v>22126</v>
      </c>
      <c r="E10" s="186">
        <v>14930</v>
      </c>
      <c r="F10" s="186">
        <v>39346</v>
      </c>
      <c r="G10" s="186">
        <v>32443</v>
      </c>
      <c r="H10" s="187">
        <f t="shared" si="0"/>
        <v>-0.17544350124536168</v>
      </c>
      <c r="I10" s="188">
        <f t="shared" si="1"/>
        <v>0.14566706688325448</v>
      </c>
      <c r="J10" s="187">
        <f t="shared" si="2"/>
        <v>6.2297776574438385E-2</v>
      </c>
      <c r="K10" s="189">
        <f t="shared" si="3"/>
        <v>1</v>
      </c>
      <c r="L10" s="186">
        <v>7175</v>
      </c>
      <c r="M10" s="186">
        <v>5304</v>
      </c>
      <c r="N10" s="186">
        <v>5823</v>
      </c>
      <c r="O10" s="186">
        <v>11202</v>
      </c>
      <c r="P10" s="186">
        <v>10949</v>
      </c>
      <c r="Q10" s="187">
        <f>IFERROR(P10/O10-1,"-")</f>
        <v>-2.2585252633458341E-2</v>
      </c>
      <c r="R10" s="188">
        <f>IFERROR(P10/L10-1,"-")</f>
        <v>0.52599303135888498</v>
      </c>
      <c r="S10" s="187">
        <f>P10/P$7</f>
        <v>7.826975866407411E-2</v>
      </c>
      <c r="T10" s="189">
        <f t="shared" si="4"/>
        <v>0.33748420306383503</v>
      </c>
      <c r="U10" s="186">
        <v>12541</v>
      </c>
      <c r="V10" s="186">
        <v>11576</v>
      </c>
      <c r="W10" s="186">
        <v>6451</v>
      </c>
      <c r="X10" s="186">
        <v>16958</v>
      </c>
      <c r="Y10" s="186">
        <v>12397</v>
      </c>
      <c r="Z10" s="187">
        <f>IFERROR(Y10/X10-1,"-")</f>
        <v>-0.2689586036089161</v>
      </c>
      <c r="AA10" s="188">
        <f>IFERROR(Y10/U10-1,"-")</f>
        <v>-1.1482337931584374E-2</v>
      </c>
      <c r="AB10" s="187">
        <f>Y10/Y$7</f>
        <v>4.8415379508308765E-2</v>
      </c>
      <c r="AC10" s="189">
        <f t="shared" si="5"/>
        <v>0.3821163270967543</v>
      </c>
      <c r="AD10" s="139"/>
    </row>
    <row r="11" spans="1:30" x14ac:dyDescent="0.25">
      <c r="A11" s="1"/>
      <c r="B11" s="180" t="s">
        <v>89</v>
      </c>
      <c r="C11" s="181">
        <v>335637</v>
      </c>
      <c r="D11" s="181">
        <v>230888</v>
      </c>
      <c r="E11" s="181">
        <v>49251</v>
      </c>
      <c r="F11" s="181">
        <v>410297</v>
      </c>
      <c r="G11" s="181">
        <v>462805</v>
      </c>
      <c r="H11" s="182">
        <f t="shared" si="0"/>
        <v>0.12797558841522116</v>
      </c>
      <c r="I11" s="183">
        <f t="shared" si="1"/>
        <v>0.37888552215637739</v>
      </c>
      <c r="J11" s="182">
        <f t="shared" si="2"/>
        <v>0.88868854568113165</v>
      </c>
      <c r="K11" s="184">
        <f t="shared" si="3"/>
        <v>1</v>
      </c>
      <c r="L11" s="181">
        <v>77225</v>
      </c>
      <c r="M11" s="181">
        <v>54674</v>
      </c>
      <c r="N11" s="181">
        <v>19100</v>
      </c>
      <c r="O11" s="181">
        <v>97775</v>
      </c>
      <c r="P11" s="181">
        <v>123421</v>
      </c>
      <c r="Q11" s="182">
        <f>IFERROR(P11/O11-1,"-")</f>
        <v>0.26229608795704418</v>
      </c>
      <c r="R11" s="183">
        <f>IFERROR(P11/L11-1,"-")</f>
        <v>0.59820006474587251</v>
      </c>
      <c r="S11" s="182">
        <f>P11/P$7</f>
        <v>0.88228439894772959</v>
      </c>
      <c r="T11" s="184">
        <f t="shared" si="4"/>
        <v>0.26668035133587581</v>
      </c>
      <c r="U11" s="181">
        <v>168561</v>
      </c>
      <c r="V11" s="181">
        <v>118194</v>
      </c>
      <c r="W11" s="181">
        <v>23144</v>
      </c>
      <c r="X11" s="181">
        <v>211906</v>
      </c>
      <c r="Y11" s="181">
        <v>227628</v>
      </c>
      <c r="Z11" s="182">
        <f>IFERROR(Y11/X11-1,"-")</f>
        <v>7.4193274376374463E-2</v>
      </c>
      <c r="AA11" s="183">
        <f>IFERROR(Y11/U11-1,"-")</f>
        <v>0.35041913609909758</v>
      </c>
      <c r="AB11" s="182">
        <f>Y11/Y$7</f>
        <v>0.88898088301341505</v>
      </c>
      <c r="AC11" s="184">
        <f t="shared" si="5"/>
        <v>0.49184429727422996</v>
      </c>
      <c r="AD11" s="139"/>
    </row>
    <row r="12" spans="1:30" s="103" customFormat="1" x14ac:dyDescent="0.25">
      <c r="B12" s="185" t="s">
        <v>93</v>
      </c>
      <c r="C12" s="186">
        <v>143933</v>
      </c>
      <c r="D12" s="186">
        <v>98559</v>
      </c>
      <c r="E12" s="186">
        <v>2298</v>
      </c>
      <c r="F12" s="186">
        <v>173820</v>
      </c>
      <c r="G12" s="186">
        <v>188458</v>
      </c>
      <c r="H12" s="187">
        <f t="shared" si="0"/>
        <v>8.4213554251524547E-2</v>
      </c>
      <c r="I12" s="188">
        <f t="shared" si="1"/>
        <v>0.30934532039212681</v>
      </c>
      <c r="J12" s="187">
        <f t="shared" si="2"/>
        <v>0.36188128032751316</v>
      </c>
      <c r="K12" s="189">
        <f t="shared" si="3"/>
        <v>1</v>
      </c>
      <c r="L12" s="186">
        <v>16047</v>
      </c>
      <c r="M12" s="186">
        <v>11552</v>
      </c>
      <c r="N12" s="186">
        <v>609</v>
      </c>
      <c r="O12" s="186">
        <v>20505</v>
      </c>
      <c r="P12" s="186">
        <v>23979</v>
      </c>
      <c r="Q12" s="187">
        <f t="shared" ref="Q12:Q36" si="6">IFERROR(P12/O12-1,"-")</f>
        <v>0.16942209217264081</v>
      </c>
      <c r="R12" s="188">
        <f t="shared" ref="R12:R36" si="7">IFERROR(P12/L12-1,"-")</f>
        <v>0.49429799962609833</v>
      </c>
      <c r="S12" s="187">
        <f t="shared" ref="S12:S36" si="8">P12/P$7</f>
        <v>0.17141570399176484</v>
      </c>
      <c r="T12" s="189">
        <f t="shared" si="4"/>
        <v>0.12723789916055567</v>
      </c>
      <c r="U12" s="186">
        <v>86309</v>
      </c>
      <c r="V12" s="186">
        <v>59673</v>
      </c>
      <c r="W12" s="186">
        <v>1315</v>
      </c>
      <c r="X12" s="186">
        <v>105321</v>
      </c>
      <c r="Y12" s="186">
        <v>109845</v>
      </c>
      <c r="Z12" s="187">
        <f t="shared" ref="Z12:Z36" si="9">IFERROR(Y12/X12-1,"-")</f>
        <v>4.2954396559090835E-2</v>
      </c>
      <c r="AA12" s="188">
        <f t="shared" ref="AA12:AA36" si="10">IFERROR(Y12/U12-1,"-")</f>
        <v>0.27269462049148996</v>
      </c>
      <c r="AB12" s="187">
        <f t="shared" ref="AB12:AB36" si="11">Y12/Y$7</f>
        <v>0.42898986545859286</v>
      </c>
      <c r="AC12" s="189">
        <f t="shared" si="5"/>
        <v>0.58286196393891476</v>
      </c>
      <c r="AD12" s="198"/>
    </row>
    <row r="13" spans="1:30" s="103" customFormat="1" x14ac:dyDescent="0.25">
      <c r="B13" s="185" t="s">
        <v>97</v>
      </c>
      <c r="C13" s="186">
        <v>57251</v>
      </c>
      <c r="D13" s="186">
        <v>39098</v>
      </c>
      <c r="E13" s="186">
        <v>10999</v>
      </c>
      <c r="F13" s="186">
        <v>57708</v>
      </c>
      <c r="G13" s="186">
        <v>72996</v>
      </c>
      <c r="H13" s="187">
        <f t="shared" si="0"/>
        <v>0.264919941775837</v>
      </c>
      <c r="I13" s="188">
        <f t="shared" si="1"/>
        <v>0.27501703027021351</v>
      </c>
      <c r="J13" s="187">
        <f t="shared" si="2"/>
        <v>0.14016855712565743</v>
      </c>
      <c r="K13" s="189">
        <f t="shared" si="3"/>
        <v>1</v>
      </c>
      <c r="L13" s="186">
        <v>17535</v>
      </c>
      <c r="M13" s="186">
        <v>13930</v>
      </c>
      <c r="N13" s="186">
        <v>5633</v>
      </c>
      <c r="O13" s="186">
        <v>19335</v>
      </c>
      <c r="P13" s="186">
        <v>32054</v>
      </c>
      <c r="Q13" s="187">
        <f t="shared" si="6"/>
        <v>0.65782260149987071</v>
      </c>
      <c r="R13" s="188">
        <f t="shared" si="7"/>
        <v>0.82800114057599083</v>
      </c>
      <c r="S13" s="187">
        <f t="shared" si="8"/>
        <v>0.2291404552213199</v>
      </c>
      <c r="T13" s="189">
        <f t="shared" si="4"/>
        <v>0.43911995177817964</v>
      </c>
      <c r="U13" s="186">
        <v>21385</v>
      </c>
      <c r="V13" s="186">
        <v>14045</v>
      </c>
      <c r="W13" s="186">
        <v>4137</v>
      </c>
      <c r="X13" s="186">
        <v>21570</v>
      </c>
      <c r="Y13" s="186">
        <v>21707</v>
      </c>
      <c r="Z13" s="187">
        <f t="shared" si="9"/>
        <v>6.3514140009273135E-3</v>
      </c>
      <c r="AA13" s="188">
        <f t="shared" si="10"/>
        <v>1.5057283142389633E-2</v>
      </c>
      <c r="AB13" s="187">
        <f t="shared" si="11"/>
        <v>8.477475542363945E-2</v>
      </c>
      <c r="AC13" s="189">
        <f t="shared" si="5"/>
        <v>0.29737245876486385</v>
      </c>
      <c r="AD13" s="198"/>
    </row>
    <row r="14" spans="1:30" x14ac:dyDescent="0.25">
      <c r="A14" s="1"/>
      <c r="B14" s="185" t="s">
        <v>101</v>
      </c>
      <c r="C14" s="186">
        <v>13483</v>
      </c>
      <c r="D14" s="186">
        <v>10982</v>
      </c>
      <c r="E14" s="186">
        <v>8643</v>
      </c>
      <c r="F14" s="186">
        <v>21465</v>
      </c>
      <c r="G14" s="186">
        <v>25314</v>
      </c>
      <c r="H14" s="187">
        <f t="shared" si="0"/>
        <v>0.17931516422082461</v>
      </c>
      <c r="I14" s="188">
        <f t="shared" si="1"/>
        <v>0.87747533931617583</v>
      </c>
      <c r="J14" s="187">
        <f t="shared" si="2"/>
        <v>4.8608510809892216E-2</v>
      </c>
      <c r="K14" s="189">
        <f t="shared" si="3"/>
        <v>1</v>
      </c>
      <c r="L14" s="186">
        <v>1590</v>
      </c>
      <c r="M14" s="186">
        <v>1242</v>
      </c>
      <c r="N14" s="186">
        <v>1924</v>
      </c>
      <c r="O14" s="186">
        <v>3150</v>
      </c>
      <c r="P14" s="186">
        <v>4385</v>
      </c>
      <c r="Q14" s="187">
        <f t="shared" si="6"/>
        <v>0.392063492063492</v>
      </c>
      <c r="R14" s="188">
        <f t="shared" si="7"/>
        <v>1.757861635220126</v>
      </c>
      <c r="S14" s="187">
        <f t="shared" si="8"/>
        <v>3.1346505776049409E-2</v>
      </c>
      <c r="T14" s="189">
        <f t="shared" si="4"/>
        <v>0.17322430275736747</v>
      </c>
      <c r="U14" s="186">
        <v>6521</v>
      </c>
      <c r="V14" s="186">
        <v>5467</v>
      </c>
      <c r="W14" s="186">
        <v>4304</v>
      </c>
      <c r="X14" s="186">
        <v>10317</v>
      </c>
      <c r="Y14" s="186">
        <v>13202</v>
      </c>
      <c r="Z14" s="187">
        <f t="shared" si="9"/>
        <v>0.27963555297082476</v>
      </c>
      <c r="AA14" s="188">
        <f t="shared" si="10"/>
        <v>1.0245361140929305</v>
      </c>
      <c r="AB14" s="187">
        <f t="shared" si="11"/>
        <v>5.1559235320536606E-2</v>
      </c>
      <c r="AC14" s="189">
        <f t="shared" si="5"/>
        <v>0.52152958837007191</v>
      </c>
      <c r="AD14" s="139"/>
    </row>
    <row r="15" spans="1:30" x14ac:dyDescent="0.25">
      <c r="A15" s="1"/>
      <c r="B15" s="185" t="s">
        <v>110</v>
      </c>
      <c r="C15" s="186">
        <v>9594</v>
      </c>
      <c r="D15" s="186">
        <v>7045</v>
      </c>
      <c r="E15" s="186">
        <v>822</v>
      </c>
      <c r="F15" s="186">
        <v>18027</v>
      </c>
      <c r="G15" s="186">
        <v>16384</v>
      </c>
      <c r="H15" s="187">
        <f t="shared" si="0"/>
        <v>-9.1141066178510033E-2</v>
      </c>
      <c r="I15" s="188">
        <f t="shared" si="1"/>
        <v>0.70773400041692724</v>
      </c>
      <c r="J15" s="187">
        <f t="shared" si="2"/>
        <v>3.1460924433486373E-2</v>
      </c>
      <c r="K15" s="189">
        <f t="shared" si="3"/>
        <v>1</v>
      </c>
      <c r="L15" s="186">
        <v>3167</v>
      </c>
      <c r="M15" s="186">
        <v>2359</v>
      </c>
      <c r="N15" s="186">
        <v>421</v>
      </c>
      <c r="O15" s="186">
        <v>6080</v>
      </c>
      <c r="P15" s="186">
        <v>5818</v>
      </c>
      <c r="Q15" s="187">
        <f t="shared" si="6"/>
        <v>-4.3092105263157876E-2</v>
      </c>
      <c r="R15" s="188">
        <f t="shared" si="7"/>
        <v>0.83706978212819694</v>
      </c>
      <c r="S15" s="187">
        <f t="shared" si="8"/>
        <v>4.1590415189294294E-2</v>
      </c>
      <c r="T15" s="189">
        <f t="shared" si="4"/>
        <v>0.3551025390625</v>
      </c>
      <c r="U15" s="186">
        <v>4512</v>
      </c>
      <c r="V15" s="186">
        <v>3424</v>
      </c>
      <c r="W15" s="186">
        <v>347</v>
      </c>
      <c r="X15" s="186">
        <v>8432</v>
      </c>
      <c r="Y15" s="186">
        <v>7594</v>
      </c>
      <c r="Z15" s="187">
        <f t="shared" si="9"/>
        <v>-9.938330170777987E-2</v>
      </c>
      <c r="AA15" s="188">
        <f t="shared" si="10"/>
        <v>0.68306737588652489</v>
      </c>
      <c r="AB15" s="187">
        <f t="shared" si="11"/>
        <v>2.9657690730507117E-2</v>
      </c>
      <c r="AC15" s="189">
        <f t="shared" si="5"/>
        <v>0.4635009765625</v>
      </c>
      <c r="AD15" s="139"/>
    </row>
    <row r="16" spans="1:30" x14ac:dyDescent="0.25">
      <c r="A16" s="1"/>
      <c r="B16" s="185" t="s">
        <v>105</v>
      </c>
      <c r="C16" s="186">
        <v>16219</v>
      </c>
      <c r="D16" s="186">
        <v>10403</v>
      </c>
      <c r="E16" s="186">
        <v>2063</v>
      </c>
      <c r="F16" s="186">
        <v>20562</v>
      </c>
      <c r="G16" s="186">
        <v>20532</v>
      </c>
      <c r="H16" s="187">
        <f t="shared" si="0"/>
        <v>-1.4590020426028527E-3</v>
      </c>
      <c r="I16" s="188">
        <f t="shared" si="1"/>
        <v>0.26592268327270485</v>
      </c>
      <c r="J16" s="187">
        <f t="shared" si="2"/>
        <v>3.9426007108663466E-2</v>
      </c>
      <c r="K16" s="189">
        <f t="shared" si="3"/>
        <v>1</v>
      </c>
      <c r="L16" s="186">
        <v>3437</v>
      </c>
      <c r="M16" s="186">
        <v>1812</v>
      </c>
      <c r="N16" s="186">
        <v>689</v>
      </c>
      <c r="O16" s="186">
        <v>4508</v>
      </c>
      <c r="P16" s="186">
        <v>7447</v>
      </c>
      <c r="Q16" s="187">
        <f t="shared" si="6"/>
        <v>0.65195208518189895</v>
      </c>
      <c r="R16" s="188">
        <f t="shared" si="7"/>
        <v>1.1667151585685192</v>
      </c>
      <c r="S16" s="187">
        <f t="shared" si="8"/>
        <v>5.3235445499256545E-2</v>
      </c>
      <c r="T16" s="189">
        <f t="shared" si="4"/>
        <v>0.36270212351451392</v>
      </c>
      <c r="U16" s="186">
        <v>10266</v>
      </c>
      <c r="V16" s="186">
        <v>7266</v>
      </c>
      <c r="W16" s="186">
        <v>1177</v>
      </c>
      <c r="X16" s="186">
        <v>13305</v>
      </c>
      <c r="Y16" s="186">
        <v>10904</v>
      </c>
      <c r="Z16" s="187">
        <f t="shared" si="9"/>
        <v>-0.18045847425779782</v>
      </c>
      <c r="AA16" s="188">
        <f t="shared" si="10"/>
        <v>6.2146892655367214E-2</v>
      </c>
      <c r="AB16" s="187">
        <f t="shared" si="11"/>
        <v>4.2584600964636503E-2</v>
      </c>
      <c r="AC16" s="189">
        <f t="shared" si="5"/>
        <v>0.53107344632768361</v>
      </c>
      <c r="AD16" s="139"/>
    </row>
    <row r="17" spans="1:30" x14ac:dyDescent="0.25">
      <c r="A17" s="1"/>
      <c r="B17" s="185" t="s">
        <v>114</v>
      </c>
      <c r="C17" s="186">
        <v>9373</v>
      </c>
      <c r="D17" s="186">
        <v>5152</v>
      </c>
      <c r="E17" s="186">
        <v>2600</v>
      </c>
      <c r="F17" s="186">
        <v>9150</v>
      </c>
      <c r="G17" s="186">
        <v>11320</v>
      </c>
      <c r="H17" s="187">
        <f t="shared" si="0"/>
        <v>0.23715846994535528</v>
      </c>
      <c r="I17" s="188">
        <f t="shared" si="1"/>
        <v>0.20772431452043105</v>
      </c>
      <c r="J17" s="187">
        <f t="shared" si="2"/>
        <v>2.1736918004581652E-2</v>
      </c>
      <c r="K17" s="189">
        <f t="shared" si="3"/>
        <v>1</v>
      </c>
      <c r="L17" s="186">
        <v>2353</v>
      </c>
      <c r="M17" s="186">
        <v>1214</v>
      </c>
      <c r="N17" s="186">
        <v>1028</v>
      </c>
      <c r="O17" s="186">
        <v>2199</v>
      </c>
      <c r="P17" s="186">
        <v>2962</v>
      </c>
      <c r="Q17" s="187">
        <f t="shared" si="6"/>
        <v>0.34697589813551621</v>
      </c>
      <c r="R17" s="188">
        <f t="shared" si="7"/>
        <v>0.25881852953676154</v>
      </c>
      <c r="S17" s="187">
        <f t="shared" si="8"/>
        <v>2.117408212284113E-2</v>
      </c>
      <c r="T17" s="189">
        <f t="shared" si="4"/>
        <v>0.26166077738515903</v>
      </c>
      <c r="U17" s="186">
        <v>4618</v>
      </c>
      <c r="V17" s="186">
        <v>2598</v>
      </c>
      <c r="W17" s="186">
        <v>1111</v>
      </c>
      <c r="X17" s="186">
        <v>4245</v>
      </c>
      <c r="Y17" s="186">
        <v>5734</v>
      </c>
      <c r="Z17" s="187">
        <f t="shared" si="9"/>
        <v>0.35076560659599521</v>
      </c>
      <c r="AA17" s="188">
        <f t="shared" si="10"/>
        <v>0.24166305760069284</v>
      </c>
      <c r="AB17" s="187">
        <f t="shared" si="11"/>
        <v>2.2393626369334712E-2</v>
      </c>
      <c r="AC17" s="189">
        <f t="shared" si="5"/>
        <v>0.50653710247349826</v>
      </c>
      <c r="AD17" s="139"/>
    </row>
    <row r="18" spans="1:30" x14ac:dyDescent="0.25">
      <c r="A18" s="1"/>
      <c r="B18" s="185" t="s">
        <v>118</v>
      </c>
      <c r="C18" s="186">
        <v>13393</v>
      </c>
      <c r="D18" s="186">
        <v>9314</v>
      </c>
      <c r="E18" s="186">
        <v>967</v>
      </c>
      <c r="F18" s="186">
        <v>21909</v>
      </c>
      <c r="G18" s="186">
        <v>23180</v>
      </c>
      <c r="H18" s="187">
        <f t="shared" si="0"/>
        <v>5.8012688849331306E-2</v>
      </c>
      <c r="I18" s="188">
        <f t="shared" si="1"/>
        <v>0.73075487194803257</v>
      </c>
      <c r="J18" s="187">
        <f t="shared" si="2"/>
        <v>4.4510756125989634E-2</v>
      </c>
      <c r="K18" s="189">
        <f t="shared" si="3"/>
        <v>1</v>
      </c>
      <c r="L18" s="186">
        <v>1667</v>
      </c>
      <c r="M18" s="186">
        <v>1332</v>
      </c>
      <c r="N18" s="186">
        <v>120</v>
      </c>
      <c r="O18" s="186">
        <v>2968</v>
      </c>
      <c r="P18" s="186">
        <v>3096</v>
      </c>
      <c r="Q18" s="187">
        <f t="shared" si="6"/>
        <v>4.3126684636118684E-2</v>
      </c>
      <c r="R18" s="188">
        <f t="shared" si="7"/>
        <v>0.85722855428914224</v>
      </c>
      <c r="S18" s="187">
        <f t="shared" si="8"/>
        <v>2.213199130733158E-2</v>
      </c>
      <c r="T18" s="189">
        <f t="shared" si="4"/>
        <v>0.13356341673856773</v>
      </c>
      <c r="U18" s="186">
        <v>5458</v>
      </c>
      <c r="V18" s="186">
        <v>4093</v>
      </c>
      <c r="W18" s="186">
        <v>500</v>
      </c>
      <c r="X18" s="186">
        <v>9207</v>
      </c>
      <c r="Y18" s="186">
        <v>8672</v>
      </c>
      <c r="Z18" s="187">
        <f t="shared" si="9"/>
        <v>-5.8107961333767832E-2</v>
      </c>
      <c r="AA18" s="188">
        <f t="shared" si="10"/>
        <v>0.5888603884206669</v>
      </c>
      <c r="AB18" s="187">
        <f t="shared" si="11"/>
        <v>3.3867723731229621E-2</v>
      </c>
      <c r="AC18" s="189">
        <f t="shared" si="5"/>
        <v>0.37411561691113027</v>
      </c>
      <c r="AD18" s="139"/>
    </row>
    <row r="19" spans="1:30" x14ac:dyDescent="0.25">
      <c r="A19" s="1"/>
      <c r="B19" s="185" t="s">
        <v>140</v>
      </c>
      <c r="C19" s="186">
        <v>2319</v>
      </c>
      <c r="D19" s="186">
        <v>1729</v>
      </c>
      <c r="E19" s="186">
        <v>1692</v>
      </c>
      <c r="F19" s="186">
        <v>4617</v>
      </c>
      <c r="G19" s="186">
        <v>7369</v>
      </c>
      <c r="H19" s="187">
        <f t="shared" si="0"/>
        <v>0.5960580463504439</v>
      </c>
      <c r="I19" s="188">
        <f t="shared" si="1"/>
        <v>2.1776627856834843</v>
      </c>
      <c r="J19" s="187">
        <f t="shared" si="2"/>
        <v>1.4150119149802314E-2</v>
      </c>
      <c r="K19" s="189">
        <f t="shared" si="3"/>
        <v>1</v>
      </c>
      <c r="L19" s="186">
        <v>572</v>
      </c>
      <c r="M19" s="186">
        <v>359</v>
      </c>
      <c r="N19" s="186">
        <v>352</v>
      </c>
      <c r="O19" s="186">
        <v>793</v>
      </c>
      <c r="P19" s="186">
        <v>1016</v>
      </c>
      <c r="Q19" s="187">
        <f t="shared" si="6"/>
        <v>0.28121059268600246</v>
      </c>
      <c r="R19" s="188">
        <f t="shared" si="7"/>
        <v>0.77622377622377625</v>
      </c>
      <c r="S19" s="187">
        <f t="shared" si="8"/>
        <v>7.2629532197186321E-3</v>
      </c>
      <c r="T19" s="189">
        <f t="shared" si="4"/>
        <v>0.13787488125932962</v>
      </c>
      <c r="U19" s="186">
        <v>1173</v>
      </c>
      <c r="V19" s="186">
        <v>748</v>
      </c>
      <c r="W19" s="186">
        <v>1198</v>
      </c>
      <c r="X19" s="186">
        <v>3020</v>
      </c>
      <c r="Y19" s="186">
        <v>5364</v>
      </c>
      <c r="Z19" s="187">
        <f t="shared" si="9"/>
        <v>0.776158940397351</v>
      </c>
      <c r="AA19" s="188">
        <f t="shared" si="10"/>
        <v>3.5728900255754477</v>
      </c>
      <c r="AB19" s="187">
        <f t="shared" si="11"/>
        <v>2.0948624318993966E-2</v>
      </c>
      <c r="AC19" s="189">
        <f t="shared" si="5"/>
        <v>0.72791423531008281</v>
      </c>
      <c r="AD19" s="139"/>
    </row>
    <row r="20" spans="1:30" x14ac:dyDescent="0.25">
      <c r="A20" s="1"/>
      <c r="B20" s="185" t="s">
        <v>130</v>
      </c>
      <c r="C20" s="186">
        <v>4629</v>
      </c>
      <c r="D20" s="186">
        <v>2938</v>
      </c>
      <c r="E20" s="186">
        <v>164</v>
      </c>
      <c r="F20" s="186">
        <v>7394</v>
      </c>
      <c r="G20" s="186">
        <v>9166</v>
      </c>
      <c r="H20" s="187">
        <f t="shared" si="0"/>
        <v>0.23965377332972682</v>
      </c>
      <c r="I20" s="188">
        <f t="shared" si="1"/>
        <v>0.98012529704039753</v>
      </c>
      <c r="J20" s="187">
        <f t="shared" si="2"/>
        <v>1.7600758871907721E-2</v>
      </c>
      <c r="K20" s="189">
        <f t="shared" si="3"/>
        <v>1</v>
      </c>
      <c r="L20" s="186">
        <v>2149</v>
      </c>
      <c r="M20" s="186">
        <v>1278</v>
      </c>
      <c r="N20" s="186">
        <v>107</v>
      </c>
      <c r="O20" s="186">
        <v>5065</v>
      </c>
      <c r="P20" s="186">
        <v>4529</v>
      </c>
      <c r="Q20" s="187">
        <f t="shared" si="6"/>
        <v>-0.10582428430404733</v>
      </c>
      <c r="R20" s="188">
        <f t="shared" si="7"/>
        <v>1.1074918566775245</v>
      </c>
      <c r="S20" s="187">
        <f t="shared" si="8"/>
        <v>3.2375900720576459E-2</v>
      </c>
      <c r="T20" s="189">
        <f t="shared" si="4"/>
        <v>0.49410866244817803</v>
      </c>
      <c r="U20" s="186">
        <v>1738</v>
      </c>
      <c r="V20" s="186">
        <v>1393</v>
      </c>
      <c r="W20" s="186">
        <v>33</v>
      </c>
      <c r="X20" s="186">
        <v>2032</v>
      </c>
      <c r="Y20" s="186">
        <v>4278</v>
      </c>
      <c r="Z20" s="187">
        <f t="shared" si="9"/>
        <v>1.1053149606299213</v>
      </c>
      <c r="AA20" s="188">
        <f t="shared" si="10"/>
        <v>1.4614499424626008</v>
      </c>
      <c r="AB20" s="187">
        <f t="shared" si="11"/>
        <v>1.6707348030696529E-2</v>
      </c>
      <c r="AC20" s="189">
        <f t="shared" si="5"/>
        <v>0.46672485271656122</v>
      </c>
      <c r="AD20" s="139"/>
    </row>
    <row r="21" spans="1:30" x14ac:dyDescent="0.25">
      <c r="A21" s="197" t="s">
        <v>97</v>
      </c>
      <c r="B21" s="185" t="s">
        <v>142</v>
      </c>
      <c r="C21" s="186">
        <v>655</v>
      </c>
      <c r="D21" s="186">
        <v>890</v>
      </c>
      <c r="E21" s="186">
        <v>186</v>
      </c>
      <c r="F21" s="186">
        <v>3551</v>
      </c>
      <c r="G21" s="186">
        <v>3053</v>
      </c>
      <c r="H21" s="187">
        <f t="shared" si="0"/>
        <v>-0.1402421852999155</v>
      </c>
      <c r="I21" s="188">
        <f t="shared" si="1"/>
        <v>3.6610687022900761</v>
      </c>
      <c r="J21" s="187">
        <f t="shared" si="2"/>
        <v>5.8624391049459171E-3</v>
      </c>
      <c r="K21" s="189">
        <f t="shared" si="3"/>
        <v>1</v>
      </c>
      <c r="L21" s="186">
        <v>81</v>
      </c>
      <c r="M21" s="186">
        <v>103</v>
      </c>
      <c r="N21" s="186">
        <v>21</v>
      </c>
      <c r="O21" s="186">
        <v>175</v>
      </c>
      <c r="P21" s="186">
        <v>172</v>
      </c>
      <c r="Q21" s="187">
        <f t="shared" si="6"/>
        <v>-1.7142857142857126E-2</v>
      </c>
      <c r="R21" s="188">
        <f t="shared" si="7"/>
        <v>1.1234567901234569</v>
      </c>
      <c r="S21" s="187">
        <f t="shared" si="8"/>
        <v>1.2295550726295322E-3</v>
      </c>
      <c r="T21" s="189">
        <f t="shared" si="4"/>
        <v>5.6338028169014086E-2</v>
      </c>
      <c r="U21" s="186">
        <v>561</v>
      </c>
      <c r="V21" s="186">
        <v>781</v>
      </c>
      <c r="W21" s="186">
        <v>165</v>
      </c>
      <c r="X21" s="186">
        <v>3349</v>
      </c>
      <c r="Y21" s="186">
        <v>2856</v>
      </c>
      <c r="Z21" s="187">
        <f t="shared" si="9"/>
        <v>-0.14720812182741116</v>
      </c>
      <c r="AA21" s="188">
        <f t="shared" si="10"/>
        <v>4.0909090909090908</v>
      </c>
      <c r="AB21" s="187">
        <f t="shared" si="11"/>
        <v>1.115385366425182E-2</v>
      </c>
      <c r="AC21" s="189">
        <f t="shared" si="5"/>
        <v>0.93547330494595482</v>
      </c>
      <c r="AD21" s="139"/>
    </row>
    <row r="22" spans="1:30" x14ac:dyDescent="0.25">
      <c r="A22" s="197" t="s">
        <v>284</v>
      </c>
      <c r="B22" s="185" t="s">
        <v>122</v>
      </c>
      <c r="C22" s="186">
        <v>7796</v>
      </c>
      <c r="D22" s="186">
        <v>4999</v>
      </c>
      <c r="E22" s="186">
        <v>3139</v>
      </c>
      <c r="F22" s="186">
        <v>8117</v>
      </c>
      <c r="G22" s="186">
        <v>10445</v>
      </c>
      <c r="H22" s="187">
        <f t="shared" si="0"/>
        <v>0.28680547000123191</v>
      </c>
      <c r="I22" s="188">
        <f t="shared" si="1"/>
        <v>0.33978963571062093</v>
      </c>
      <c r="J22" s="187">
        <f t="shared" si="2"/>
        <v>2.0056723370835278E-2</v>
      </c>
      <c r="K22" s="189">
        <f t="shared" si="3"/>
        <v>1</v>
      </c>
      <c r="L22" s="186">
        <v>2433</v>
      </c>
      <c r="M22" s="186">
        <v>1695</v>
      </c>
      <c r="N22" s="186">
        <v>1126</v>
      </c>
      <c r="O22" s="186">
        <v>2740</v>
      </c>
      <c r="P22" s="186">
        <v>3660</v>
      </c>
      <c r="Q22" s="187">
        <f t="shared" si="6"/>
        <v>0.33576642335766427</v>
      </c>
      <c r="R22" s="188">
        <f t="shared" si="7"/>
        <v>0.50431565967940806</v>
      </c>
      <c r="S22" s="187">
        <f t="shared" si="8"/>
        <v>2.616378817339586E-2</v>
      </c>
      <c r="T22" s="189">
        <f t="shared" si="4"/>
        <v>0.35040689325035901</v>
      </c>
      <c r="U22" s="186">
        <v>3623</v>
      </c>
      <c r="V22" s="186">
        <v>2114</v>
      </c>
      <c r="W22" s="186">
        <v>1635</v>
      </c>
      <c r="X22" s="186">
        <v>3753</v>
      </c>
      <c r="Y22" s="186">
        <v>4721</v>
      </c>
      <c r="Z22" s="187">
        <f t="shared" si="9"/>
        <v>0.25792699173994138</v>
      </c>
      <c r="AA22" s="188">
        <f t="shared" si="10"/>
        <v>0.30306375931548435</v>
      </c>
      <c r="AB22" s="187">
        <f t="shared" si="11"/>
        <v>1.8437445080158561E-2</v>
      </c>
      <c r="AC22" s="189">
        <f t="shared" si="5"/>
        <v>0.45198659645763523</v>
      </c>
      <c r="AD22" s="139"/>
    </row>
    <row r="23" spans="1:30" x14ac:dyDescent="0.25">
      <c r="A23" s="197" t="s">
        <v>285</v>
      </c>
      <c r="B23" s="185" t="s">
        <v>136</v>
      </c>
      <c r="C23" s="186">
        <v>13547</v>
      </c>
      <c r="D23" s="186">
        <v>8575</v>
      </c>
      <c r="E23" s="186">
        <v>1283</v>
      </c>
      <c r="F23" s="186">
        <v>11994</v>
      </c>
      <c r="G23" s="186">
        <v>13675</v>
      </c>
      <c r="H23" s="187">
        <f t="shared" si="0"/>
        <v>0.14015341003835258</v>
      </c>
      <c r="I23" s="188">
        <f t="shared" si="1"/>
        <v>9.4485864028936994E-3</v>
      </c>
      <c r="J23" s="187">
        <f t="shared" si="2"/>
        <v>2.6259041847407603E-2</v>
      </c>
      <c r="K23" s="189">
        <f t="shared" si="3"/>
        <v>1</v>
      </c>
      <c r="L23" s="186">
        <v>9138</v>
      </c>
      <c r="M23" s="186">
        <v>5713</v>
      </c>
      <c r="N23" s="186">
        <v>1134</v>
      </c>
      <c r="O23" s="186">
        <v>8862</v>
      </c>
      <c r="P23" s="186">
        <v>9667</v>
      </c>
      <c r="Q23" s="187">
        <f t="shared" si="6"/>
        <v>9.08372827804107E-2</v>
      </c>
      <c r="R23" s="188">
        <f t="shared" si="7"/>
        <v>5.789012913110092E-2</v>
      </c>
      <c r="S23" s="187">
        <f t="shared" si="8"/>
        <v>6.9105284227381908E-2</v>
      </c>
      <c r="T23" s="189">
        <f t="shared" si="4"/>
        <v>0.70691042047531993</v>
      </c>
      <c r="U23" s="186">
        <v>3596</v>
      </c>
      <c r="V23" s="186">
        <v>2473</v>
      </c>
      <c r="W23" s="186">
        <v>123</v>
      </c>
      <c r="X23" s="186">
        <v>2633</v>
      </c>
      <c r="Y23" s="186">
        <v>3535</v>
      </c>
      <c r="Z23" s="187">
        <f t="shared" si="9"/>
        <v>0.34257500949487274</v>
      </c>
      <c r="AA23" s="188">
        <f t="shared" si="10"/>
        <v>-1.69632925472748E-2</v>
      </c>
      <c r="AB23" s="187">
        <f t="shared" si="11"/>
        <v>1.3805627697174435E-2</v>
      </c>
      <c r="AC23" s="189">
        <f t="shared" si="5"/>
        <v>0.25850091407678244</v>
      </c>
      <c r="AD23" s="139"/>
    </row>
    <row r="24" spans="1:30" x14ac:dyDescent="0.25">
      <c r="A24" s="197" t="s">
        <v>105</v>
      </c>
      <c r="B24" s="185" t="s">
        <v>286</v>
      </c>
      <c r="C24" s="186">
        <v>2797</v>
      </c>
      <c r="D24" s="186">
        <v>1750</v>
      </c>
      <c r="E24" s="186">
        <v>406</v>
      </c>
      <c r="F24" s="186">
        <v>4643</v>
      </c>
      <c r="G24" s="186">
        <v>5969</v>
      </c>
      <c r="H24" s="187">
        <f t="shared" si="0"/>
        <v>0.28559121257807463</v>
      </c>
      <c r="I24" s="188">
        <f t="shared" si="1"/>
        <v>1.134072220235967</v>
      </c>
      <c r="J24" s="187">
        <f t="shared" si="2"/>
        <v>1.1461807735808117E-2</v>
      </c>
      <c r="K24" s="189">
        <f t="shared" si="3"/>
        <v>1</v>
      </c>
      <c r="L24" s="186">
        <v>417</v>
      </c>
      <c r="M24" s="186">
        <v>239</v>
      </c>
      <c r="N24" s="186">
        <v>114</v>
      </c>
      <c r="O24" s="186">
        <v>754</v>
      </c>
      <c r="P24" s="186">
        <v>1052</v>
      </c>
      <c r="Q24" s="187">
        <f t="shared" si="6"/>
        <v>0.39522546419098137</v>
      </c>
      <c r="R24" s="188">
        <f t="shared" si="7"/>
        <v>1.5227817745803356</v>
      </c>
      <c r="S24" s="187">
        <f t="shared" si="8"/>
        <v>7.5203019558503946E-3</v>
      </c>
      <c r="T24" s="189">
        <f t="shared" si="4"/>
        <v>0.17624392695593902</v>
      </c>
      <c r="U24" s="186">
        <v>2028</v>
      </c>
      <c r="V24" s="186">
        <v>1245</v>
      </c>
      <c r="W24" s="186">
        <v>250</v>
      </c>
      <c r="X24" s="186">
        <v>3464</v>
      </c>
      <c r="Y24" s="186">
        <v>4338</v>
      </c>
      <c r="Z24" s="187">
        <f t="shared" si="9"/>
        <v>0.25230946882217098</v>
      </c>
      <c r="AA24" s="188">
        <f t="shared" si="10"/>
        <v>1.13905325443787</v>
      </c>
      <c r="AB24" s="187">
        <f t="shared" si="11"/>
        <v>1.6941672687508545E-2</v>
      </c>
      <c r="AC24" s="189">
        <f t="shared" si="5"/>
        <v>0.72675490031831125</v>
      </c>
      <c r="AD24" s="139"/>
    </row>
    <row r="25" spans="1:30" x14ac:dyDescent="0.25">
      <c r="A25" s="197" t="s">
        <v>101</v>
      </c>
      <c r="B25" s="185" t="s">
        <v>132</v>
      </c>
      <c r="C25" s="186">
        <v>4543</v>
      </c>
      <c r="D25" s="186">
        <v>3425</v>
      </c>
      <c r="E25" s="186">
        <v>122</v>
      </c>
      <c r="F25" s="186">
        <v>7244</v>
      </c>
      <c r="G25" s="186">
        <v>6895</v>
      </c>
      <c r="H25" s="187">
        <f t="shared" si="0"/>
        <v>-4.817780231916069E-2</v>
      </c>
      <c r="I25" s="188">
        <f t="shared" si="1"/>
        <v>0.51771956856702617</v>
      </c>
      <c r="J25" s="187">
        <f t="shared" si="2"/>
        <v>1.3239933713921421E-2</v>
      </c>
      <c r="K25" s="189">
        <f t="shared" si="3"/>
        <v>1</v>
      </c>
      <c r="L25" s="186">
        <v>2202</v>
      </c>
      <c r="M25" s="186">
        <v>1550</v>
      </c>
      <c r="N25" s="186">
        <v>78</v>
      </c>
      <c r="O25" s="186">
        <v>3900</v>
      </c>
      <c r="P25" s="186">
        <v>3366</v>
      </c>
      <c r="Q25" s="187">
        <f t="shared" si="6"/>
        <v>-0.13692307692307693</v>
      </c>
      <c r="R25" s="188">
        <f t="shared" si="7"/>
        <v>0.52861035422343328</v>
      </c>
      <c r="S25" s="187">
        <f t="shared" si="8"/>
        <v>2.4062106828319798E-2</v>
      </c>
      <c r="T25" s="189">
        <f t="shared" si="4"/>
        <v>0.4881798404641044</v>
      </c>
      <c r="U25" s="186">
        <v>2161</v>
      </c>
      <c r="V25" s="186">
        <v>1722</v>
      </c>
      <c r="W25" s="186">
        <v>10</v>
      </c>
      <c r="X25" s="186">
        <v>3171</v>
      </c>
      <c r="Y25" s="186">
        <v>3322</v>
      </c>
      <c r="Z25" s="187">
        <f t="shared" si="9"/>
        <v>4.7619047619047672E-2</v>
      </c>
      <c r="AA25" s="188">
        <f t="shared" si="10"/>
        <v>0.5372512725590004</v>
      </c>
      <c r="AB25" s="187">
        <f t="shared" si="11"/>
        <v>1.2973775165491789E-2</v>
      </c>
      <c r="AC25" s="189">
        <f t="shared" si="5"/>
        <v>0.48179840464104423</v>
      </c>
      <c r="AD25" s="139"/>
    </row>
    <row r="26" spans="1:30" x14ac:dyDescent="0.25">
      <c r="A26" s="197" t="s">
        <v>114</v>
      </c>
      <c r="B26" s="185" t="s">
        <v>155</v>
      </c>
      <c r="C26" s="186">
        <v>446</v>
      </c>
      <c r="D26" s="186">
        <v>365</v>
      </c>
      <c r="E26" s="186">
        <v>277</v>
      </c>
      <c r="F26" s="186">
        <v>1210</v>
      </c>
      <c r="G26" s="186">
        <v>1360</v>
      </c>
      <c r="H26" s="187">
        <f t="shared" si="0"/>
        <v>0.12396694214876036</v>
      </c>
      <c r="I26" s="188">
        <f t="shared" si="1"/>
        <v>2.0493273542600896</v>
      </c>
      <c r="J26" s="187">
        <f t="shared" si="2"/>
        <v>2.6115025164515056E-3</v>
      </c>
      <c r="K26" s="189">
        <f t="shared" si="3"/>
        <v>1</v>
      </c>
      <c r="L26" s="186">
        <v>50</v>
      </c>
      <c r="M26" s="186">
        <v>20</v>
      </c>
      <c r="N26" s="186">
        <v>63</v>
      </c>
      <c r="O26" s="186">
        <v>222</v>
      </c>
      <c r="P26" s="186">
        <v>156</v>
      </c>
      <c r="Q26" s="187">
        <f t="shared" si="6"/>
        <v>-0.29729729729729726</v>
      </c>
      <c r="R26" s="188">
        <f t="shared" si="7"/>
        <v>2.12</v>
      </c>
      <c r="S26" s="187">
        <f t="shared" si="8"/>
        <v>1.115177856570971E-3</v>
      </c>
      <c r="T26" s="189">
        <f t="shared" si="4"/>
        <v>0.11470588235294117</v>
      </c>
      <c r="U26" s="186">
        <v>244</v>
      </c>
      <c r="V26" s="186">
        <v>260</v>
      </c>
      <c r="W26" s="186">
        <v>184</v>
      </c>
      <c r="X26" s="186">
        <v>849</v>
      </c>
      <c r="Y26" s="186">
        <v>979</v>
      </c>
      <c r="Z26" s="187">
        <f t="shared" si="9"/>
        <v>0.15312131919905769</v>
      </c>
      <c r="AA26" s="188">
        <f t="shared" si="10"/>
        <v>3.0122950819672134</v>
      </c>
      <c r="AB26" s="187">
        <f t="shared" si="11"/>
        <v>3.8233973169826793E-3</v>
      </c>
      <c r="AC26" s="189">
        <f t="shared" si="5"/>
        <v>0.71985294117647058</v>
      </c>
      <c r="AD26" s="139"/>
    </row>
    <row r="27" spans="1:30" x14ac:dyDescent="0.25">
      <c r="A27" s="197" t="s">
        <v>122</v>
      </c>
      <c r="B27" s="185" t="s">
        <v>146</v>
      </c>
      <c r="C27" s="186">
        <v>344</v>
      </c>
      <c r="D27" s="186">
        <v>295</v>
      </c>
      <c r="E27" s="186">
        <v>936</v>
      </c>
      <c r="F27" s="186">
        <v>1740</v>
      </c>
      <c r="G27" s="186">
        <v>1814</v>
      </c>
      <c r="H27" s="187">
        <f t="shared" si="0"/>
        <v>4.2528735632183956E-2</v>
      </c>
      <c r="I27" s="188">
        <f t="shared" si="1"/>
        <v>4.2732558139534884</v>
      </c>
      <c r="J27" s="187">
        <f t="shared" si="2"/>
        <v>3.4832835035610524E-3</v>
      </c>
      <c r="K27" s="189">
        <f t="shared" si="3"/>
        <v>1</v>
      </c>
      <c r="L27" s="186">
        <v>51</v>
      </c>
      <c r="M27" s="186">
        <v>23</v>
      </c>
      <c r="N27" s="186">
        <v>78</v>
      </c>
      <c r="O27" s="186">
        <v>143</v>
      </c>
      <c r="P27" s="186">
        <v>118</v>
      </c>
      <c r="Q27" s="187">
        <f t="shared" si="6"/>
        <v>-0.17482517482517479</v>
      </c>
      <c r="R27" s="188">
        <f t="shared" si="7"/>
        <v>1.3137254901960786</v>
      </c>
      <c r="S27" s="187">
        <f t="shared" si="8"/>
        <v>8.435319684318884E-4</v>
      </c>
      <c r="T27" s="189">
        <f t="shared" si="4"/>
        <v>6.5049614112458659E-2</v>
      </c>
      <c r="U27" s="186">
        <v>167</v>
      </c>
      <c r="V27" s="186">
        <v>185</v>
      </c>
      <c r="W27" s="186">
        <v>832</v>
      </c>
      <c r="X27" s="186">
        <v>1489</v>
      </c>
      <c r="Y27" s="186">
        <v>1549</v>
      </c>
      <c r="Z27" s="187">
        <f t="shared" si="9"/>
        <v>4.0295500335795875E-2</v>
      </c>
      <c r="AA27" s="188">
        <f t="shared" si="10"/>
        <v>8.2754491017964078</v>
      </c>
      <c r="AB27" s="187">
        <f t="shared" si="11"/>
        <v>6.049481556696803E-3</v>
      </c>
      <c r="AC27" s="189">
        <f t="shared" si="5"/>
        <v>0.85391400220507163</v>
      </c>
      <c r="AD27" s="139"/>
    </row>
    <row r="28" spans="1:30" x14ac:dyDescent="0.25">
      <c r="A28" s="197" t="s">
        <v>118</v>
      </c>
      <c r="B28" s="185" t="s">
        <v>134</v>
      </c>
      <c r="C28" s="186">
        <v>9330</v>
      </c>
      <c r="D28" s="186">
        <v>6712</v>
      </c>
      <c r="E28" s="186">
        <v>303</v>
      </c>
      <c r="F28" s="186">
        <v>9318</v>
      </c>
      <c r="G28" s="186">
        <v>9790</v>
      </c>
      <c r="H28" s="187">
        <f t="shared" si="0"/>
        <v>5.0654646919939816E-2</v>
      </c>
      <c r="I28" s="188">
        <f t="shared" si="1"/>
        <v>4.9303322615219747E-2</v>
      </c>
      <c r="J28" s="187">
        <f t="shared" si="2"/>
        <v>1.8798977673573705E-2</v>
      </c>
      <c r="K28" s="189">
        <f t="shared" si="3"/>
        <v>1</v>
      </c>
      <c r="L28" s="186">
        <v>6867</v>
      </c>
      <c r="M28" s="186">
        <v>5363</v>
      </c>
      <c r="N28" s="186">
        <v>272</v>
      </c>
      <c r="O28" s="186">
        <v>7754</v>
      </c>
      <c r="P28" s="186">
        <v>7725</v>
      </c>
      <c r="Q28" s="187">
        <f t="shared" si="6"/>
        <v>-3.7400051586278238E-3</v>
      </c>
      <c r="R28" s="188">
        <f t="shared" si="7"/>
        <v>0.12494539100043678</v>
      </c>
      <c r="S28" s="187">
        <f t="shared" si="8"/>
        <v>5.5222749628274045E-2</v>
      </c>
      <c r="T28" s="189">
        <f t="shared" si="4"/>
        <v>0.78907048008171599</v>
      </c>
      <c r="U28" s="186">
        <v>1825</v>
      </c>
      <c r="V28" s="186">
        <v>1092</v>
      </c>
      <c r="W28" s="186">
        <v>13</v>
      </c>
      <c r="X28" s="186">
        <v>1296</v>
      </c>
      <c r="Y28" s="186">
        <v>1718</v>
      </c>
      <c r="Z28" s="187">
        <f t="shared" si="9"/>
        <v>0.32561728395061729</v>
      </c>
      <c r="AA28" s="188">
        <f t="shared" si="10"/>
        <v>-5.8630136986301373E-2</v>
      </c>
      <c r="AB28" s="187">
        <f t="shared" si="11"/>
        <v>6.709496006717307E-3</v>
      </c>
      <c r="AC28" s="189">
        <f t="shared" si="5"/>
        <v>0.17548518896833504</v>
      </c>
      <c r="AD28" s="139"/>
    </row>
    <row r="29" spans="1:30" x14ac:dyDescent="0.25">
      <c r="A29" s="197" t="s">
        <v>126</v>
      </c>
      <c r="B29" s="185" t="s">
        <v>126</v>
      </c>
      <c r="C29" s="186">
        <v>3791</v>
      </c>
      <c r="D29" s="186">
        <v>2265</v>
      </c>
      <c r="E29" s="186">
        <v>753</v>
      </c>
      <c r="F29" s="186">
        <v>3640</v>
      </c>
      <c r="G29" s="186">
        <v>4644</v>
      </c>
      <c r="H29" s="187">
        <f t="shared" si="0"/>
        <v>0.27582417582417573</v>
      </c>
      <c r="I29" s="188">
        <f t="shared" si="1"/>
        <v>0.22500659456607752</v>
      </c>
      <c r="J29" s="187">
        <f t="shared" si="2"/>
        <v>8.9175130047064646E-3</v>
      </c>
      <c r="K29" s="189">
        <f t="shared" si="3"/>
        <v>1</v>
      </c>
      <c r="L29" s="186">
        <v>1134</v>
      </c>
      <c r="M29" s="186">
        <v>845</v>
      </c>
      <c r="N29" s="186">
        <v>327</v>
      </c>
      <c r="O29" s="186">
        <v>1458</v>
      </c>
      <c r="P29" s="186">
        <v>2156</v>
      </c>
      <c r="Q29" s="187">
        <f t="shared" si="6"/>
        <v>0.47873799725651578</v>
      </c>
      <c r="R29" s="188">
        <f t="shared" si="7"/>
        <v>0.90123456790123457</v>
      </c>
      <c r="S29" s="187">
        <f t="shared" si="8"/>
        <v>1.5412329863891112E-2</v>
      </c>
      <c r="T29" s="189">
        <f t="shared" si="4"/>
        <v>0.46425495262704564</v>
      </c>
      <c r="U29" s="186">
        <v>1870</v>
      </c>
      <c r="V29" s="186">
        <v>1068</v>
      </c>
      <c r="W29" s="186">
        <v>348</v>
      </c>
      <c r="X29" s="186">
        <v>1612</v>
      </c>
      <c r="Y29" s="186">
        <v>1882</v>
      </c>
      <c r="Z29" s="187">
        <f t="shared" si="9"/>
        <v>0.16749379652605456</v>
      </c>
      <c r="AA29" s="188">
        <f t="shared" si="10"/>
        <v>6.4171122994651775E-3</v>
      </c>
      <c r="AB29" s="187">
        <f t="shared" si="11"/>
        <v>7.3499834020034757E-3</v>
      </c>
      <c r="AC29" s="189">
        <f t="shared" si="5"/>
        <v>0.40525409130060291</v>
      </c>
      <c r="AD29" s="139"/>
    </row>
    <row r="30" spans="1:30" x14ac:dyDescent="0.25">
      <c r="A30" s="197" t="s">
        <v>286</v>
      </c>
      <c r="B30" s="185" t="s">
        <v>152</v>
      </c>
      <c r="C30" s="186">
        <v>506</v>
      </c>
      <c r="D30" s="186">
        <v>372</v>
      </c>
      <c r="E30" s="186">
        <v>1380</v>
      </c>
      <c r="F30" s="186">
        <v>1523</v>
      </c>
      <c r="G30" s="186">
        <v>2309</v>
      </c>
      <c r="H30" s="187">
        <f t="shared" si="0"/>
        <v>0.5160866710439922</v>
      </c>
      <c r="I30" s="188">
        <f t="shared" si="1"/>
        <v>3.5632411067193672</v>
      </c>
      <c r="J30" s="187">
        <f t="shared" si="2"/>
        <v>4.4337936106518582E-3</v>
      </c>
      <c r="K30" s="189">
        <f t="shared" si="3"/>
        <v>1</v>
      </c>
      <c r="L30" s="186">
        <v>134</v>
      </c>
      <c r="M30" s="186">
        <v>61</v>
      </c>
      <c r="N30" s="186">
        <v>691</v>
      </c>
      <c r="O30" s="186">
        <v>325</v>
      </c>
      <c r="P30" s="186">
        <v>270</v>
      </c>
      <c r="Q30" s="187">
        <f t="shared" si="6"/>
        <v>-0.16923076923076918</v>
      </c>
      <c r="R30" s="188">
        <f t="shared" si="7"/>
        <v>1.0149253731343282</v>
      </c>
      <c r="S30" s="187">
        <f t="shared" si="8"/>
        <v>1.9301155209882192E-3</v>
      </c>
      <c r="T30" s="189">
        <f t="shared" si="4"/>
        <v>0.1169337375487224</v>
      </c>
      <c r="U30" s="186">
        <v>256</v>
      </c>
      <c r="V30" s="186">
        <v>185</v>
      </c>
      <c r="W30" s="186">
        <v>654</v>
      </c>
      <c r="X30" s="186">
        <v>1067</v>
      </c>
      <c r="Y30" s="186">
        <v>1885</v>
      </c>
      <c r="Z30" s="187">
        <f t="shared" si="9"/>
        <v>0.76663542642924076</v>
      </c>
      <c r="AA30" s="188">
        <f t="shared" si="10"/>
        <v>6.36328125</v>
      </c>
      <c r="AB30" s="187">
        <f t="shared" si="11"/>
        <v>7.3616996348440768E-3</v>
      </c>
      <c r="AC30" s="189">
        <f t="shared" si="5"/>
        <v>0.81637072325682114</v>
      </c>
      <c r="AD30" s="139"/>
    </row>
    <row r="31" spans="1:30" x14ac:dyDescent="0.25">
      <c r="A31" s="197" t="s">
        <v>134</v>
      </c>
      <c r="B31" s="185" t="s">
        <v>138</v>
      </c>
      <c r="C31" s="186">
        <v>576</v>
      </c>
      <c r="D31" s="186">
        <v>322</v>
      </c>
      <c r="E31" s="186">
        <v>220</v>
      </c>
      <c r="F31" s="186">
        <v>805</v>
      </c>
      <c r="G31" s="186">
        <v>1231</v>
      </c>
      <c r="H31" s="187">
        <f t="shared" si="0"/>
        <v>0.52919254658385095</v>
      </c>
      <c r="I31" s="188">
        <f t="shared" si="1"/>
        <v>1.1371527777777777</v>
      </c>
      <c r="J31" s="187">
        <f t="shared" si="2"/>
        <v>2.363793821876326E-3</v>
      </c>
      <c r="K31" s="189">
        <f t="shared" si="3"/>
        <v>1</v>
      </c>
      <c r="L31" s="186">
        <v>151</v>
      </c>
      <c r="M31" s="186">
        <v>56</v>
      </c>
      <c r="N31" s="186">
        <v>99</v>
      </c>
      <c r="O31" s="186">
        <v>182</v>
      </c>
      <c r="P31" s="186">
        <v>511</v>
      </c>
      <c r="Q31" s="187">
        <f t="shared" si="6"/>
        <v>1.8076923076923075</v>
      </c>
      <c r="R31" s="188">
        <f t="shared" si="7"/>
        <v>2.3841059602649008</v>
      </c>
      <c r="S31" s="187">
        <f t="shared" si="8"/>
        <v>3.6529223378702963E-3</v>
      </c>
      <c r="T31" s="189">
        <f t="shared" si="4"/>
        <v>0.41510966693744922</v>
      </c>
      <c r="U31" s="186">
        <v>280</v>
      </c>
      <c r="V31" s="186">
        <v>181</v>
      </c>
      <c r="W31" s="186">
        <v>79</v>
      </c>
      <c r="X31" s="186">
        <v>361</v>
      </c>
      <c r="Y31" s="186">
        <v>503</v>
      </c>
      <c r="Z31" s="187">
        <f t="shared" si="9"/>
        <v>0.39335180055401664</v>
      </c>
      <c r="AA31" s="188">
        <f t="shared" si="10"/>
        <v>0.79642857142857149</v>
      </c>
      <c r="AB31" s="187">
        <f t="shared" si="11"/>
        <v>1.9644217062740428E-3</v>
      </c>
      <c r="AC31" s="189">
        <f t="shared" si="5"/>
        <v>0.40861088545897645</v>
      </c>
      <c r="AD31" s="139"/>
    </row>
    <row r="32" spans="1:30" x14ac:dyDescent="0.25">
      <c r="A32" s="197" t="s">
        <v>130</v>
      </c>
      <c r="B32" s="185" t="s">
        <v>148</v>
      </c>
      <c r="C32" s="186">
        <v>319</v>
      </c>
      <c r="D32" s="186">
        <v>297</v>
      </c>
      <c r="E32" s="186">
        <v>289</v>
      </c>
      <c r="F32" s="186">
        <v>809</v>
      </c>
      <c r="G32" s="186">
        <v>855</v>
      </c>
      <c r="H32" s="187">
        <f t="shared" si="0"/>
        <v>5.6860321384425205E-2</v>
      </c>
      <c r="I32" s="188">
        <f t="shared" si="1"/>
        <v>1.6802507836990594</v>
      </c>
      <c r="J32" s="187">
        <f t="shared" si="2"/>
        <v>1.6417901849750274E-3</v>
      </c>
      <c r="K32" s="189">
        <f t="shared" si="3"/>
        <v>1</v>
      </c>
      <c r="L32" s="186">
        <v>39</v>
      </c>
      <c r="M32" s="186">
        <v>15</v>
      </c>
      <c r="N32" s="186">
        <v>147</v>
      </c>
      <c r="O32" s="186">
        <v>195</v>
      </c>
      <c r="P32" s="186">
        <v>108</v>
      </c>
      <c r="Q32" s="187">
        <f t="shared" si="6"/>
        <v>-0.44615384615384612</v>
      </c>
      <c r="R32" s="188">
        <f t="shared" si="7"/>
        <v>1.7692307692307692</v>
      </c>
      <c r="S32" s="187">
        <f t="shared" si="8"/>
        <v>7.7204620839528765E-4</v>
      </c>
      <c r="T32" s="189">
        <f t="shared" si="4"/>
        <v>0.12631578947368421</v>
      </c>
      <c r="U32" s="186">
        <v>204</v>
      </c>
      <c r="V32" s="186">
        <v>191</v>
      </c>
      <c r="W32" s="186">
        <v>139</v>
      </c>
      <c r="X32" s="186">
        <v>526</v>
      </c>
      <c r="Y32" s="186">
        <v>574</v>
      </c>
      <c r="Z32" s="187">
        <f t="shared" si="9"/>
        <v>9.1254752851710919E-2</v>
      </c>
      <c r="AA32" s="188">
        <f t="shared" si="10"/>
        <v>1.8137254901960786</v>
      </c>
      <c r="AB32" s="187">
        <f t="shared" si="11"/>
        <v>2.2417058835015914E-3</v>
      </c>
      <c r="AC32" s="189">
        <f t="shared" si="5"/>
        <v>0.67134502923976613</v>
      </c>
      <c r="AD32" s="139"/>
    </row>
    <row r="33" spans="1:32" x14ac:dyDescent="0.25">
      <c r="A33" s="197" t="s">
        <v>136</v>
      </c>
      <c r="B33" s="185" t="s">
        <v>144</v>
      </c>
      <c r="C33" s="186">
        <v>871</v>
      </c>
      <c r="D33" s="186">
        <v>757</v>
      </c>
      <c r="E33" s="186">
        <v>1458</v>
      </c>
      <c r="F33" s="186">
        <v>1940</v>
      </c>
      <c r="G33" s="186">
        <v>2544</v>
      </c>
      <c r="H33" s="187">
        <f t="shared" si="0"/>
        <v>0.31134020618556701</v>
      </c>
      <c r="I33" s="188">
        <f t="shared" si="1"/>
        <v>1.920780711825488</v>
      </c>
      <c r="J33" s="187">
        <f t="shared" si="2"/>
        <v>4.8850458837151698E-3</v>
      </c>
      <c r="K33" s="189">
        <f t="shared" si="3"/>
        <v>1</v>
      </c>
      <c r="L33" s="186">
        <v>111</v>
      </c>
      <c r="M33" s="186">
        <v>210</v>
      </c>
      <c r="N33" s="186">
        <v>717</v>
      </c>
      <c r="O33" s="186">
        <v>514</v>
      </c>
      <c r="P33" s="186">
        <v>1206</v>
      </c>
      <c r="Q33" s="187">
        <f t="shared" si="6"/>
        <v>1.3463035019455254</v>
      </c>
      <c r="R33" s="188">
        <f t="shared" si="7"/>
        <v>9.8648648648648649</v>
      </c>
      <c r="S33" s="187">
        <f t="shared" si="8"/>
        <v>8.6211826604140462E-3</v>
      </c>
      <c r="T33" s="189">
        <f t="shared" si="4"/>
        <v>0.47405660377358488</v>
      </c>
      <c r="U33" s="186">
        <v>388</v>
      </c>
      <c r="V33" s="186">
        <v>310</v>
      </c>
      <c r="W33" s="186">
        <v>515</v>
      </c>
      <c r="X33" s="186">
        <v>971</v>
      </c>
      <c r="Y33" s="186">
        <v>827</v>
      </c>
      <c r="Z33" s="187">
        <f t="shared" si="9"/>
        <v>-0.14830072090628221</v>
      </c>
      <c r="AA33" s="188">
        <f t="shared" si="10"/>
        <v>1.1314432989690721</v>
      </c>
      <c r="AB33" s="187">
        <f t="shared" si="11"/>
        <v>3.2297748530589129E-3</v>
      </c>
      <c r="AC33" s="189">
        <f t="shared" si="5"/>
        <v>0.32507861635220126</v>
      </c>
      <c r="AD33" s="139"/>
    </row>
    <row r="34" spans="1:32" x14ac:dyDescent="0.25">
      <c r="A34" s="197" t="s">
        <v>132</v>
      </c>
      <c r="B34" s="185" t="s">
        <v>150</v>
      </c>
      <c r="C34" s="186">
        <v>2296</v>
      </c>
      <c r="D34" s="186">
        <v>2039</v>
      </c>
      <c r="E34" s="186">
        <v>322</v>
      </c>
      <c r="F34" s="186">
        <v>900</v>
      </c>
      <c r="G34" s="186">
        <v>952</v>
      </c>
      <c r="H34" s="187">
        <f t="shared" si="0"/>
        <v>5.7777777777777706E-2</v>
      </c>
      <c r="I34" s="188">
        <f t="shared" si="1"/>
        <v>-0.58536585365853666</v>
      </c>
      <c r="J34" s="187">
        <f t="shared" si="2"/>
        <v>1.828051761516054E-3</v>
      </c>
      <c r="K34" s="189">
        <f t="shared" si="3"/>
        <v>1</v>
      </c>
      <c r="L34" s="186">
        <v>155</v>
      </c>
      <c r="M34" s="186">
        <v>126</v>
      </c>
      <c r="N34" s="186">
        <v>88</v>
      </c>
      <c r="O34" s="186">
        <v>140</v>
      </c>
      <c r="P34" s="186">
        <v>185</v>
      </c>
      <c r="Q34" s="187">
        <f t="shared" si="6"/>
        <v>0.3214285714285714</v>
      </c>
      <c r="R34" s="188">
        <f t="shared" si="7"/>
        <v>0.19354838709677424</v>
      </c>
      <c r="S34" s="187">
        <f t="shared" si="8"/>
        <v>1.3224865606771131E-3</v>
      </c>
      <c r="T34" s="189">
        <f t="shared" si="4"/>
        <v>0.19432773109243698</v>
      </c>
      <c r="U34" s="186">
        <v>2037</v>
      </c>
      <c r="V34" s="186">
        <v>1845</v>
      </c>
      <c r="W34" s="186">
        <v>213</v>
      </c>
      <c r="X34" s="186">
        <v>577</v>
      </c>
      <c r="Y34" s="186">
        <v>684</v>
      </c>
      <c r="Z34" s="187">
        <f t="shared" si="9"/>
        <v>0.18544194107452339</v>
      </c>
      <c r="AA34" s="188">
        <f t="shared" si="10"/>
        <v>-0.66421207658321069</v>
      </c>
      <c r="AB34" s="187">
        <f t="shared" si="11"/>
        <v>2.6713010876569486E-3</v>
      </c>
      <c r="AC34" s="189">
        <f t="shared" si="5"/>
        <v>0.71848739495798319</v>
      </c>
      <c r="AD34" s="139"/>
    </row>
    <row r="35" spans="1:32" x14ac:dyDescent="0.25">
      <c r="A35" s="197" t="s">
        <v>287</v>
      </c>
      <c r="B35" s="185" t="s">
        <v>128</v>
      </c>
      <c r="C35" s="186">
        <v>628</v>
      </c>
      <c r="D35" s="186">
        <v>448</v>
      </c>
      <c r="E35" s="186">
        <v>92</v>
      </c>
      <c r="F35" s="186">
        <v>587</v>
      </c>
      <c r="G35" s="186">
        <v>789</v>
      </c>
      <c r="H35" s="187">
        <f t="shared" si="0"/>
        <v>0.34412265758091998</v>
      </c>
      <c r="I35" s="188">
        <f t="shared" si="1"/>
        <v>0.25636942675159236</v>
      </c>
      <c r="J35" s="187">
        <f t="shared" si="2"/>
        <v>1.5150555040295867E-3</v>
      </c>
      <c r="K35" s="189">
        <f t="shared" si="3"/>
        <v>1</v>
      </c>
      <c r="L35" s="186">
        <v>149</v>
      </c>
      <c r="M35" s="186">
        <v>74</v>
      </c>
      <c r="N35" s="186">
        <v>52</v>
      </c>
      <c r="O35" s="186">
        <v>113</v>
      </c>
      <c r="P35" s="186">
        <v>186</v>
      </c>
      <c r="Q35" s="187">
        <f t="shared" si="6"/>
        <v>0.64601769911504414</v>
      </c>
      <c r="R35" s="188">
        <f t="shared" si="7"/>
        <v>0.24832214765100669</v>
      </c>
      <c r="S35" s="187">
        <f t="shared" si="8"/>
        <v>1.3296351366807733E-3</v>
      </c>
      <c r="T35" s="189">
        <f t="shared" si="4"/>
        <v>0.23574144486692014</v>
      </c>
      <c r="U35" s="186">
        <v>383</v>
      </c>
      <c r="V35" s="186">
        <v>297</v>
      </c>
      <c r="W35" s="186">
        <v>34</v>
      </c>
      <c r="X35" s="186">
        <v>358</v>
      </c>
      <c r="Y35" s="186">
        <v>410</v>
      </c>
      <c r="Z35" s="187">
        <f t="shared" si="9"/>
        <v>0.14525139664804465</v>
      </c>
      <c r="AA35" s="188">
        <f t="shared" si="10"/>
        <v>7.0496083550913857E-2</v>
      </c>
      <c r="AB35" s="187">
        <f t="shared" si="11"/>
        <v>1.6012184882154225E-3</v>
      </c>
      <c r="AC35" s="189">
        <f t="shared" si="5"/>
        <v>0.51964512040557664</v>
      </c>
      <c r="AD35" s="139"/>
    </row>
    <row r="36" spans="1:32" x14ac:dyDescent="0.25">
      <c r="A36" s="190" t="s">
        <v>288</v>
      </c>
      <c r="B36" s="191" t="s">
        <v>288</v>
      </c>
      <c r="C36" s="192">
        <f>C11-SUM(C12:C35)</f>
        <v>16998</v>
      </c>
      <c r="D36" s="192">
        <f>D11-SUM(D12:D35)</f>
        <v>12157</v>
      </c>
      <c r="E36" s="192">
        <f>E11-SUM(E12:E35)</f>
        <v>7837</v>
      </c>
      <c r="F36" s="192">
        <f>F11-SUM(F12:F35)</f>
        <v>17624</v>
      </c>
      <c r="G36" s="192">
        <f>G11-SUM(G12:G35)</f>
        <v>21761</v>
      </c>
      <c r="H36" s="193">
        <f t="shared" si="0"/>
        <v>0.23473672265093048</v>
      </c>
      <c r="I36" s="194">
        <f t="shared" si="1"/>
        <v>0.28020943640428286</v>
      </c>
      <c r="J36" s="193">
        <f t="shared" si="2"/>
        <v>4.178596048566266E-2</v>
      </c>
      <c r="K36" s="195">
        <f t="shared" si="3"/>
        <v>1</v>
      </c>
      <c r="L36" s="192">
        <f>L11-SUM(L12:L35)</f>
        <v>5596</v>
      </c>
      <c r="M36" s="192">
        <f>M11-SUM(M12:M35)</f>
        <v>3503</v>
      </c>
      <c r="N36" s="192">
        <f>N11-SUM(N12:N35)</f>
        <v>3210</v>
      </c>
      <c r="O36" s="192">
        <f>O11-SUM(O12:O35)</f>
        <v>5695</v>
      </c>
      <c r="P36" s="192">
        <f>P11-SUM(P12:P35)</f>
        <v>7597</v>
      </c>
      <c r="Q36" s="193">
        <f t="shared" si="6"/>
        <v>0.33397717295873575</v>
      </c>
      <c r="R36" s="194">
        <f t="shared" si="7"/>
        <v>0.35757684060042894</v>
      </c>
      <c r="S36" s="193">
        <f t="shared" si="8"/>
        <v>5.4307731899805561E-2</v>
      </c>
      <c r="T36" s="195">
        <f t="shared" si="4"/>
        <v>0.34911079454069205</v>
      </c>
      <c r="U36" s="192">
        <f>U11-SUM(U12:U35)</f>
        <v>6958</v>
      </c>
      <c r="V36" s="192">
        <f>V11-SUM(V12:V35)</f>
        <v>5538</v>
      </c>
      <c r="W36" s="192">
        <f>W11-SUM(W12:W35)</f>
        <v>3828</v>
      </c>
      <c r="X36" s="192">
        <f>X11-SUM(X12:X35)</f>
        <v>8981</v>
      </c>
      <c r="Y36" s="192">
        <f>Y11-SUM(Y12:Y35)</f>
        <v>10545</v>
      </c>
      <c r="Z36" s="193">
        <f t="shared" si="9"/>
        <v>0.17414541810488804</v>
      </c>
      <c r="AA36" s="194">
        <f t="shared" si="10"/>
        <v>0.51552170163840194</v>
      </c>
      <c r="AB36" s="193">
        <f t="shared" si="11"/>
        <v>4.1182558434711296E-2</v>
      </c>
      <c r="AC36" s="195">
        <f t="shared" si="5"/>
        <v>0.48458250999494507</v>
      </c>
      <c r="AD36" s="139"/>
    </row>
    <row r="37" spans="1:32" ht="6" customHeight="1" x14ac:dyDescent="0.25">
      <c r="C37" s="139"/>
      <c r="D37" s="139"/>
      <c r="E37" s="139"/>
      <c r="F37" s="139"/>
      <c r="G37" s="139"/>
      <c r="H37" s="139"/>
      <c r="L37" s="139"/>
      <c r="M37" s="139"/>
      <c r="N37" s="139"/>
      <c r="O37" s="139"/>
      <c r="P37" s="139"/>
      <c r="Q37" s="139"/>
      <c r="U37" s="139"/>
      <c r="V37" s="139"/>
      <c r="W37" s="139"/>
      <c r="X37" s="139"/>
      <c r="Y37" s="139"/>
      <c r="Z37" s="139"/>
      <c r="AD37" s="139"/>
      <c r="AE37" s="139"/>
    </row>
    <row r="38" spans="1:32" ht="15.75" x14ac:dyDescent="0.25">
      <c r="B38" s="170"/>
      <c r="C38" s="311" t="s">
        <v>15</v>
      </c>
      <c r="D38" s="312"/>
      <c r="E38" s="312"/>
      <c r="F38" s="312"/>
      <c r="G38" s="312"/>
      <c r="H38" s="312"/>
      <c r="I38" s="312"/>
      <c r="J38" s="312"/>
      <c r="K38" s="313"/>
      <c r="L38" s="311" t="s">
        <v>14</v>
      </c>
      <c r="M38" s="312"/>
      <c r="N38" s="312"/>
      <c r="O38" s="312"/>
      <c r="P38" s="312"/>
      <c r="Q38" s="312"/>
      <c r="R38" s="312"/>
      <c r="S38" s="312"/>
      <c r="T38" s="313"/>
      <c r="U38" s="311" t="s">
        <v>16</v>
      </c>
      <c r="V38" s="312"/>
      <c r="W38" s="312"/>
      <c r="X38" s="312"/>
      <c r="Y38" s="312"/>
      <c r="Z38" s="312"/>
      <c r="AA38" s="312"/>
      <c r="AB38" s="312"/>
      <c r="AC38" s="313"/>
      <c r="AD38" s="40"/>
      <c r="AE38" s="40"/>
      <c r="AF38" s="40"/>
    </row>
    <row r="39" spans="1:32" s="175" customFormat="1" ht="75" x14ac:dyDescent="0.25">
      <c r="B39" s="171"/>
      <c r="C39" s="172" t="s">
        <v>440</v>
      </c>
      <c r="D39" s="172" t="s">
        <v>445</v>
      </c>
      <c r="E39" s="172" t="s">
        <v>441</v>
      </c>
      <c r="F39" s="172" t="s">
        <v>442</v>
      </c>
      <c r="G39" s="172" t="s">
        <v>443</v>
      </c>
      <c r="H39" s="173" t="str">
        <f>CONCATENATE("var. ",RIGHT(G39,2),"/",RIGHT(F39,2))</f>
        <v>var. 23/22</v>
      </c>
      <c r="I39" s="173" t="str">
        <f>CONCATENATE("var. ",RIGHT(G39,2),"/",RIGHT(C39,2))</f>
        <v>var. 23/19</v>
      </c>
      <c r="J39" s="173" t="str">
        <f>CONCATENATE("Cuota s/ total lugares de residencia ",RIGHT(G39,4))</f>
        <v>Cuota s/ total lugares de residencia 2023</v>
      </c>
      <c r="K39" s="174" t="str">
        <f>CONCATENATE("cuota s/ Canarias ",RIGHT(G39,4))</f>
        <v>cuota s/ Canarias 2023</v>
      </c>
      <c r="L39" s="172" t="s">
        <v>440</v>
      </c>
      <c r="M39" s="172" t="s">
        <v>445</v>
      </c>
      <c r="N39" s="172" t="s">
        <v>441</v>
      </c>
      <c r="O39" s="172" t="s">
        <v>442</v>
      </c>
      <c r="P39" s="172" t="s">
        <v>443</v>
      </c>
      <c r="Q39" s="173" t="str">
        <f>CONCATENATE("var. ",RIGHT(P39,2),"/",RIGHT(O39,2))</f>
        <v>var. 23/22</v>
      </c>
      <c r="R39" s="173" t="str">
        <f>CONCATENATE("var. ",RIGHT(P39,2),"/",RIGHT(L39,2))</f>
        <v>var. 23/19</v>
      </c>
      <c r="S39" s="173" t="str">
        <f>CONCATENATE("Cuota s/ total lugares de residencia ",RIGHT(P39,4))</f>
        <v>Cuota s/ total lugares de residencia 2023</v>
      </c>
      <c r="T39" s="174" t="str">
        <f>CONCATENATE("cuota s/ Canarias ",RIGHT(P39,4))</f>
        <v>cuota s/ Canarias 2023</v>
      </c>
      <c r="U39" s="172" t="s">
        <v>440</v>
      </c>
      <c r="V39" s="172" t="s">
        <v>445</v>
      </c>
      <c r="W39" s="172" t="s">
        <v>441</v>
      </c>
      <c r="X39" s="172" t="s">
        <v>442</v>
      </c>
      <c r="Y39" s="172" t="s">
        <v>443</v>
      </c>
      <c r="Z39" s="173" t="str">
        <f>CONCATENATE("var. ",RIGHT(Y39,2),"/",RIGHT(X39,2))</f>
        <v>var. 23/22</v>
      </c>
      <c r="AA39" s="173" t="str">
        <f>CONCATENATE("var. ",RIGHT(Y39,2),"/",RIGHT(U39,2))</f>
        <v>var. 23/19</v>
      </c>
      <c r="AB39" s="173" t="str">
        <f>CONCATENATE("Cuota s/ total lugares de residencia ",RIGHT(Y39,4))</f>
        <v>Cuota s/ total lugares de residencia 2023</v>
      </c>
      <c r="AC39" s="174" t="str">
        <f>CONCATENATE("cuota s/ Canarias ",RIGHT(Y39,4))</f>
        <v>cuota s/ Canarias 2023</v>
      </c>
      <c r="AD39" s="196"/>
      <c r="AE39" s="196"/>
      <c r="AF39" s="196"/>
    </row>
    <row r="40" spans="1:32" x14ac:dyDescent="0.25">
      <c r="B40" s="176" t="s">
        <v>44</v>
      </c>
      <c r="C40" s="177">
        <f>C41+C44</f>
        <v>23406</v>
      </c>
      <c r="D40" s="177">
        <f>D41+D44</f>
        <v>13602</v>
      </c>
      <c r="E40" s="177">
        <f>E41+E44</f>
        <v>538</v>
      </c>
      <c r="F40" s="177">
        <f>F41+F44</f>
        <v>20257</v>
      </c>
      <c r="G40" s="177">
        <f>G41+G44</f>
        <v>23161</v>
      </c>
      <c r="H40" s="178">
        <f t="shared" ref="H40:H69" si="12">IFERROR(G40/F40-1,"-")</f>
        <v>0.14335785160685188</v>
      </c>
      <c r="I40" s="178">
        <f t="shared" ref="I40:I69" si="13">IFERROR(G40/C40-1,"-")</f>
        <v>-1.0467401520977582E-2</v>
      </c>
      <c r="J40" s="178">
        <f t="shared" ref="J40:J69" si="14">G40/G$40</f>
        <v>1</v>
      </c>
      <c r="K40" s="179">
        <f t="shared" ref="K40:K69" si="15">G40/$G7</f>
        <v>4.4474271899656859E-2</v>
      </c>
      <c r="L40" s="177">
        <f>L41+L44</f>
        <v>79680</v>
      </c>
      <c r="M40" s="177">
        <f>M41+M44</f>
        <v>51766</v>
      </c>
      <c r="N40" s="177">
        <f>N41+N44</f>
        <v>8123</v>
      </c>
      <c r="O40" s="177">
        <f>O41+O44</f>
        <v>95046</v>
      </c>
      <c r="P40" s="177">
        <f>P41+P44</f>
        <v>101669</v>
      </c>
      <c r="Q40" s="178">
        <f>IFERROR(P40/O40-1,"-")</f>
        <v>6.9682048692212284E-2</v>
      </c>
      <c r="R40" s="178">
        <f>IFERROR(P40/L40-1,"-")</f>
        <v>0.27596636546184738</v>
      </c>
      <c r="S40" s="178">
        <f t="shared" ref="S40:S69" si="16">P40/P$40</f>
        <v>1</v>
      </c>
      <c r="T40" s="179">
        <f t="shared" ref="T40:T69" si="17">P40/$G7</f>
        <v>0.19522709510669717</v>
      </c>
      <c r="U40" s="177">
        <f>U41+U44</f>
        <v>0</v>
      </c>
      <c r="V40" s="177">
        <f>V41+V44</f>
        <v>0</v>
      </c>
      <c r="W40" s="177">
        <f>W41+W44</f>
        <v>0</v>
      </c>
      <c r="X40" s="177">
        <f>X41+X44</f>
        <v>0</v>
      </c>
      <c r="Y40" s="177">
        <f>Y41+Y44</f>
        <v>0</v>
      </c>
      <c r="Z40" s="178" t="str">
        <f>IFERROR(Y40/X40-1,"-")</f>
        <v>-</v>
      </c>
      <c r="AA40" s="178" t="str">
        <f>IFERROR(Y40/U40-1,"-")</f>
        <v>-</v>
      </c>
      <c r="AB40" s="178" t="e">
        <f t="shared" ref="AB40:AB69" si="18">Y40/Y$40</f>
        <v>#DIV/0!</v>
      </c>
      <c r="AC40" s="179">
        <f t="shared" ref="AC40:AC69" si="19">Y40/$G7</f>
        <v>0</v>
      </c>
      <c r="AD40" s="40"/>
      <c r="AE40" s="40"/>
      <c r="AF40" s="40"/>
    </row>
    <row r="41" spans="1:32" x14ac:dyDescent="0.25">
      <c r="B41" s="180" t="s">
        <v>77</v>
      </c>
      <c r="C41" s="181">
        <v>1823</v>
      </c>
      <c r="D41" s="181">
        <v>586</v>
      </c>
      <c r="E41" s="181">
        <v>109</v>
      </c>
      <c r="F41" s="181">
        <v>1867</v>
      </c>
      <c r="G41" s="181">
        <v>1875</v>
      </c>
      <c r="H41" s="182">
        <f t="shared" si="12"/>
        <v>4.2849491162293418E-3</v>
      </c>
      <c r="I41" s="183">
        <f t="shared" si="13"/>
        <v>2.8524410312671389E-2</v>
      </c>
      <c r="J41" s="182">
        <f t="shared" si="14"/>
        <v>8.0955053754155695E-2</v>
      </c>
      <c r="K41" s="184">
        <f t="shared" si="15"/>
        <v>3.2345431962462048E-2</v>
      </c>
      <c r="L41" s="181">
        <v>11412</v>
      </c>
      <c r="M41" s="181">
        <v>6762</v>
      </c>
      <c r="N41" s="181">
        <v>2606</v>
      </c>
      <c r="O41" s="181">
        <v>12820</v>
      </c>
      <c r="P41" s="181">
        <v>11199</v>
      </c>
      <c r="Q41" s="182">
        <f>IFERROR(P41/O41-1,"-")</f>
        <v>-0.1264430577223089</v>
      </c>
      <c r="R41" s="183">
        <f>IFERROR(P41/L41-1,"-")</f>
        <v>-1.8664563617245E-2</v>
      </c>
      <c r="S41" s="182">
        <f t="shared" si="16"/>
        <v>0.11015157029182937</v>
      </c>
      <c r="T41" s="184">
        <f t="shared" si="17"/>
        <v>0.19319279602539333</v>
      </c>
      <c r="U41" s="181">
        <v>0</v>
      </c>
      <c r="V41" s="181">
        <v>0</v>
      </c>
      <c r="W41" s="181">
        <v>0</v>
      </c>
      <c r="X41" s="181">
        <v>0</v>
      </c>
      <c r="Y41" s="181">
        <v>0</v>
      </c>
      <c r="Z41" s="182" t="str">
        <f>IFERROR(Y41/X41-1,"-")</f>
        <v>-</v>
      </c>
      <c r="AA41" s="183" t="str">
        <f>IFERROR(Y41/U41-1,"-")</f>
        <v>-</v>
      </c>
      <c r="AB41" s="182" t="e">
        <f t="shared" si="18"/>
        <v>#DIV/0!</v>
      </c>
      <c r="AC41" s="184">
        <f t="shared" si="19"/>
        <v>0</v>
      </c>
      <c r="AD41" s="40"/>
      <c r="AE41" s="40"/>
      <c r="AF41" s="40"/>
    </row>
    <row r="42" spans="1:32" x14ac:dyDescent="0.25">
      <c r="B42" s="185" t="s">
        <v>9</v>
      </c>
      <c r="C42" s="186">
        <v>1157</v>
      </c>
      <c r="D42" s="186">
        <v>259</v>
      </c>
      <c r="E42" s="186">
        <v>24</v>
      </c>
      <c r="F42" s="186">
        <v>1181</v>
      </c>
      <c r="G42" s="186">
        <v>1072</v>
      </c>
      <c r="H42" s="187">
        <f t="shared" si="12"/>
        <v>-9.2294665537679954E-2</v>
      </c>
      <c r="I42" s="188">
        <f t="shared" si="13"/>
        <v>-7.3465859982713932E-2</v>
      </c>
      <c r="J42" s="187">
        <f t="shared" si="14"/>
        <v>4.6284702733042617E-2</v>
      </c>
      <c r="K42" s="189">
        <f t="shared" si="15"/>
        <v>4.1998041136141036E-2</v>
      </c>
      <c r="L42" s="186">
        <v>3476</v>
      </c>
      <c r="M42" s="186">
        <v>1843</v>
      </c>
      <c r="N42" s="186">
        <v>431</v>
      </c>
      <c r="O42" s="186">
        <v>2320</v>
      </c>
      <c r="P42" s="186">
        <v>2905</v>
      </c>
      <c r="Q42" s="187">
        <f>IFERROR(P42/O42-1,"-")</f>
        <v>0.25215517241379315</v>
      </c>
      <c r="R42" s="188">
        <f>IFERROR(P42/L42-1,"-")</f>
        <v>-0.16426927502876865</v>
      </c>
      <c r="S42" s="187">
        <f t="shared" si="16"/>
        <v>2.8573114715399976E-2</v>
      </c>
      <c r="T42" s="189">
        <f t="shared" si="17"/>
        <v>0.11380999020568071</v>
      </c>
      <c r="U42" s="186">
        <v>0</v>
      </c>
      <c r="V42" s="186">
        <v>0</v>
      </c>
      <c r="W42" s="186">
        <v>0</v>
      </c>
      <c r="X42" s="186">
        <v>0</v>
      </c>
      <c r="Y42" s="186">
        <v>0</v>
      </c>
      <c r="Z42" s="187" t="str">
        <f>IFERROR(Y42/X42-1,"-")</f>
        <v>-</v>
      </c>
      <c r="AA42" s="188" t="str">
        <f>IFERROR(Y42/U42-1,"-")</f>
        <v>-</v>
      </c>
      <c r="AB42" s="187" t="e">
        <f t="shared" si="18"/>
        <v>#DIV/0!</v>
      </c>
      <c r="AC42" s="189">
        <f t="shared" si="19"/>
        <v>0</v>
      </c>
      <c r="AD42" s="40"/>
      <c r="AE42" s="40"/>
      <c r="AF42" s="40"/>
    </row>
    <row r="43" spans="1:32" x14ac:dyDescent="0.25">
      <c r="B43" s="185" t="s">
        <v>81</v>
      </c>
      <c r="C43" s="186">
        <v>666</v>
      </c>
      <c r="D43" s="186">
        <v>327</v>
      </c>
      <c r="E43" s="186">
        <v>85</v>
      </c>
      <c r="F43" s="186">
        <v>686</v>
      </c>
      <c r="G43" s="186">
        <v>803</v>
      </c>
      <c r="H43" s="187">
        <f t="shared" si="12"/>
        <v>0.17055393586005829</v>
      </c>
      <c r="I43" s="188">
        <f t="shared" si="13"/>
        <v>0.20570570570570568</v>
      </c>
      <c r="J43" s="187">
        <f t="shared" si="14"/>
        <v>3.4670351021113079E-2</v>
      </c>
      <c r="K43" s="189">
        <f t="shared" si="15"/>
        <v>2.4751101932620288E-2</v>
      </c>
      <c r="L43" s="186">
        <v>7936</v>
      </c>
      <c r="M43" s="186">
        <v>4919</v>
      </c>
      <c r="N43" s="186">
        <v>2175</v>
      </c>
      <c r="O43" s="186">
        <v>10500</v>
      </c>
      <c r="P43" s="186">
        <v>8294</v>
      </c>
      <c r="Q43" s="187">
        <f>IFERROR(P43/O43-1,"-")</f>
        <v>-0.21009523809523811</v>
      </c>
      <c r="R43" s="188">
        <f>IFERROR(P43/L43-1,"-")</f>
        <v>4.5110887096774244E-2</v>
      </c>
      <c r="S43" s="187">
        <f t="shared" si="16"/>
        <v>8.1578455576429398E-2</v>
      </c>
      <c r="T43" s="189">
        <f t="shared" si="17"/>
        <v>0.25564836790679035</v>
      </c>
      <c r="U43" s="186">
        <v>0</v>
      </c>
      <c r="V43" s="186">
        <v>0</v>
      </c>
      <c r="W43" s="186">
        <v>0</v>
      </c>
      <c r="X43" s="186">
        <v>0</v>
      </c>
      <c r="Y43" s="186">
        <v>0</v>
      </c>
      <c r="Z43" s="187" t="str">
        <f>IFERROR(Y43/X43-1,"-")</f>
        <v>-</v>
      </c>
      <c r="AA43" s="188" t="str">
        <f>IFERROR(Y43/U43-1,"-")</f>
        <v>-</v>
      </c>
      <c r="AB43" s="187" t="e">
        <f t="shared" si="18"/>
        <v>#DIV/0!</v>
      </c>
      <c r="AC43" s="189">
        <f t="shared" si="19"/>
        <v>0</v>
      </c>
      <c r="AD43" s="40"/>
      <c r="AE43" s="40"/>
      <c r="AF43" s="40"/>
    </row>
    <row r="44" spans="1:32" x14ac:dyDescent="0.25">
      <c r="B44" s="180" t="s">
        <v>89</v>
      </c>
      <c r="C44" s="181">
        <v>21583</v>
      </c>
      <c r="D44" s="181">
        <v>13016</v>
      </c>
      <c r="E44" s="181">
        <v>429</v>
      </c>
      <c r="F44" s="181">
        <v>18390</v>
      </c>
      <c r="G44" s="181">
        <v>21286</v>
      </c>
      <c r="H44" s="182">
        <f t="shared" si="12"/>
        <v>0.1574768896139207</v>
      </c>
      <c r="I44" s="183">
        <f t="shared" si="13"/>
        <v>-1.3760830283093162E-2</v>
      </c>
      <c r="J44" s="182">
        <f t="shared" si="14"/>
        <v>0.91904494624584432</v>
      </c>
      <c r="K44" s="184">
        <f t="shared" si="15"/>
        <v>4.5993452966152051E-2</v>
      </c>
      <c r="L44" s="181">
        <v>68268</v>
      </c>
      <c r="M44" s="181">
        <v>45004</v>
      </c>
      <c r="N44" s="181">
        <v>5517</v>
      </c>
      <c r="O44" s="181">
        <v>82226</v>
      </c>
      <c r="P44" s="181">
        <v>90470</v>
      </c>
      <c r="Q44" s="182">
        <f>IFERROR(P44/O44-1,"-")</f>
        <v>0.10026025831245589</v>
      </c>
      <c r="R44" s="183">
        <f>IFERROR(P44/L44-1,"-")</f>
        <v>0.32521825745590904</v>
      </c>
      <c r="S44" s="182">
        <f t="shared" si="16"/>
        <v>0.88984842970817069</v>
      </c>
      <c r="T44" s="184">
        <f t="shared" si="17"/>
        <v>0.19548189842374217</v>
      </c>
      <c r="U44" s="181">
        <v>0</v>
      </c>
      <c r="V44" s="181">
        <v>0</v>
      </c>
      <c r="W44" s="181">
        <v>0</v>
      </c>
      <c r="X44" s="181">
        <v>0</v>
      </c>
      <c r="Y44" s="181">
        <v>0</v>
      </c>
      <c r="Z44" s="182" t="str">
        <f>IFERROR(Y44/X44-1,"-")</f>
        <v>-</v>
      </c>
      <c r="AA44" s="183" t="str">
        <f>IFERROR(Y44/U44-1,"-")</f>
        <v>-</v>
      </c>
      <c r="AB44" s="182" t="e">
        <f t="shared" si="18"/>
        <v>#DIV/0!</v>
      </c>
      <c r="AC44" s="184">
        <f t="shared" si="19"/>
        <v>0</v>
      </c>
      <c r="AD44" s="40"/>
      <c r="AE44" s="40"/>
      <c r="AF44" s="40"/>
    </row>
    <row r="45" spans="1:32" x14ac:dyDescent="0.25">
      <c r="B45" s="185" t="s">
        <v>93</v>
      </c>
      <c r="C45" s="186">
        <v>6936</v>
      </c>
      <c r="D45" s="186">
        <v>3639</v>
      </c>
      <c r="E45" s="186">
        <v>27</v>
      </c>
      <c r="F45" s="186">
        <v>5125</v>
      </c>
      <c r="G45" s="186">
        <v>6824</v>
      </c>
      <c r="H45" s="187">
        <f t="shared" si="12"/>
        <v>0.33151219512195129</v>
      </c>
      <c r="I45" s="188">
        <f t="shared" si="13"/>
        <v>-1.6147635524798143E-2</v>
      </c>
      <c r="J45" s="187">
        <f t="shared" si="14"/>
        <v>0.29463321963645783</v>
      </c>
      <c r="K45" s="189">
        <f t="shared" si="15"/>
        <v>3.620965944666716E-2</v>
      </c>
      <c r="L45" s="186">
        <v>34641</v>
      </c>
      <c r="M45" s="186">
        <v>23695</v>
      </c>
      <c r="N45" s="186">
        <v>347</v>
      </c>
      <c r="O45" s="186">
        <v>42869</v>
      </c>
      <c r="P45" s="186">
        <v>47810</v>
      </c>
      <c r="Q45" s="187">
        <f t="shared" ref="Q45:Q69" si="20">IFERROR(P45/O45-1,"-")</f>
        <v>0.11525811192236812</v>
      </c>
      <c r="R45" s="188">
        <f t="shared" ref="R45:R69" si="21">IFERROR(P45/L45-1,"-")</f>
        <v>0.38015646199590081</v>
      </c>
      <c r="S45" s="187">
        <f t="shared" si="16"/>
        <v>0.47025150242453451</v>
      </c>
      <c r="T45" s="189">
        <f t="shared" si="17"/>
        <v>0.25369047745386242</v>
      </c>
      <c r="U45" s="186">
        <v>0</v>
      </c>
      <c r="V45" s="186">
        <v>0</v>
      </c>
      <c r="W45" s="186">
        <v>0</v>
      </c>
      <c r="X45" s="186">
        <v>0</v>
      </c>
      <c r="Y45" s="186">
        <v>0</v>
      </c>
      <c r="Z45" s="187" t="str">
        <f t="shared" ref="Z45:Z69" si="22">IFERROR(Y45/X45-1,"-")</f>
        <v>-</v>
      </c>
      <c r="AA45" s="188" t="str">
        <f t="shared" ref="AA45:AA69" si="23">IFERROR(Y45/U45-1,"-")</f>
        <v>-</v>
      </c>
      <c r="AB45" s="187" t="e">
        <f t="shared" si="18"/>
        <v>#DIV/0!</v>
      </c>
      <c r="AC45" s="189">
        <f t="shared" si="19"/>
        <v>0</v>
      </c>
      <c r="AD45" s="40"/>
      <c r="AE45" s="40"/>
      <c r="AF45" s="40"/>
    </row>
    <row r="46" spans="1:32" x14ac:dyDescent="0.25">
      <c r="B46" s="185" t="s">
        <v>97</v>
      </c>
      <c r="C46" s="186">
        <v>8306</v>
      </c>
      <c r="D46" s="186">
        <v>5225</v>
      </c>
      <c r="E46" s="186">
        <v>151</v>
      </c>
      <c r="F46" s="186">
        <v>7898</v>
      </c>
      <c r="G46" s="186">
        <v>8630</v>
      </c>
      <c r="H46" s="187">
        <f t="shared" si="12"/>
        <v>9.2681691567485514E-2</v>
      </c>
      <c r="I46" s="188">
        <f t="shared" si="13"/>
        <v>3.9007946063086996E-2</v>
      </c>
      <c r="J46" s="187">
        <f t="shared" si="14"/>
        <v>0.37260912741246061</v>
      </c>
      <c r="K46" s="189">
        <f t="shared" si="15"/>
        <v>0.11822565620033974</v>
      </c>
      <c r="L46" s="186">
        <v>10025</v>
      </c>
      <c r="M46" s="186">
        <v>5898</v>
      </c>
      <c r="N46" s="186">
        <v>754</v>
      </c>
      <c r="O46" s="186">
        <v>8905</v>
      </c>
      <c r="P46" s="186">
        <v>10605</v>
      </c>
      <c r="Q46" s="187">
        <f t="shared" si="20"/>
        <v>0.19090398652442442</v>
      </c>
      <c r="R46" s="188">
        <f t="shared" si="21"/>
        <v>5.7855361596010013E-2</v>
      </c>
      <c r="S46" s="187">
        <f t="shared" si="16"/>
        <v>0.10430908143091798</v>
      </c>
      <c r="T46" s="189">
        <f t="shared" si="17"/>
        <v>0.14528193325661681</v>
      </c>
      <c r="U46" s="186">
        <v>0</v>
      </c>
      <c r="V46" s="186">
        <v>0</v>
      </c>
      <c r="W46" s="186">
        <v>0</v>
      </c>
      <c r="X46" s="186">
        <v>0</v>
      </c>
      <c r="Y46" s="186">
        <v>0</v>
      </c>
      <c r="Z46" s="187" t="str">
        <f t="shared" si="22"/>
        <v>-</v>
      </c>
      <c r="AA46" s="188" t="str">
        <f t="shared" si="23"/>
        <v>-</v>
      </c>
      <c r="AB46" s="187" t="e">
        <f t="shared" si="18"/>
        <v>#DIV/0!</v>
      </c>
      <c r="AC46" s="189">
        <f t="shared" si="19"/>
        <v>0</v>
      </c>
      <c r="AD46" s="40"/>
      <c r="AE46" s="40"/>
      <c r="AF46" s="40"/>
    </row>
    <row r="47" spans="1:32" x14ac:dyDescent="0.25">
      <c r="B47" s="185" t="s">
        <v>101</v>
      </c>
      <c r="C47" s="186">
        <v>916</v>
      </c>
      <c r="D47" s="186">
        <v>483</v>
      </c>
      <c r="E47" s="186">
        <v>27</v>
      </c>
      <c r="F47" s="186">
        <v>935</v>
      </c>
      <c r="G47" s="186">
        <v>766</v>
      </c>
      <c r="H47" s="187">
        <f t="shared" si="12"/>
        <v>-0.18074866310160431</v>
      </c>
      <c r="I47" s="188">
        <f t="shared" si="13"/>
        <v>-0.16375545851528384</v>
      </c>
      <c r="J47" s="187">
        <f t="shared" si="14"/>
        <v>3.3072837960364407E-2</v>
      </c>
      <c r="K47" s="189">
        <f t="shared" si="15"/>
        <v>3.0259935213715731E-2</v>
      </c>
      <c r="L47" s="186">
        <v>4456</v>
      </c>
      <c r="M47" s="186">
        <v>3790</v>
      </c>
      <c r="N47" s="186">
        <v>2122</v>
      </c>
      <c r="O47" s="186">
        <v>7063</v>
      </c>
      <c r="P47" s="186">
        <v>6961</v>
      </c>
      <c r="Q47" s="187">
        <f t="shared" si="20"/>
        <v>-1.444145547217901E-2</v>
      </c>
      <c r="R47" s="188">
        <f t="shared" si="21"/>
        <v>0.56216337522441662</v>
      </c>
      <c r="S47" s="187">
        <f t="shared" si="16"/>
        <v>6.8467281078794906E-2</v>
      </c>
      <c r="T47" s="189">
        <f t="shared" si="17"/>
        <v>0.27498617365884492</v>
      </c>
      <c r="U47" s="186">
        <v>0</v>
      </c>
      <c r="V47" s="186">
        <v>0</v>
      </c>
      <c r="W47" s="186">
        <v>0</v>
      </c>
      <c r="X47" s="186">
        <v>0</v>
      </c>
      <c r="Y47" s="186">
        <v>0</v>
      </c>
      <c r="Z47" s="187" t="str">
        <f t="shared" si="22"/>
        <v>-</v>
      </c>
      <c r="AA47" s="188" t="str">
        <f t="shared" si="23"/>
        <v>-</v>
      </c>
      <c r="AB47" s="187" t="e">
        <f t="shared" si="18"/>
        <v>#DIV/0!</v>
      </c>
      <c r="AC47" s="189">
        <f t="shared" si="19"/>
        <v>0</v>
      </c>
      <c r="AD47" s="40"/>
      <c r="AE47" s="40"/>
      <c r="AF47" s="40"/>
    </row>
    <row r="48" spans="1:32" x14ac:dyDescent="0.25">
      <c r="B48" s="185" t="s">
        <v>110</v>
      </c>
      <c r="C48" s="186">
        <v>245</v>
      </c>
      <c r="D48" s="186">
        <v>178</v>
      </c>
      <c r="E48" s="186">
        <v>10</v>
      </c>
      <c r="F48" s="186">
        <v>785</v>
      </c>
      <c r="G48" s="186">
        <v>768</v>
      </c>
      <c r="H48" s="187">
        <f t="shared" si="12"/>
        <v>-2.1656050955414008E-2</v>
      </c>
      <c r="I48" s="188">
        <f t="shared" si="13"/>
        <v>2.1346938775510202</v>
      </c>
      <c r="J48" s="187">
        <f t="shared" si="14"/>
        <v>3.3159190017702171E-2</v>
      </c>
      <c r="K48" s="189">
        <f t="shared" si="15"/>
        <v>4.6875E-2</v>
      </c>
      <c r="L48" s="186">
        <v>1670</v>
      </c>
      <c r="M48" s="186">
        <v>1084</v>
      </c>
      <c r="N48" s="186">
        <v>44</v>
      </c>
      <c r="O48" s="186">
        <v>2730</v>
      </c>
      <c r="P48" s="186">
        <v>2204</v>
      </c>
      <c r="Q48" s="187">
        <f t="shared" si="20"/>
        <v>-0.19267399267399266</v>
      </c>
      <c r="R48" s="188">
        <f t="shared" si="21"/>
        <v>0.31976047904191618</v>
      </c>
      <c r="S48" s="187">
        <f t="shared" si="16"/>
        <v>2.1678190992337882E-2</v>
      </c>
      <c r="T48" s="189">
        <f t="shared" si="17"/>
        <v>0.134521484375</v>
      </c>
      <c r="U48" s="186">
        <v>0</v>
      </c>
      <c r="V48" s="186">
        <v>0</v>
      </c>
      <c r="W48" s="186">
        <v>0</v>
      </c>
      <c r="X48" s="186">
        <v>0</v>
      </c>
      <c r="Y48" s="186">
        <v>0</v>
      </c>
      <c r="Z48" s="187" t="str">
        <f t="shared" si="22"/>
        <v>-</v>
      </c>
      <c r="AA48" s="188" t="str">
        <f t="shared" si="23"/>
        <v>-</v>
      </c>
      <c r="AB48" s="187" t="e">
        <f t="shared" si="18"/>
        <v>#DIV/0!</v>
      </c>
      <c r="AC48" s="189">
        <f t="shared" si="19"/>
        <v>0</v>
      </c>
      <c r="AD48" s="40"/>
      <c r="AE48" s="40"/>
      <c r="AF48" s="40"/>
    </row>
    <row r="49" spans="2:32" x14ac:dyDescent="0.25">
      <c r="B49" s="185" t="s">
        <v>105</v>
      </c>
      <c r="C49" s="186">
        <v>297</v>
      </c>
      <c r="D49" s="186">
        <v>184</v>
      </c>
      <c r="E49" s="186">
        <v>18</v>
      </c>
      <c r="F49" s="186">
        <v>289</v>
      </c>
      <c r="G49" s="186">
        <v>264</v>
      </c>
      <c r="H49" s="187">
        <f t="shared" si="12"/>
        <v>-8.6505190311418678E-2</v>
      </c>
      <c r="I49" s="188">
        <f t="shared" si="13"/>
        <v>-0.11111111111111116</v>
      </c>
      <c r="J49" s="187">
        <f t="shared" si="14"/>
        <v>1.1398471568585122E-2</v>
      </c>
      <c r="K49" s="189">
        <f t="shared" si="15"/>
        <v>1.2857977790765635E-2</v>
      </c>
      <c r="L49" s="186">
        <v>2219</v>
      </c>
      <c r="M49" s="186">
        <v>1141</v>
      </c>
      <c r="N49" s="186">
        <v>179</v>
      </c>
      <c r="O49" s="186">
        <v>2460</v>
      </c>
      <c r="P49" s="186">
        <v>1917</v>
      </c>
      <c r="Q49" s="187">
        <f t="shared" si="20"/>
        <v>-0.22073170731707314</v>
      </c>
      <c r="R49" s="188">
        <f t="shared" si="21"/>
        <v>-0.13609734114465977</v>
      </c>
      <c r="S49" s="187">
        <f t="shared" si="16"/>
        <v>1.8855304960214026E-2</v>
      </c>
      <c r="T49" s="189">
        <f t="shared" si="17"/>
        <v>9.336645236703682E-2</v>
      </c>
      <c r="U49" s="186">
        <v>0</v>
      </c>
      <c r="V49" s="186">
        <v>0</v>
      </c>
      <c r="W49" s="186">
        <v>0</v>
      </c>
      <c r="X49" s="186">
        <v>0</v>
      </c>
      <c r="Y49" s="186">
        <v>0</v>
      </c>
      <c r="Z49" s="187" t="str">
        <f t="shared" si="22"/>
        <v>-</v>
      </c>
      <c r="AA49" s="188" t="str">
        <f t="shared" si="23"/>
        <v>-</v>
      </c>
      <c r="AB49" s="187" t="e">
        <f t="shared" si="18"/>
        <v>#DIV/0!</v>
      </c>
      <c r="AC49" s="189">
        <f t="shared" si="19"/>
        <v>0</v>
      </c>
      <c r="AD49" s="40"/>
      <c r="AE49" s="40"/>
      <c r="AF49" s="40"/>
    </row>
    <row r="50" spans="2:32" x14ac:dyDescent="0.25">
      <c r="B50" s="185" t="s">
        <v>114</v>
      </c>
      <c r="C50" s="186">
        <v>387</v>
      </c>
      <c r="D50" s="186">
        <v>157</v>
      </c>
      <c r="E50" s="186">
        <v>8</v>
      </c>
      <c r="F50" s="186">
        <v>475</v>
      </c>
      <c r="G50" s="186">
        <v>322</v>
      </c>
      <c r="H50" s="187">
        <f t="shared" si="12"/>
        <v>-0.32210526315789478</v>
      </c>
      <c r="I50" s="188">
        <f t="shared" si="13"/>
        <v>-0.16795865633074936</v>
      </c>
      <c r="J50" s="187">
        <f t="shared" si="14"/>
        <v>1.3902681231380337E-2</v>
      </c>
      <c r="K50" s="189">
        <f t="shared" si="15"/>
        <v>2.8445229681978799E-2</v>
      </c>
      <c r="L50" s="186">
        <v>2015</v>
      </c>
      <c r="M50" s="186">
        <v>1183</v>
      </c>
      <c r="N50" s="186">
        <v>400</v>
      </c>
      <c r="O50" s="186">
        <v>2231</v>
      </c>
      <c r="P50" s="186">
        <v>2302</v>
      </c>
      <c r="Q50" s="187">
        <f t="shared" si="20"/>
        <v>3.1824294038547807E-2</v>
      </c>
      <c r="R50" s="188">
        <f t="shared" si="21"/>
        <v>0.14243176178660044</v>
      </c>
      <c r="S50" s="187">
        <f t="shared" si="16"/>
        <v>2.2642103295989927E-2</v>
      </c>
      <c r="T50" s="189">
        <f t="shared" si="17"/>
        <v>0.20335689045936395</v>
      </c>
      <c r="U50" s="186">
        <v>0</v>
      </c>
      <c r="V50" s="186">
        <v>0</v>
      </c>
      <c r="W50" s="186">
        <v>0</v>
      </c>
      <c r="X50" s="186">
        <v>0</v>
      </c>
      <c r="Y50" s="186">
        <v>0</v>
      </c>
      <c r="Z50" s="187" t="str">
        <f t="shared" si="22"/>
        <v>-</v>
      </c>
      <c r="AA50" s="188" t="str">
        <f t="shared" si="23"/>
        <v>-</v>
      </c>
      <c r="AB50" s="187" t="e">
        <f t="shared" si="18"/>
        <v>#DIV/0!</v>
      </c>
      <c r="AC50" s="189">
        <f t="shared" si="19"/>
        <v>0</v>
      </c>
      <c r="AD50" s="40"/>
      <c r="AE50" s="40"/>
      <c r="AF50" s="40"/>
    </row>
    <row r="51" spans="2:32" x14ac:dyDescent="0.25">
      <c r="B51" s="185" t="s">
        <v>118</v>
      </c>
      <c r="C51" s="186">
        <v>319</v>
      </c>
      <c r="D51" s="186">
        <v>81</v>
      </c>
      <c r="E51" s="186">
        <v>18</v>
      </c>
      <c r="F51" s="186">
        <v>329</v>
      </c>
      <c r="G51" s="186">
        <v>597</v>
      </c>
      <c r="H51" s="187">
        <f t="shared" si="12"/>
        <v>0.81458966565349544</v>
      </c>
      <c r="I51" s="188">
        <f t="shared" si="13"/>
        <v>0.87147335423197503</v>
      </c>
      <c r="J51" s="187">
        <f t="shared" si="14"/>
        <v>2.5776089115323173E-2</v>
      </c>
      <c r="K51" s="189">
        <f t="shared" si="15"/>
        <v>2.5754961173425368E-2</v>
      </c>
      <c r="L51" s="186">
        <v>5949</v>
      </c>
      <c r="M51" s="186">
        <v>3808</v>
      </c>
      <c r="N51" s="186">
        <v>329</v>
      </c>
      <c r="O51" s="186">
        <v>9405</v>
      </c>
      <c r="P51" s="186">
        <v>10815</v>
      </c>
      <c r="Q51" s="187">
        <f t="shared" si="20"/>
        <v>0.14992025518341312</v>
      </c>
      <c r="R51" s="188">
        <f t="shared" si="21"/>
        <v>0.81795259707513868</v>
      </c>
      <c r="S51" s="187">
        <f t="shared" si="16"/>
        <v>0.10637460779588666</v>
      </c>
      <c r="T51" s="189">
        <f t="shared" si="17"/>
        <v>0.46656600517687663</v>
      </c>
      <c r="U51" s="186">
        <v>0</v>
      </c>
      <c r="V51" s="186">
        <v>0</v>
      </c>
      <c r="W51" s="186">
        <v>0</v>
      </c>
      <c r="X51" s="186">
        <v>0</v>
      </c>
      <c r="Y51" s="186">
        <v>0</v>
      </c>
      <c r="Z51" s="187" t="str">
        <f t="shared" si="22"/>
        <v>-</v>
      </c>
      <c r="AA51" s="188" t="str">
        <f t="shared" si="23"/>
        <v>-</v>
      </c>
      <c r="AB51" s="187" t="e">
        <f t="shared" si="18"/>
        <v>#DIV/0!</v>
      </c>
      <c r="AC51" s="189">
        <f t="shared" si="19"/>
        <v>0</v>
      </c>
      <c r="AD51" s="40"/>
      <c r="AE51" s="40"/>
      <c r="AF51" s="40"/>
    </row>
    <row r="52" spans="2:32" x14ac:dyDescent="0.25">
      <c r="B52" s="185" t="s">
        <v>140</v>
      </c>
      <c r="C52" s="186">
        <v>83</v>
      </c>
      <c r="D52" s="186">
        <v>73</v>
      </c>
      <c r="E52" s="186">
        <v>29</v>
      </c>
      <c r="F52" s="186">
        <v>202</v>
      </c>
      <c r="G52" s="186">
        <v>192</v>
      </c>
      <c r="H52" s="187">
        <f t="shared" si="12"/>
        <v>-4.9504950495049549E-2</v>
      </c>
      <c r="I52" s="188">
        <f t="shared" si="13"/>
        <v>1.3132530120481927</v>
      </c>
      <c r="J52" s="187">
        <f t="shared" si="14"/>
        <v>8.2897975044255428E-3</v>
      </c>
      <c r="K52" s="189">
        <f t="shared" si="15"/>
        <v>2.6055095671054417E-2</v>
      </c>
      <c r="L52" s="186">
        <v>491</v>
      </c>
      <c r="M52" s="186">
        <v>549</v>
      </c>
      <c r="N52" s="186">
        <v>113</v>
      </c>
      <c r="O52" s="186">
        <v>602</v>
      </c>
      <c r="P52" s="186">
        <v>797</v>
      </c>
      <c r="Q52" s="187">
        <f t="shared" si="20"/>
        <v>0.32392026578073096</v>
      </c>
      <c r="R52" s="188">
        <f t="shared" si="21"/>
        <v>0.62321792260692455</v>
      </c>
      <c r="S52" s="187">
        <f t="shared" si="16"/>
        <v>7.8391643470477734E-3</v>
      </c>
      <c r="T52" s="189">
        <f t="shared" si="17"/>
        <v>0.10815578775953318</v>
      </c>
      <c r="U52" s="186">
        <v>0</v>
      </c>
      <c r="V52" s="186">
        <v>0</v>
      </c>
      <c r="W52" s="186">
        <v>0</v>
      </c>
      <c r="X52" s="186">
        <v>0</v>
      </c>
      <c r="Y52" s="186">
        <v>0</v>
      </c>
      <c r="Z52" s="187" t="str">
        <f t="shared" si="22"/>
        <v>-</v>
      </c>
      <c r="AA52" s="188" t="str">
        <f t="shared" si="23"/>
        <v>-</v>
      </c>
      <c r="AB52" s="187" t="e">
        <f t="shared" si="18"/>
        <v>#DIV/0!</v>
      </c>
      <c r="AC52" s="189">
        <f t="shared" si="19"/>
        <v>0</v>
      </c>
      <c r="AD52" s="40"/>
      <c r="AE52" s="40"/>
      <c r="AF52" s="40"/>
    </row>
    <row r="53" spans="2:32" x14ac:dyDescent="0.25">
      <c r="B53" s="185" t="s">
        <v>130</v>
      </c>
      <c r="C53" s="186">
        <v>11</v>
      </c>
      <c r="D53" s="186">
        <v>75</v>
      </c>
      <c r="E53" s="186">
        <v>0</v>
      </c>
      <c r="F53" s="186">
        <v>56</v>
      </c>
      <c r="G53" s="186">
        <v>43</v>
      </c>
      <c r="H53" s="187">
        <f t="shared" si="12"/>
        <v>-0.2321428571428571</v>
      </c>
      <c r="I53" s="188">
        <f t="shared" si="13"/>
        <v>2.9090909090909092</v>
      </c>
      <c r="J53" s="187">
        <f t="shared" si="14"/>
        <v>1.8565692327619705E-3</v>
      </c>
      <c r="K53" s="189">
        <f t="shared" si="15"/>
        <v>4.6912502727471089E-3</v>
      </c>
      <c r="L53" s="186">
        <v>731</v>
      </c>
      <c r="M53" s="186">
        <v>192</v>
      </c>
      <c r="N53" s="186">
        <v>24</v>
      </c>
      <c r="O53" s="186">
        <v>241</v>
      </c>
      <c r="P53" s="186">
        <v>316</v>
      </c>
      <c r="Q53" s="187">
        <f t="shared" si="20"/>
        <v>0.31120331950207469</v>
      </c>
      <c r="R53" s="188">
        <f t="shared" si="21"/>
        <v>-0.56771545827633374</v>
      </c>
      <c r="S53" s="187">
        <f t="shared" si="16"/>
        <v>3.1081253872861933E-3</v>
      </c>
      <c r="T53" s="189">
        <f t="shared" si="17"/>
        <v>3.447523456251364E-2</v>
      </c>
      <c r="U53" s="186">
        <v>0</v>
      </c>
      <c r="V53" s="186">
        <v>0</v>
      </c>
      <c r="W53" s="186">
        <v>0</v>
      </c>
      <c r="X53" s="186">
        <v>0</v>
      </c>
      <c r="Y53" s="186">
        <v>0</v>
      </c>
      <c r="Z53" s="187" t="str">
        <f t="shared" si="22"/>
        <v>-</v>
      </c>
      <c r="AA53" s="188" t="str">
        <f t="shared" si="23"/>
        <v>-</v>
      </c>
      <c r="AB53" s="187" t="e">
        <f t="shared" si="18"/>
        <v>#DIV/0!</v>
      </c>
      <c r="AC53" s="189">
        <f t="shared" si="19"/>
        <v>0</v>
      </c>
      <c r="AD53" s="40"/>
      <c r="AE53" s="40"/>
      <c r="AF53" s="40"/>
    </row>
    <row r="54" spans="2:32" x14ac:dyDescent="0.25">
      <c r="B54" s="185" t="s">
        <v>142</v>
      </c>
      <c r="C54" s="186">
        <v>0</v>
      </c>
      <c r="D54" s="186">
        <v>2</v>
      </c>
      <c r="E54" s="186">
        <v>0</v>
      </c>
      <c r="F54" s="186">
        <v>0</v>
      </c>
      <c r="G54" s="186">
        <v>2</v>
      </c>
      <c r="H54" s="187" t="str">
        <f t="shared" si="12"/>
        <v>-</v>
      </c>
      <c r="I54" s="188" t="str">
        <f t="shared" si="13"/>
        <v>-</v>
      </c>
      <c r="J54" s="187">
        <f t="shared" si="14"/>
        <v>8.6352057337766075E-5</v>
      </c>
      <c r="K54" s="189">
        <f t="shared" si="15"/>
        <v>6.5509335080248931E-4</v>
      </c>
      <c r="L54" s="186">
        <v>13</v>
      </c>
      <c r="M54" s="186">
        <v>4</v>
      </c>
      <c r="N54" s="186">
        <v>0</v>
      </c>
      <c r="O54" s="186">
        <v>27</v>
      </c>
      <c r="P54" s="186">
        <v>23</v>
      </c>
      <c r="Q54" s="187">
        <f t="shared" si="20"/>
        <v>-0.14814814814814814</v>
      </c>
      <c r="R54" s="188">
        <f t="shared" si="21"/>
        <v>0.76923076923076916</v>
      </c>
      <c r="S54" s="187">
        <f t="shared" si="16"/>
        <v>2.2622431616323559E-4</v>
      </c>
      <c r="T54" s="189">
        <f t="shared" si="17"/>
        <v>7.5335735342286275E-3</v>
      </c>
      <c r="U54" s="186">
        <v>0</v>
      </c>
      <c r="V54" s="186">
        <v>0</v>
      </c>
      <c r="W54" s="186">
        <v>0</v>
      </c>
      <c r="X54" s="186">
        <v>0</v>
      </c>
      <c r="Y54" s="186">
        <v>0</v>
      </c>
      <c r="Z54" s="187" t="str">
        <f t="shared" si="22"/>
        <v>-</v>
      </c>
      <c r="AA54" s="188" t="str">
        <f t="shared" si="23"/>
        <v>-</v>
      </c>
      <c r="AB54" s="187" t="e">
        <f t="shared" si="18"/>
        <v>#DIV/0!</v>
      </c>
      <c r="AC54" s="189">
        <f t="shared" si="19"/>
        <v>0</v>
      </c>
      <c r="AD54" s="40"/>
      <c r="AE54" s="40"/>
      <c r="AF54" s="40"/>
    </row>
    <row r="55" spans="2:32" x14ac:dyDescent="0.25">
      <c r="B55" s="185" t="s">
        <v>122</v>
      </c>
      <c r="C55" s="186">
        <v>580</v>
      </c>
      <c r="D55" s="186">
        <v>397</v>
      </c>
      <c r="E55" s="186">
        <v>4</v>
      </c>
      <c r="F55" s="186">
        <v>393</v>
      </c>
      <c r="G55" s="186">
        <v>638</v>
      </c>
      <c r="H55" s="187">
        <f t="shared" si="12"/>
        <v>0.62340966921119589</v>
      </c>
      <c r="I55" s="188">
        <f t="shared" si="13"/>
        <v>0.10000000000000009</v>
      </c>
      <c r="J55" s="187">
        <f t="shared" si="14"/>
        <v>2.7546306290747377E-2</v>
      </c>
      <c r="K55" s="189">
        <f t="shared" si="15"/>
        <v>6.1081857348013406E-2</v>
      </c>
      <c r="L55" s="186">
        <v>1160</v>
      </c>
      <c r="M55" s="186">
        <v>793</v>
      </c>
      <c r="N55" s="186">
        <v>335</v>
      </c>
      <c r="O55" s="186">
        <v>1231</v>
      </c>
      <c r="P55" s="186">
        <v>1426</v>
      </c>
      <c r="Q55" s="187">
        <f t="shared" si="20"/>
        <v>0.15840779853777409</v>
      </c>
      <c r="R55" s="188">
        <f t="shared" si="21"/>
        <v>0.22931034482758617</v>
      </c>
      <c r="S55" s="187">
        <f t="shared" si="16"/>
        <v>1.4025907602120607E-2</v>
      </c>
      <c r="T55" s="189">
        <f t="shared" si="17"/>
        <v>0.13652465294399235</v>
      </c>
      <c r="U55" s="186">
        <v>0</v>
      </c>
      <c r="V55" s="186">
        <v>0</v>
      </c>
      <c r="W55" s="186">
        <v>0</v>
      </c>
      <c r="X55" s="186">
        <v>0</v>
      </c>
      <c r="Y55" s="186">
        <v>0</v>
      </c>
      <c r="Z55" s="187" t="str">
        <f t="shared" si="22"/>
        <v>-</v>
      </c>
      <c r="AA55" s="188" t="str">
        <f t="shared" si="23"/>
        <v>-</v>
      </c>
      <c r="AB55" s="187" t="e">
        <f t="shared" si="18"/>
        <v>#DIV/0!</v>
      </c>
      <c r="AC55" s="189">
        <f t="shared" si="19"/>
        <v>0</v>
      </c>
      <c r="AD55" s="40"/>
      <c r="AE55" s="40"/>
      <c r="AF55" s="40"/>
    </row>
    <row r="56" spans="2:32" x14ac:dyDescent="0.25">
      <c r="B56" s="185" t="s">
        <v>136</v>
      </c>
      <c r="C56" s="186">
        <v>3</v>
      </c>
      <c r="D56" s="186">
        <v>72</v>
      </c>
      <c r="E56" s="186">
        <v>5</v>
      </c>
      <c r="F56" s="186">
        <v>199</v>
      </c>
      <c r="G56" s="186">
        <v>38</v>
      </c>
      <c r="H56" s="187">
        <f t="shared" si="12"/>
        <v>-0.80904522613065333</v>
      </c>
      <c r="I56" s="188">
        <f t="shared" si="13"/>
        <v>11.666666666666666</v>
      </c>
      <c r="J56" s="187">
        <f t="shared" si="14"/>
        <v>1.6406890894175555E-3</v>
      </c>
      <c r="K56" s="189">
        <f t="shared" si="15"/>
        <v>2.7787934186471663E-3</v>
      </c>
      <c r="L56" s="186">
        <v>810</v>
      </c>
      <c r="M56" s="186">
        <v>317</v>
      </c>
      <c r="N56" s="186">
        <v>21</v>
      </c>
      <c r="O56" s="186">
        <v>300</v>
      </c>
      <c r="P56" s="186">
        <v>435</v>
      </c>
      <c r="Q56" s="187">
        <f t="shared" si="20"/>
        <v>0.44999999999999996</v>
      </c>
      <c r="R56" s="188">
        <f t="shared" si="21"/>
        <v>-0.46296296296296291</v>
      </c>
      <c r="S56" s="187">
        <f t="shared" si="16"/>
        <v>4.2785903274351082E-3</v>
      </c>
      <c r="T56" s="189">
        <f t="shared" si="17"/>
        <v>3.1809872029250459E-2</v>
      </c>
      <c r="U56" s="186">
        <v>0</v>
      </c>
      <c r="V56" s="186">
        <v>0</v>
      </c>
      <c r="W56" s="186">
        <v>0</v>
      </c>
      <c r="X56" s="186">
        <v>0</v>
      </c>
      <c r="Y56" s="186">
        <v>0</v>
      </c>
      <c r="Z56" s="187" t="str">
        <f t="shared" si="22"/>
        <v>-</v>
      </c>
      <c r="AA56" s="188" t="str">
        <f t="shared" si="23"/>
        <v>-</v>
      </c>
      <c r="AB56" s="187" t="e">
        <f t="shared" si="18"/>
        <v>#DIV/0!</v>
      </c>
      <c r="AC56" s="189">
        <f t="shared" si="19"/>
        <v>0</v>
      </c>
      <c r="AD56" s="40"/>
      <c r="AE56" s="40"/>
      <c r="AF56" s="40"/>
    </row>
    <row r="57" spans="2:32" x14ac:dyDescent="0.25">
      <c r="B57" s="185" t="s">
        <v>286</v>
      </c>
      <c r="C57" s="186">
        <v>47</v>
      </c>
      <c r="D57" s="186">
        <v>9</v>
      </c>
      <c r="E57" s="186">
        <v>0</v>
      </c>
      <c r="F57" s="186">
        <v>46</v>
      </c>
      <c r="G57" s="186">
        <v>70</v>
      </c>
      <c r="H57" s="187">
        <f t="shared" si="12"/>
        <v>0.52173913043478271</v>
      </c>
      <c r="I57" s="188">
        <f t="shared" si="13"/>
        <v>0.4893617021276595</v>
      </c>
      <c r="J57" s="187">
        <f t="shared" si="14"/>
        <v>3.0223220068218127E-3</v>
      </c>
      <c r="K57" s="189">
        <f t="shared" si="15"/>
        <v>1.1727257497068185E-2</v>
      </c>
      <c r="L57" s="186">
        <v>305</v>
      </c>
      <c r="M57" s="186">
        <v>257</v>
      </c>
      <c r="N57" s="186">
        <v>42</v>
      </c>
      <c r="O57" s="186">
        <v>379</v>
      </c>
      <c r="P57" s="186">
        <v>509</v>
      </c>
      <c r="Q57" s="187">
        <f t="shared" si="20"/>
        <v>0.34300791556728227</v>
      </c>
      <c r="R57" s="188">
        <f t="shared" si="21"/>
        <v>0.66885245901639334</v>
      </c>
      <c r="S57" s="187">
        <f t="shared" si="16"/>
        <v>5.0064424750907357E-3</v>
      </c>
      <c r="T57" s="189">
        <f t="shared" si="17"/>
        <v>8.5273915228681524E-2</v>
      </c>
      <c r="U57" s="186">
        <v>0</v>
      </c>
      <c r="V57" s="186">
        <v>0</v>
      </c>
      <c r="W57" s="186">
        <v>0</v>
      </c>
      <c r="X57" s="186">
        <v>0</v>
      </c>
      <c r="Y57" s="186">
        <v>0</v>
      </c>
      <c r="Z57" s="187" t="str">
        <f t="shared" si="22"/>
        <v>-</v>
      </c>
      <c r="AA57" s="188" t="str">
        <f t="shared" si="23"/>
        <v>-</v>
      </c>
      <c r="AB57" s="187" t="e">
        <f t="shared" si="18"/>
        <v>#DIV/0!</v>
      </c>
      <c r="AC57" s="189">
        <f t="shared" si="19"/>
        <v>0</v>
      </c>
      <c r="AD57" s="40"/>
      <c r="AE57" s="40"/>
      <c r="AF57" s="40"/>
    </row>
    <row r="58" spans="2:32" x14ac:dyDescent="0.25">
      <c r="B58" s="185" t="s">
        <v>132</v>
      </c>
      <c r="C58" s="186">
        <v>2</v>
      </c>
      <c r="D58" s="186">
        <v>39</v>
      </c>
      <c r="E58" s="186">
        <v>0</v>
      </c>
      <c r="F58" s="186">
        <v>32</v>
      </c>
      <c r="G58" s="186">
        <v>52</v>
      </c>
      <c r="H58" s="187">
        <f t="shared" si="12"/>
        <v>0.625</v>
      </c>
      <c r="I58" s="188">
        <f t="shared" si="13"/>
        <v>25</v>
      </c>
      <c r="J58" s="187">
        <f t="shared" si="14"/>
        <v>2.2451534907819179E-3</v>
      </c>
      <c r="K58" s="189">
        <f t="shared" si="15"/>
        <v>7.5416968817984048E-3</v>
      </c>
      <c r="L58" s="186">
        <v>178</v>
      </c>
      <c r="M58" s="186">
        <v>114</v>
      </c>
      <c r="N58" s="186">
        <v>34</v>
      </c>
      <c r="O58" s="186">
        <v>141</v>
      </c>
      <c r="P58" s="186">
        <v>155</v>
      </c>
      <c r="Q58" s="187">
        <f t="shared" si="20"/>
        <v>9.9290780141843893E-2</v>
      </c>
      <c r="R58" s="188">
        <f t="shared" si="21"/>
        <v>-0.1292134831460674</v>
      </c>
      <c r="S58" s="187">
        <f t="shared" si="16"/>
        <v>1.5245551741435443E-3</v>
      </c>
      <c r="T58" s="189">
        <f t="shared" si="17"/>
        <v>2.2480058013052938E-2</v>
      </c>
      <c r="U58" s="186">
        <v>0</v>
      </c>
      <c r="V58" s="186">
        <v>0</v>
      </c>
      <c r="W58" s="186">
        <v>0</v>
      </c>
      <c r="X58" s="186">
        <v>0</v>
      </c>
      <c r="Y58" s="186">
        <v>0</v>
      </c>
      <c r="Z58" s="187" t="str">
        <f t="shared" si="22"/>
        <v>-</v>
      </c>
      <c r="AA58" s="188" t="str">
        <f t="shared" si="23"/>
        <v>-</v>
      </c>
      <c r="AB58" s="187" t="e">
        <f t="shared" si="18"/>
        <v>#DIV/0!</v>
      </c>
      <c r="AC58" s="189">
        <f t="shared" si="19"/>
        <v>0</v>
      </c>
      <c r="AD58" s="40"/>
      <c r="AE58" s="40"/>
      <c r="AF58" s="40"/>
    </row>
    <row r="59" spans="2:32" x14ac:dyDescent="0.25">
      <c r="B59" s="185" t="s">
        <v>155</v>
      </c>
      <c r="C59" s="186">
        <v>12</v>
      </c>
      <c r="D59" s="186">
        <v>6</v>
      </c>
      <c r="E59" s="186">
        <v>0</v>
      </c>
      <c r="F59" s="186">
        <v>6</v>
      </c>
      <c r="G59" s="186">
        <v>13</v>
      </c>
      <c r="H59" s="187">
        <f t="shared" si="12"/>
        <v>1.1666666666666665</v>
      </c>
      <c r="I59" s="188">
        <f t="shared" si="13"/>
        <v>8.3333333333333259E-2</v>
      </c>
      <c r="J59" s="187">
        <f t="shared" si="14"/>
        <v>5.6128837269547947E-4</v>
      </c>
      <c r="K59" s="189">
        <f t="shared" si="15"/>
        <v>9.5588235294117654E-3</v>
      </c>
      <c r="L59" s="186">
        <v>140</v>
      </c>
      <c r="M59" s="186">
        <v>79</v>
      </c>
      <c r="N59" s="186">
        <v>30</v>
      </c>
      <c r="O59" s="186">
        <v>133</v>
      </c>
      <c r="P59" s="186">
        <v>212</v>
      </c>
      <c r="Q59" s="187">
        <f t="shared" si="20"/>
        <v>0.59398496240601495</v>
      </c>
      <c r="R59" s="188">
        <f t="shared" si="21"/>
        <v>0.51428571428571423</v>
      </c>
      <c r="S59" s="187">
        <f t="shared" si="16"/>
        <v>2.0851980446350412E-3</v>
      </c>
      <c r="T59" s="189">
        <f t="shared" si="17"/>
        <v>0.15588235294117647</v>
      </c>
      <c r="U59" s="186">
        <v>0</v>
      </c>
      <c r="V59" s="186">
        <v>0</v>
      </c>
      <c r="W59" s="186">
        <v>0</v>
      </c>
      <c r="X59" s="186">
        <v>0</v>
      </c>
      <c r="Y59" s="186">
        <v>0</v>
      </c>
      <c r="Z59" s="187" t="str">
        <f t="shared" si="22"/>
        <v>-</v>
      </c>
      <c r="AA59" s="188" t="str">
        <f t="shared" si="23"/>
        <v>-</v>
      </c>
      <c r="AB59" s="187" t="e">
        <f t="shared" si="18"/>
        <v>#DIV/0!</v>
      </c>
      <c r="AC59" s="189">
        <f t="shared" si="19"/>
        <v>0</v>
      </c>
      <c r="AD59" s="40"/>
      <c r="AE59" s="40"/>
      <c r="AF59" s="40"/>
    </row>
    <row r="60" spans="2:32" x14ac:dyDescent="0.25">
      <c r="B60" s="185" t="s">
        <v>146</v>
      </c>
      <c r="C60" s="186">
        <v>18</v>
      </c>
      <c r="D60" s="186">
        <v>5</v>
      </c>
      <c r="E60" s="186">
        <v>7</v>
      </c>
      <c r="F60" s="186">
        <v>20</v>
      </c>
      <c r="G60" s="186">
        <v>19</v>
      </c>
      <c r="H60" s="187">
        <f t="shared" si="12"/>
        <v>-5.0000000000000044E-2</v>
      </c>
      <c r="I60" s="188">
        <f t="shared" si="13"/>
        <v>5.555555555555558E-2</v>
      </c>
      <c r="J60" s="187">
        <f t="shared" si="14"/>
        <v>8.2034454470877774E-4</v>
      </c>
      <c r="K60" s="189">
        <f t="shared" si="15"/>
        <v>1.0474090407938258E-2</v>
      </c>
      <c r="L60" s="186">
        <v>108</v>
      </c>
      <c r="M60" s="186">
        <v>82</v>
      </c>
      <c r="N60" s="186">
        <v>19</v>
      </c>
      <c r="O60" s="186">
        <v>88</v>
      </c>
      <c r="P60" s="186">
        <v>128</v>
      </c>
      <c r="Q60" s="187">
        <f t="shared" si="20"/>
        <v>0.45454545454545459</v>
      </c>
      <c r="R60" s="188">
        <f t="shared" si="21"/>
        <v>0.18518518518518512</v>
      </c>
      <c r="S60" s="187">
        <f t="shared" si="16"/>
        <v>1.2589874986475721E-3</v>
      </c>
      <c r="T60" s="189">
        <f t="shared" si="17"/>
        <v>7.0562293274531424E-2</v>
      </c>
      <c r="U60" s="186">
        <v>0</v>
      </c>
      <c r="V60" s="186">
        <v>0</v>
      </c>
      <c r="W60" s="186">
        <v>0</v>
      </c>
      <c r="X60" s="186">
        <v>0</v>
      </c>
      <c r="Y60" s="186">
        <v>0</v>
      </c>
      <c r="Z60" s="187" t="str">
        <f t="shared" si="22"/>
        <v>-</v>
      </c>
      <c r="AA60" s="188" t="str">
        <f t="shared" si="23"/>
        <v>-</v>
      </c>
      <c r="AB60" s="187" t="e">
        <f t="shared" si="18"/>
        <v>#DIV/0!</v>
      </c>
      <c r="AC60" s="189">
        <f t="shared" si="19"/>
        <v>0</v>
      </c>
      <c r="AD60" s="40"/>
      <c r="AE60" s="40"/>
      <c r="AF60" s="40"/>
    </row>
    <row r="61" spans="2:32" x14ac:dyDescent="0.25">
      <c r="B61" s="185" t="s">
        <v>134</v>
      </c>
      <c r="C61" s="186">
        <v>50</v>
      </c>
      <c r="D61" s="186">
        <v>18</v>
      </c>
      <c r="E61" s="186">
        <v>0</v>
      </c>
      <c r="F61" s="186">
        <v>7</v>
      </c>
      <c r="G61" s="186">
        <v>33</v>
      </c>
      <c r="H61" s="187">
        <f t="shared" si="12"/>
        <v>3.7142857142857144</v>
      </c>
      <c r="I61" s="188">
        <f t="shared" si="13"/>
        <v>-0.33999999999999997</v>
      </c>
      <c r="J61" s="187">
        <f t="shared" si="14"/>
        <v>1.4248089460731402E-3</v>
      </c>
      <c r="K61" s="189">
        <f t="shared" si="15"/>
        <v>3.3707865168539327E-3</v>
      </c>
      <c r="L61" s="186">
        <v>588</v>
      </c>
      <c r="M61" s="186">
        <v>239</v>
      </c>
      <c r="N61" s="186">
        <v>18</v>
      </c>
      <c r="O61" s="186">
        <v>261</v>
      </c>
      <c r="P61" s="186">
        <v>314</v>
      </c>
      <c r="Q61" s="187">
        <f t="shared" si="20"/>
        <v>0.2030651340996168</v>
      </c>
      <c r="R61" s="188">
        <f t="shared" si="21"/>
        <v>-0.46598639455782309</v>
      </c>
      <c r="S61" s="187">
        <f t="shared" si="16"/>
        <v>3.0884537076198253E-3</v>
      </c>
      <c r="T61" s="189">
        <f t="shared" si="17"/>
        <v>3.2073544433094993E-2</v>
      </c>
      <c r="U61" s="186">
        <v>0</v>
      </c>
      <c r="V61" s="186">
        <v>0</v>
      </c>
      <c r="W61" s="186">
        <v>0</v>
      </c>
      <c r="X61" s="186">
        <v>0</v>
      </c>
      <c r="Y61" s="186">
        <v>0</v>
      </c>
      <c r="Z61" s="187" t="str">
        <f t="shared" si="22"/>
        <v>-</v>
      </c>
      <c r="AA61" s="188" t="str">
        <f t="shared" si="23"/>
        <v>-</v>
      </c>
      <c r="AB61" s="187" t="e">
        <f t="shared" si="18"/>
        <v>#DIV/0!</v>
      </c>
      <c r="AC61" s="189">
        <f t="shared" si="19"/>
        <v>0</v>
      </c>
      <c r="AD61" s="40"/>
      <c r="AE61" s="40"/>
      <c r="AF61" s="40"/>
    </row>
    <row r="62" spans="2:32" x14ac:dyDescent="0.25">
      <c r="B62" s="185" t="s">
        <v>126</v>
      </c>
      <c r="C62" s="186">
        <v>336</v>
      </c>
      <c r="D62" s="186">
        <v>132</v>
      </c>
      <c r="E62" s="186">
        <v>8</v>
      </c>
      <c r="F62" s="186">
        <v>172</v>
      </c>
      <c r="G62" s="186">
        <v>166</v>
      </c>
      <c r="H62" s="187">
        <f t="shared" si="12"/>
        <v>-3.4883720930232509E-2</v>
      </c>
      <c r="I62" s="188">
        <f t="shared" si="13"/>
        <v>-0.50595238095238093</v>
      </c>
      <c r="J62" s="187">
        <f t="shared" si="14"/>
        <v>7.1672207590345836E-3</v>
      </c>
      <c r="K62" s="189">
        <f t="shared" si="15"/>
        <v>3.574504737295435E-2</v>
      </c>
      <c r="L62" s="186">
        <v>451</v>
      </c>
      <c r="M62" s="186">
        <v>220</v>
      </c>
      <c r="N62" s="186">
        <v>64</v>
      </c>
      <c r="O62" s="186">
        <v>398</v>
      </c>
      <c r="P62" s="186">
        <v>440</v>
      </c>
      <c r="Q62" s="187">
        <f t="shared" si="20"/>
        <v>0.10552763819095468</v>
      </c>
      <c r="R62" s="188">
        <f t="shared" si="21"/>
        <v>-2.4390243902439046E-2</v>
      </c>
      <c r="S62" s="187">
        <f t="shared" si="16"/>
        <v>4.3277695266010288E-3</v>
      </c>
      <c r="T62" s="189">
        <f t="shared" si="17"/>
        <v>9.4745908699397072E-2</v>
      </c>
      <c r="U62" s="186">
        <v>0</v>
      </c>
      <c r="V62" s="186">
        <v>0</v>
      </c>
      <c r="W62" s="186">
        <v>0</v>
      </c>
      <c r="X62" s="186">
        <v>0</v>
      </c>
      <c r="Y62" s="186">
        <v>0</v>
      </c>
      <c r="Z62" s="187" t="str">
        <f t="shared" si="22"/>
        <v>-</v>
      </c>
      <c r="AA62" s="188" t="str">
        <f t="shared" si="23"/>
        <v>-</v>
      </c>
      <c r="AB62" s="187" t="e">
        <f t="shared" si="18"/>
        <v>#DIV/0!</v>
      </c>
      <c r="AC62" s="189">
        <f t="shared" si="19"/>
        <v>0</v>
      </c>
      <c r="AD62" s="40"/>
      <c r="AE62" s="40"/>
      <c r="AF62" s="40"/>
    </row>
    <row r="63" spans="2:32" x14ac:dyDescent="0.25">
      <c r="B63" s="185" t="s">
        <v>152</v>
      </c>
      <c r="C63" s="186">
        <v>14</v>
      </c>
      <c r="D63" s="186">
        <v>14</v>
      </c>
      <c r="E63" s="186">
        <v>8</v>
      </c>
      <c r="F63" s="186">
        <v>18</v>
      </c>
      <c r="G63" s="186">
        <v>43</v>
      </c>
      <c r="H63" s="187">
        <f t="shared" si="12"/>
        <v>1.3888888888888888</v>
      </c>
      <c r="I63" s="188">
        <f t="shared" si="13"/>
        <v>2.0714285714285716</v>
      </c>
      <c r="J63" s="187">
        <f t="shared" si="14"/>
        <v>1.8565692327619705E-3</v>
      </c>
      <c r="K63" s="189">
        <f t="shared" si="15"/>
        <v>1.8622780424426159E-2</v>
      </c>
      <c r="L63" s="186">
        <v>102</v>
      </c>
      <c r="M63" s="186">
        <v>112</v>
      </c>
      <c r="N63" s="186">
        <v>27</v>
      </c>
      <c r="O63" s="186">
        <v>113</v>
      </c>
      <c r="P63" s="186">
        <v>111</v>
      </c>
      <c r="Q63" s="187">
        <f t="shared" si="20"/>
        <v>-1.7699115044247815E-2</v>
      </c>
      <c r="R63" s="188">
        <f t="shared" si="21"/>
        <v>8.8235294117646967E-2</v>
      </c>
      <c r="S63" s="187">
        <f t="shared" si="16"/>
        <v>1.0917782214834415E-3</v>
      </c>
      <c r="T63" s="189">
        <f t="shared" si="17"/>
        <v>4.8072758770030317E-2</v>
      </c>
      <c r="U63" s="186">
        <v>0</v>
      </c>
      <c r="V63" s="186">
        <v>0</v>
      </c>
      <c r="W63" s="186">
        <v>0</v>
      </c>
      <c r="X63" s="186">
        <v>0</v>
      </c>
      <c r="Y63" s="186">
        <v>0</v>
      </c>
      <c r="Z63" s="187" t="str">
        <f t="shared" si="22"/>
        <v>-</v>
      </c>
      <c r="AA63" s="188" t="str">
        <f t="shared" si="23"/>
        <v>-</v>
      </c>
      <c r="AB63" s="187" t="e">
        <f t="shared" si="18"/>
        <v>#DIV/0!</v>
      </c>
      <c r="AC63" s="189">
        <f t="shared" si="19"/>
        <v>0</v>
      </c>
      <c r="AD63" s="40"/>
      <c r="AE63" s="40"/>
      <c r="AF63" s="40"/>
    </row>
    <row r="64" spans="2:32" x14ac:dyDescent="0.25">
      <c r="B64" s="185" t="s">
        <v>138</v>
      </c>
      <c r="C64" s="186">
        <v>4</v>
      </c>
      <c r="D64" s="186">
        <v>2</v>
      </c>
      <c r="E64" s="186">
        <v>0</v>
      </c>
      <c r="F64" s="186">
        <v>13</v>
      </c>
      <c r="G64" s="186">
        <v>31</v>
      </c>
      <c r="H64" s="187">
        <f t="shared" si="12"/>
        <v>1.3846153846153846</v>
      </c>
      <c r="I64" s="188">
        <f t="shared" si="13"/>
        <v>6.75</v>
      </c>
      <c r="J64" s="187">
        <f t="shared" si="14"/>
        <v>1.3384568887353742E-3</v>
      </c>
      <c r="K64" s="189">
        <f t="shared" si="15"/>
        <v>2.5182778229082048E-2</v>
      </c>
      <c r="L64" s="186">
        <v>141</v>
      </c>
      <c r="M64" s="186">
        <v>83</v>
      </c>
      <c r="N64" s="186">
        <v>42</v>
      </c>
      <c r="O64" s="186">
        <v>249</v>
      </c>
      <c r="P64" s="186">
        <v>186</v>
      </c>
      <c r="Q64" s="187">
        <f t="shared" si="20"/>
        <v>-0.25301204819277112</v>
      </c>
      <c r="R64" s="188">
        <f t="shared" si="21"/>
        <v>0.31914893617021267</v>
      </c>
      <c r="S64" s="187">
        <f t="shared" si="16"/>
        <v>1.829466208972253E-3</v>
      </c>
      <c r="T64" s="189">
        <f t="shared" si="17"/>
        <v>0.15109666937449229</v>
      </c>
      <c r="U64" s="186">
        <v>0</v>
      </c>
      <c r="V64" s="186">
        <v>0</v>
      </c>
      <c r="W64" s="186">
        <v>0</v>
      </c>
      <c r="X64" s="186">
        <v>0</v>
      </c>
      <c r="Y64" s="186">
        <v>0</v>
      </c>
      <c r="Z64" s="187" t="str">
        <f t="shared" si="22"/>
        <v>-</v>
      </c>
      <c r="AA64" s="188" t="str">
        <f t="shared" si="23"/>
        <v>-</v>
      </c>
      <c r="AB64" s="187" t="e">
        <f t="shared" si="18"/>
        <v>#DIV/0!</v>
      </c>
      <c r="AC64" s="189">
        <f t="shared" si="19"/>
        <v>0</v>
      </c>
      <c r="AD64" s="40"/>
      <c r="AE64" s="40"/>
      <c r="AF64" s="40"/>
    </row>
    <row r="65" spans="2:32" x14ac:dyDescent="0.25">
      <c r="B65" s="185" t="s">
        <v>148</v>
      </c>
      <c r="C65" s="186">
        <v>8</v>
      </c>
      <c r="D65" s="186">
        <v>6</v>
      </c>
      <c r="E65" s="186">
        <v>2</v>
      </c>
      <c r="F65" s="186">
        <v>14</v>
      </c>
      <c r="G65" s="186">
        <v>27</v>
      </c>
      <c r="H65" s="187">
        <f t="shared" si="12"/>
        <v>0.9285714285714286</v>
      </c>
      <c r="I65" s="188">
        <f t="shared" si="13"/>
        <v>2.375</v>
      </c>
      <c r="J65" s="187">
        <f t="shared" si="14"/>
        <v>1.165752774059842E-3</v>
      </c>
      <c r="K65" s="189">
        <f t="shared" si="15"/>
        <v>3.1578947368421054E-2</v>
      </c>
      <c r="L65" s="186">
        <v>68</v>
      </c>
      <c r="M65" s="186">
        <v>85</v>
      </c>
      <c r="N65" s="186">
        <v>1</v>
      </c>
      <c r="O65" s="186">
        <v>74</v>
      </c>
      <c r="P65" s="186">
        <v>146</v>
      </c>
      <c r="Q65" s="187">
        <f t="shared" si="20"/>
        <v>0.97297297297297303</v>
      </c>
      <c r="R65" s="188">
        <f t="shared" si="21"/>
        <v>1.1470588235294117</v>
      </c>
      <c r="S65" s="187">
        <f t="shared" si="16"/>
        <v>1.4360326156448869E-3</v>
      </c>
      <c r="T65" s="189">
        <f t="shared" si="17"/>
        <v>0.17076023391812867</v>
      </c>
      <c r="U65" s="186">
        <v>0</v>
      </c>
      <c r="V65" s="186">
        <v>0</v>
      </c>
      <c r="W65" s="186">
        <v>0</v>
      </c>
      <c r="X65" s="186">
        <v>0</v>
      </c>
      <c r="Y65" s="186">
        <v>0</v>
      </c>
      <c r="Z65" s="187" t="str">
        <f t="shared" si="22"/>
        <v>-</v>
      </c>
      <c r="AA65" s="188" t="str">
        <f t="shared" si="23"/>
        <v>-</v>
      </c>
      <c r="AB65" s="187" t="e">
        <f t="shared" si="18"/>
        <v>#DIV/0!</v>
      </c>
      <c r="AC65" s="189">
        <f t="shared" si="19"/>
        <v>0</v>
      </c>
      <c r="AD65" s="40"/>
      <c r="AE65" s="40"/>
      <c r="AF65" s="40"/>
    </row>
    <row r="66" spans="2:32" x14ac:dyDescent="0.25">
      <c r="B66" s="185" t="s">
        <v>144</v>
      </c>
      <c r="C66" s="186">
        <v>83</v>
      </c>
      <c r="D66" s="186">
        <v>44</v>
      </c>
      <c r="E66" s="186">
        <v>0</v>
      </c>
      <c r="F66" s="186">
        <v>56</v>
      </c>
      <c r="G66" s="186">
        <v>102</v>
      </c>
      <c r="H66" s="187">
        <f t="shared" si="12"/>
        <v>0.8214285714285714</v>
      </c>
      <c r="I66" s="188">
        <f t="shared" si="13"/>
        <v>0.22891566265060237</v>
      </c>
      <c r="J66" s="187">
        <f t="shared" si="14"/>
        <v>4.4039549242260697E-3</v>
      </c>
      <c r="K66" s="189">
        <f t="shared" si="15"/>
        <v>4.0094339622641507E-2</v>
      </c>
      <c r="L66" s="186">
        <v>289</v>
      </c>
      <c r="M66" s="186">
        <v>193</v>
      </c>
      <c r="N66" s="186">
        <v>226</v>
      </c>
      <c r="O66" s="186">
        <v>399</v>
      </c>
      <c r="P66" s="186">
        <v>409</v>
      </c>
      <c r="Q66" s="187">
        <f t="shared" si="20"/>
        <v>2.506265664160412E-2</v>
      </c>
      <c r="R66" s="188">
        <f t="shared" si="21"/>
        <v>0.41522491349480961</v>
      </c>
      <c r="S66" s="187">
        <f t="shared" si="16"/>
        <v>4.0228584917723197E-3</v>
      </c>
      <c r="T66" s="189">
        <f t="shared" si="17"/>
        <v>0.16077044025157233</v>
      </c>
      <c r="U66" s="186">
        <v>0</v>
      </c>
      <c r="V66" s="186">
        <v>0</v>
      </c>
      <c r="W66" s="186">
        <v>0</v>
      </c>
      <c r="X66" s="186">
        <v>0</v>
      </c>
      <c r="Y66" s="186">
        <v>0</v>
      </c>
      <c r="Z66" s="187" t="str">
        <f t="shared" si="22"/>
        <v>-</v>
      </c>
      <c r="AA66" s="188" t="str">
        <f t="shared" si="23"/>
        <v>-</v>
      </c>
      <c r="AB66" s="187" t="e">
        <f t="shared" si="18"/>
        <v>#DIV/0!</v>
      </c>
      <c r="AC66" s="189">
        <f t="shared" si="19"/>
        <v>0</v>
      </c>
      <c r="AD66" s="40"/>
      <c r="AE66" s="40"/>
      <c r="AF66" s="40"/>
    </row>
    <row r="67" spans="2:32" x14ac:dyDescent="0.25">
      <c r="B67" s="185" t="s">
        <v>150</v>
      </c>
      <c r="C67" s="186">
        <v>18</v>
      </c>
      <c r="D67" s="186">
        <v>16</v>
      </c>
      <c r="E67" s="186">
        <v>1</v>
      </c>
      <c r="F67" s="186">
        <v>2</v>
      </c>
      <c r="G67" s="186">
        <v>6</v>
      </c>
      <c r="H67" s="187">
        <f t="shared" si="12"/>
        <v>2</v>
      </c>
      <c r="I67" s="188">
        <f t="shared" si="13"/>
        <v>-0.66666666666666674</v>
      </c>
      <c r="J67" s="187">
        <f t="shared" si="14"/>
        <v>2.5905617201329821E-4</v>
      </c>
      <c r="K67" s="189">
        <f t="shared" si="15"/>
        <v>6.3025210084033615E-3</v>
      </c>
      <c r="L67" s="186">
        <v>86</v>
      </c>
      <c r="M67" s="186">
        <v>52</v>
      </c>
      <c r="N67" s="186">
        <v>20</v>
      </c>
      <c r="O67" s="186">
        <v>181</v>
      </c>
      <c r="P67" s="186">
        <v>77</v>
      </c>
      <c r="Q67" s="187">
        <f t="shared" si="20"/>
        <v>-0.574585635359116</v>
      </c>
      <c r="R67" s="188">
        <f t="shared" si="21"/>
        <v>-0.10465116279069764</v>
      </c>
      <c r="S67" s="187">
        <f t="shared" si="16"/>
        <v>7.5735966715518004E-4</v>
      </c>
      <c r="T67" s="189">
        <f t="shared" si="17"/>
        <v>8.0882352941176475E-2</v>
      </c>
      <c r="U67" s="186">
        <v>0</v>
      </c>
      <c r="V67" s="186">
        <v>0</v>
      </c>
      <c r="W67" s="186">
        <v>0</v>
      </c>
      <c r="X67" s="186">
        <v>0</v>
      </c>
      <c r="Y67" s="186">
        <v>0</v>
      </c>
      <c r="Z67" s="187" t="str">
        <f t="shared" si="22"/>
        <v>-</v>
      </c>
      <c r="AA67" s="188" t="str">
        <f t="shared" si="23"/>
        <v>-</v>
      </c>
      <c r="AB67" s="187" t="e">
        <f t="shared" si="18"/>
        <v>#DIV/0!</v>
      </c>
      <c r="AC67" s="189">
        <f t="shared" si="19"/>
        <v>0</v>
      </c>
      <c r="AD67" s="40"/>
      <c r="AE67" s="40"/>
      <c r="AF67" s="40"/>
    </row>
    <row r="68" spans="2:32" x14ac:dyDescent="0.25">
      <c r="B68" s="185" t="s">
        <v>128</v>
      </c>
      <c r="C68" s="186">
        <v>11</v>
      </c>
      <c r="D68" s="186">
        <v>4</v>
      </c>
      <c r="E68" s="186">
        <v>0</v>
      </c>
      <c r="F68" s="186">
        <v>11</v>
      </c>
      <c r="G68" s="186">
        <v>27</v>
      </c>
      <c r="H68" s="187">
        <f t="shared" si="12"/>
        <v>1.4545454545454546</v>
      </c>
      <c r="I68" s="188">
        <f t="shared" si="13"/>
        <v>1.4545454545454546</v>
      </c>
      <c r="J68" s="187">
        <f t="shared" si="14"/>
        <v>1.165752774059842E-3</v>
      </c>
      <c r="K68" s="189">
        <f t="shared" si="15"/>
        <v>3.4220532319391636E-2</v>
      </c>
      <c r="L68" s="186">
        <v>85</v>
      </c>
      <c r="M68" s="186">
        <v>73</v>
      </c>
      <c r="N68" s="186">
        <v>6</v>
      </c>
      <c r="O68" s="186">
        <v>105</v>
      </c>
      <c r="P68" s="186">
        <v>166</v>
      </c>
      <c r="Q68" s="187">
        <f t="shared" si="20"/>
        <v>0.58095238095238089</v>
      </c>
      <c r="R68" s="188">
        <f t="shared" si="21"/>
        <v>0.95294117647058818</v>
      </c>
      <c r="S68" s="187">
        <f t="shared" si="16"/>
        <v>1.6327494123085701E-3</v>
      </c>
      <c r="T68" s="189">
        <f t="shared" si="17"/>
        <v>0.21039290240811154</v>
      </c>
      <c r="U68" s="186">
        <v>0</v>
      </c>
      <c r="V68" s="186">
        <v>0</v>
      </c>
      <c r="W68" s="186">
        <v>0</v>
      </c>
      <c r="X68" s="186">
        <v>0</v>
      </c>
      <c r="Y68" s="186">
        <v>0</v>
      </c>
      <c r="Z68" s="187" t="str">
        <f t="shared" si="22"/>
        <v>-</v>
      </c>
      <c r="AA68" s="188" t="str">
        <f t="shared" si="23"/>
        <v>-</v>
      </c>
      <c r="AB68" s="187" t="e">
        <f t="shared" si="18"/>
        <v>#DIV/0!</v>
      </c>
      <c r="AC68" s="189">
        <f t="shared" si="19"/>
        <v>0</v>
      </c>
      <c r="AD68" s="40"/>
      <c r="AE68" s="40"/>
      <c r="AF68" s="40"/>
    </row>
    <row r="69" spans="2:32" x14ac:dyDescent="0.25">
      <c r="B69" s="191" t="s">
        <v>288</v>
      </c>
      <c r="C69" s="192">
        <f>C44-SUM(C45:C68)</f>
        <v>2897</v>
      </c>
      <c r="D69" s="192">
        <f>D44-SUM(D45:D68)</f>
        <v>2155</v>
      </c>
      <c r="E69" s="192">
        <f>E44-SUM(E45:E68)</f>
        <v>106</v>
      </c>
      <c r="F69" s="192">
        <f>F44-SUM(F45:F68)</f>
        <v>1307</v>
      </c>
      <c r="G69" s="192">
        <f>G44-SUM(G45:G68)</f>
        <v>1613</v>
      </c>
      <c r="H69" s="193">
        <f t="shared" si="12"/>
        <v>0.23412394797245595</v>
      </c>
      <c r="I69" s="194">
        <f t="shared" si="13"/>
        <v>-0.44321712115982048</v>
      </c>
      <c r="J69" s="193">
        <f t="shared" si="14"/>
        <v>6.9642934242908336E-2</v>
      </c>
      <c r="K69" s="195">
        <f t="shared" si="15"/>
        <v>7.4123431827581451E-2</v>
      </c>
      <c r="L69" s="192">
        <f>L44-SUM(L45:L68)</f>
        <v>1547</v>
      </c>
      <c r="M69" s="192">
        <f>M44-SUM(M45:M68)</f>
        <v>961</v>
      </c>
      <c r="N69" s="192">
        <f>N44-SUM(N45:N68)</f>
        <v>320</v>
      </c>
      <c r="O69" s="192">
        <f>O44-SUM(O45:O68)</f>
        <v>1641</v>
      </c>
      <c r="P69" s="192">
        <f>P44-SUM(P45:P68)</f>
        <v>2006</v>
      </c>
      <c r="Q69" s="193">
        <f t="shared" si="20"/>
        <v>0.22242535039610001</v>
      </c>
      <c r="R69" s="194">
        <f t="shared" si="21"/>
        <v>0.29670329670329676</v>
      </c>
      <c r="S69" s="193">
        <f t="shared" si="16"/>
        <v>1.9730694705367417E-2</v>
      </c>
      <c r="T69" s="195">
        <f t="shared" si="17"/>
        <v>9.2183263636781393E-2</v>
      </c>
      <c r="U69" s="192">
        <f>U44-SUM(U45:U68)</f>
        <v>0</v>
      </c>
      <c r="V69" s="192">
        <f>V44-SUM(V45:V68)</f>
        <v>0</v>
      </c>
      <c r="W69" s="192">
        <f>W44-SUM(W45:W68)</f>
        <v>0</v>
      </c>
      <c r="X69" s="192">
        <f>X44-SUM(X45:X68)</f>
        <v>0</v>
      </c>
      <c r="Y69" s="192">
        <f>Y44-SUM(Y45:Y68)</f>
        <v>0</v>
      </c>
      <c r="Z69" s="193" t="str">
        <f t="shared" si="22"/>
        <v>-</v>
      </c>
      <c r="AA69" s="194" t="str">
        <f t="shared" si="23"/>
        <v>-</v>
      </c>
      <c r="AB69" s="193" t="e">
        <f t="shared" si="18"/>
        <v>#DIV/0!</v>
      </c>
      <c r="AC69" s="195">
        <f t="shared" si="19"/>
        <v>0</v>
      </c>
      <c r="AD69" s="40"/>
      <c r="AE69" s="40"/>
      <c r="AF69" s="40"/>
    </row>
    <row r="70" spans="2:32" ht="6" customHeight="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</row>
    <row r="71" spans="2:32" x14ac:dyDescent="0.25">
      <c r="B71" s="39" t="s">
        <v>19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</row>
  </sheetData>
  <mergeCells count="6">
    <mergeCell ref="C38:K38"/>
    <mergeCell ref="L38:T38"/>
    <mergeCell ref="U38:AC38"/>
    <mergeCell ref="C5:K5"/>
    <mergeCell ref="L5:T5"/>
    <mergeCell ref="U5:AC5"/>
  </mergeCells>
  <pageMargins left="0.25" right="0.25" top="0.75" bottom="0.75" header="0.3" footer="0.3"/>
  <pageSetup paperSize="9" scale="43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F05E6-047B-475E-8AEC-15A729FC21C7}">
  <sheetPr>
    <pageSetUpPr fitToPage="1"/>
  </sheetPr>
  <dimension ref="A1:BM40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1" width="10.5703125" customWidth="1"/>
    <col min="12" max="14" width="11.7109375" customWidth="1"/>
    <col min="15" max="16" width="11" customWidth="1"/>
    <col min="17" max="20" width="10.5703125" customWidth="1"/>
    <col min="21" max="23" width="11.7109375" customWidth="1"/>
    <col min="24" max="25" width="11" customWidth="1"/>
    <col min="26" max="29" width="10.5703125" customWidth="1"/>
    <col min="30" max="32" width="11.7109375" customWidth="1"/>
    <col min="33" max="34" width="11" customWidth="1"/>
    <col min="35" max="38" width="10.5703125" customWidth="1"/>
    <col min="39" max="41" width="11.7109375" customWidth="1"/>
    <col min="42" max="43" width="11" customWidth="1"/>
    <col min="44" max="47" width="10.5703125" customWidth="1"/>
    <col min="48" max="50" width="11.7109375" customWidth="1"/>
    <col min="51" max="52" width="11" customWidth="1"/>
    <col min="53" max="56" width="10.5703125" customWidth="1"/>
    <col min="57" max="59" width="11.7109375" customWidth="1"/>
    <col min="60" max="61" width="11" customWidth="1"/>
    <col min="62" max="65" width="10.5703125" customWidth="1"/>
  </cols>
  <sheetData>
    <row r="1" spans="1:65" ht="42.75" customHeight="1" x14ac:dyDescent="0.25"/>
    <row r="3" spans="1:65" ht="42" customHeight="1" thickBot="1" x14ac:dyDescent="0.3">
      <c r="B3" s="42" t="s">
        <v>296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</row>
    <row r="4" spans="1:65" ht="6" customHeight="1" x14ac:dyDescent="0.25"/>
    <row r="5" spans="1:65" ht="14.25" hidden="1" customHeight="1" x14ac:dyDescent="0.25">
      <c r="B5" s="170"/>
      <c r="C5" s="311" t="s">
        <v>12</v>
      </c>
      <c r="D5" s="312"/>
      <c r="E5" s="312"/>
      <c r="F5" s="312"/>
      <c r="G5" s="312"/>
      <c r="H5" s="312"/>
      <c r="I5" s="312"/>
      <c r="J5" s="312"/>
      <c r="K5" s="313"/>
      <c r="L5" s="311" t="s">
        <v>12</v>
      </c>
      <c r="M5" s="312"/>
      <c r="N5" s="312"/>
      <c r="O5" s="312"/>
      <c r="P5" s="312"/>
      <c r="Q5" s="312"/>
      <c r="R5" s="312"/>
      <c r="S5" s="312"/>
      <c r="T5" s="313"/>
      <c r="U5" s="311" t="s">
        <v>12</v>
      </c>
      <c r="V5" s="312"/>
      <c r="W5" s="312"/>
      <c r="X5" s="312"/>
      <c r="Y5" s="312"/>
      <c r="Z5" s="312"/>
      <c r="AA5" s="312"/>
      <c r="AB5" s="312"/>
      <c r="AC5" s="313"/>
      <c r="AD5" s="311" t="s">
        <v>12</v>
      </c>
      <c r="AE5" s="312"/>
      <c r="AF5" s="312"/>
      <c r="AG5" s="312"/>
      <c r="AH5" s="312"/>
      <c r="AI5" s="312"/>
      <c r="AJ5" s="312"/>
      <c r="AK5" s="312"/>
      <c r="AL5" s="313"/>
      <c r="AM5" s="311" t="s">
        <v>12</v>
      </c>
      <c r="AN5" s="312"/>
      <c r="AO5" s="312"/>
      <c r="AP5" s="312"/>
      <c r="AQ5" s="312"/>
      <c r="AR5" s="312"/>
      <c r="AS5" s="312"/>
      <c r="AT5" s="312"/>
      <c r="AU5" s="313"/>
      <c r="AV5" s="311" t="s">
        <v>12</v>
      </c>
      <c r="AW5" s="312"/>
      <c r="AX5" s="312"/>
      <c r="AY5" s="312"/>
      <c r="AZ5" s="312"/>
      <c r="BA5" s="312"/>
      <c r="BB5" s="312"/>
      <c r="BC5" s="312"/>
      <c r="BD5" s="313"/>
      <c r="BE5" s="311" t="s">
        <v>12</v>
      </c>
      <c r="BF5" s="312"/>
      <c r="BG5" s="312"/>
      <c r="BH5" s="312"/>
      <c r="BI5" s="312"/>
      <c r="BJ5" s="312"/>
      <c r="BK5" s="312"/>
      <c r="BL5" s="312"/>
      <c r="BM5" s="313"/>
    </row>
    <row r="6" spans="1:65" ht="15.75" x14ac:dyDescent="0.25">
      <c r="B6" s="209"/>
      <c r="C6" s="311" t="s">
        <v>25</v>
      </c>
      <c r="D6" s="312"/>
      <c r="E6" s="312"/>
      <c r="F6" s="312"/>
      <c r="G6" s="312"/>
      <c r="H6" s="312"/>
      <c r="I6" s="312"/>
      <c r="J6" s="312"/>
      <c r="K6" s="313"/>
      <c r="L6" s="311" t="s">
        <v>24</v>
      </c>
      <c r="M6" s="312"/>
      <c r="N6" s="312"/>
      <c r="O6" s="312"/>
      <c r="P6" s="312"/>
      <c r="Q6" s="312"/>
      <c r="R6" s="312"/>
      <c r="S6" s="312"/>
      <c r="T6" s="313"/>
      <c r="U6" s="311" t="s">
        <v>23</v>
      </c>
      <c r="V6" s="312"/>
      <c r="W6" s="312"/>
      <c r="X6" s="312"/>
      <c r="Y6" s="312"/>
      <c r="Z6" s="312"/>
      <c r="AA6" s="312"/>
      <c r="AB6" s="312"/>
      <c r="AC6" s="313"/>
      <c r="AD6" s="311" t="s">
        <v>22</v>
      </c>
      <c r="AE6" s="312"/>
      <c r="AF6" s="312"/>
      <c r="AG6" s="312"/>
      <c r="AH6" s="312"/>
      <c r="AI6" s="312"/>
      <c r="AJ6" s="312"/>
      <c r="AK6" s="312"/>
      <c r="AL6" s="313"/>
      <c r="AM6" s="311" t="s">
        <v>21</v>
      </c>
      <c r="AN6" s="312"/>
      <c r="AO6" s="312"/>
      <c r="AP6" s="312"/>
      <c r="AQ6" s="312"/>
      <c r="AR6" s="312"/>
      <c r="AS6" s="312"/>
      <c r="AT6" s="312"/>
      <c r="AU6" s="313"/>
      <c r="AV6" s="311" t="s">
        <v>163</v>
      </c>
      <c r="AW6" s="312"/>
      <c r="AX6" s="312"/>
      <c r="AY6" s="312"/>
      <c r="AZ6" s="312"/>
      <c r="BA6" s="312"/>
      <c r="BB6" s="312"/>
      <c r="BC6" s="312"/>
      <c r="BD6" s="313"/>
      <c r="BE6" s="311" t="s">
        <v>0</v>
      </c>
      <c r="BF6" s="312"/>
      <c r="BG6" s="312"/>
      <c r="BH6" s="312"/>
      <c r="BI6" s="312"/>
      <c r="BJ6" s="312"/>
      <c r="BK6" s="312"/>
      <c r="BL6" s="312"/>
      <c r="BM6" s="313"/>
    </row>
    <row r="7" spans="1:65" s="175" customFormat="1" ht="72" customHeight="1" x14ac:dyDescent="0.25">
      <c r="B7" s="171"/>
      <c r="C7" s="172" t="s">
        <v>440</v>
      </c>
      <c r="D7" s="172" t="s">
        <v>445</v>
      </c>
      <c r="E7" s="172" t="s">
        <v>441</v>
      </c>
      <c r="F7" s="172" t="s">
        <v>442</v>
      </c>
      <c r="G7" s="172" t="s">
        <v>443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74" t="str">
        <f>CONCATENATE("cuota s/ total alojados Tenerife ",RIGHT(G7,4))</f>
        <v>cuota s/ total alojados Tenerife 2023</v>
      </c>
      <c r="L7" s="172" t="s">
        <v>440</v>
      </c>
      <c r="M7" s="172" t="s">
        <v>445</v>
      </c>
      <c r="N7" s="172" t="s">
        <v>441</v>
      </c>
      <c r="O7" s="172" t="s">
        <v>442</v>
      </c>
      <c r="P7" s="172" t="s">
        <v>443</v>
      </c>
      <c r="Q7" s="173" t="str">
        <f>CONCATENATE("var. ",RIGHT(P7,2),"/",RIGHT(O7,2))</f>
        <v>var. 23/22</v>
      </c>
      <c r="R7" s="173" t="str">
        <f>CONCATENATE("var. ",RIGHT(P7,2),"/",RIGHT(L7,2))</f>
        <v>var. 23/19</v>
      </c>
      <c r="S7" s="173" t="str">
        <f>CONCATENATE("Cuota s/ total lugares de residencia ",RIGHT(P7,4))</f>
        <v>Cuota s/ total lugares de residencia 2023</v>
      </c>
      <c r="T7" s="174" t="str">
        <f>CONCATENATE("cuota s/ Canarias ",RIGHT(P7,4))</f>
        <v>cuota s/ Canarias 2023</v>
      </c>
      <c r="U7" s="172" t="s">
        <v>440</v>
      </c>
      <c r="V7" s="172" t="s">
        <v>445</v>
      </c>
      <c r="W7" s="172" t="s">
        <v>441</v>
      </c>
      <c r="X7" s="172" t="s">
        <v>442</v>
      </c>
      <c r="Y7" s="172" t="s">
        <v>443</v>
      </c>
      <c r="Z7" s="173" t="str">
        <f>CONCATENATE("var. ",RIGHT(Y7,2),"/",RIGHT(X7,2))</f>
        <v>var. 23/22</v>
      </c>
      <c r="AA7" s="173" t="str">
        <f>CONCATENATE("var. ",RIGHT(Y7,2),"/",RIGHT(U7,2))</f>
        <v>var. 23/19</v>
      </c>
      <c r="AB7" s="173" t="str">
        <f>CONCATENATE("Cuota s/ total lugares de residencia ",RIGHT(Y7,4))</f>
        <v>Cuota s/ total lugares de residencia 2023</v>
      </c>
      <c r="AC7" s="174" t="str">
        <f>CONCATENATE("cuota s/ Canarias ",RIGHT(Y7,4))</f>
        <v>cuota s/ Canarias 2023</v>
      </c>
      <c r="AD7" s="172" t="s">
        <v>440</v>
      </c>
      <c r="AE7" s="172" t="s">
        <v>445</v>
      </c>
      <c r="AF7" s="172" t="s">
        <v>441</v>
      </c>
      <c r="AG7" s="172" t="s">
        <v>442</v>
      </c>
      <c r="AH7" s="172" t="s">
        <v>443</v>
      </c>
      <c r="AI7" s="173" t="str">
        <f>CONCATENATE("var. ",RIGHT(AH7,2),"/",RIGHT(AG7,2))</f>
        <v>var. 23/22</v>
      </c>
      <c r="AJ7" s="173" t="str">
        <f>CONCATENATE("var. ",RIGHT(AH7,2),"/",RIGHT(AD7,2))</f>
        <v>var. 23/19</v>
      </c>
      <c r="AK7" s="173" t="str">
        <f>CONCATENATE("Cuota s/ total lugares de residencia ",RIGHT(AH7,4))</f>
        <v>Cuota s/ total lugares de residencia 2023</v>
      </c>
      <c r="AL7" s="174" t="str">
        <f>CONCATENATE("cuota s/ Canarias ",RIGHT(AH7,4))</f>
        <v>cuota s/ Canarias 2023</v>
      </c>
      <c r="AM7" s="172" t="s">
        <v>440</v>
      </c>
      <c r="AN7" s="172" t="s">
        <v>445</v>
      </c>
      <c r="AO7" s="172" t="s">
        <v>441</v>
      </c>
      <c r="AP7" s="172" t="s">
        <v>442</v>
      </c>
      <c r="AQ7" s="172" t="s">
        <v>443</v>
      </c>
      <c r="AR7" s="173" t="str">
        <f>CONCATENATE("var. ",RIGHT(AQ7,2),"/",RIGHT(AP7,2))</f>
        <v>var. 23/22</v>
      </c>
      <c r="AS7" s="173" t="str">
        <f>CONCATENATE("var. ",RIGHT(AQ7,2),"/",RIGHT(AM7,2))</f>
        <v>var. 23/19</v>
      </c>
      <c r="AT7" s="173" t="str">
        <f>CONCATENATE("Cuota s/ total lugares de residencia ",RIGHT(AQ7,4))</f>
        <v>Cuota s/ total lugares de residencia 2023</v>
      </c>
      <c r="AU7" s="174" t="str">
        <f>CONCATENATE("cuota s/ Canarias ",RIGHT(AQ7,4))</f>
        <v>cuota s/ Canarias 2023</v>
      </c>
      <c r="AV7" s="172" t="s">
        <v>440</v>
      </c>
      <c r="AW7" s="172" t="s">
        <v>445</v>
      </c>
      <c r="AX7" s="172" t="s">
        <v>441</v>
      </c>
      <c r="AY7" s="172" t="s">
        <v>442</v>
      </c>
      <c r="AZ7" s="172" t="s">
        <v>443</v>
      </c>
      <c r="BA7" s="173" t="str">
        <f>CONCATENATE("var. ",RIGHT(AZ7,2),"/",RIGHT(AY7,2))</f>
        <v>var. 23/22</v>
      </c>
      <c r="BB7" s="173" t="str">
        <f>CONCATENATE("var. ",RIGHT(AZ7,2),"/",RIGHT(AV7,2))</f>
        <v>var. 23/19</v>
      </c>
      <c r="BC7" s="173" t="str">
        <f>CONCATENATE("Cuota s/ total lugares de residencia ",RIGHT(AZ7,4))</f>
        <v>Cuota s/ total lugares de residencia 2023</v>
      </c>
      <c r="BD7" s="174" t="str">
        <f>CONCATENATE("cuota s/ Canarias ",RIGHT(AZ7,4))</f>
        <v>cuota s/ Canarias 2023</v>
      </c>
      <c r="BE7" s="172" t="s">
        <v>440</v>
      </c>
      <c r="BF7" s="172" t="s">
        <v>445</v>
      </c>
      <c r="BG7" s="172" t="s">
        <v>441</v>
      </c>
      <c r="BH7" s="172" t="s">
        <v>442</v>
      </c>
      <c r="BI7" s="172" t="s">
        <v>443</v>
      </c>
      <c r="BJ7" s="173" t="str">
        <f>CONCATENATE("var. ",RIGHT(BI7,2),"/",RIGHT(BH7,2))</f>
        <v>var. 23/22</v>
      </c>
      <c r="BK7" s="173" t="str">
        <f>CONCATENATE("var. ",RIGHT(BI7,2),"/",RIGHT(BE7,2))</f>
        <v>var. 23/19</v>
      </c>
      <c r="BL7" s="173" t="str">
        <f>CONCATENATE("Cuota s/ total lugares de residencia ",RIGHT(BI7,4))</f>
        <v>Cuota s/ total lugares de residencia 2023</v>
      </c>
      <c r="BM7" s="174" t="str">
        <f>CONCATENATE("cuota s/ Canarias ",RIGHT(BI7,4))</f>
        <v>cuota s/ Canarias 2023</v>
      </c>
    </row>
    <row r="8" spans="1:65" x14ac:dyDescent="0.25">
      <c r="A8" s="1"/>
      <c r="B8" s="176" t="s">
        <v>44</v>
      </c>
      <c r="C8" s="177">
        <f>C9+C12</f>
        <v>17803</v>
      </c>
      <c r="D8" s="177">
        <f>D9+D12</f>
        <v>12287</v>
      </c>
      <c r="E8" s="177">
        <f>E9+E12</f>
        <v>4737</v>
      </c>
      <c r="F8" s="177">
        <f>F9+F12</f>
        <v>8276</v>
      </c>
      <c r="G8" s="177">
        <f>G9+G12</f>
        <v>13292</v>
      </c>
      <c r="H8" s="178">
        <f>IFERROR(G8/F8-1,"-")</f>
        <v>0.60608989850169159</v>
      </c>
      <c r="I8" s="178">
        <f>IFERROR(G8/C8-1,"-")</f>
        <v>-0.25338426107959333</v>
      </c>
      <c r="J8" s="178">
        <f>G8/G$8</f>
        <v>1</v>
      </c>
      <c r="K8" s="179">
        <f>G8/$BI8</f>
        <v>7.8150401305720815E-3</v>
      </c>
      <c r="L8" s="177">
        <f>L9+L12</f>
        <v>47092</v>
      </c>
      <c r="M8" s="177">
        <f>M9+M12</f>
        <v>26670</v>
      </c>
      <c r="N8" s="177">
        <f>N9+N12</f>
        <v>1534</v>
      </c>
      <c r="O8" s="177">
        <f>O9+O12</f>
        <v>26656</v>
      </c>
      <c r="P8" s="177">
        <f>P9+P12</f>
        <v>37581</v>
      </c>
      <c r="Q8" s="178">
        <f>IFERROR(P8/O8-1,"-")</f>
        <v>0.40985144057623057</v>
      </c>
      <c r="R8" s="178">
        <f>IFERROR(P8/L8-1,"-")</f>
        <v>-0.2019663637135819</v>
      </c>
      <c r="S8" s="178">
        <f>P8/P$8</f>
        <v>1</v>
      </c>
      <c r="T8" s="179">
        <f>P8/$BI8</f>
        <v>2.2095773634293516E-2</v>
      </c>
      <c r="U8" s="177">
        <f>U9+U12</f>
        <v>187959</v>
      </c>
      <c r="V8" s="177">
        <f>V9+V12</f>
        <v>109734</v>
      </c>
      <c r="W8" s="177">
        <f>W9+W12</f>
        <v>38288</v>
      </c>
      <c r="X8" s="177">
        <f>X9+X12</f>
        <v>175966</v>
      </c>
      <c r="Y8" s="177">
        <f>Y9+Y12</f>
        <v>207194</v>
      </c>
      <c r="Z8" s="178">
        <f>IFERROR(Y8/X8-1,"-")</f>
        <v>0.17746610140595331</v>
      </c>
      <c r="AA8" s="178">
        <f>IFERROR(Y8/U8-1,"-")</f>
        <v>0.10233614777690869</v>
      </c>
      <c r="AB8" s="178">
        <f>Y8/Y$8</f>
        <v>1</v>
      </c>
      <c r="AC8" s="179">
        <f>Y8/$BI8</f>
        <v>0.12181984839104364</v>
      </c>
      <c r="AD8" s="177">
        <f>AD9+AD12</f>
        <v>706680</v>
      </c>
      <c r="AE8" s="177">
        <f>AE9+AE12</f>
        <v>438824</v>
      </c>
      <c r="AF8" s="177">
        <f>AF9+AF12</f>
        <v>110262</v>
      </c>
      <c r="AG8" s="177">
        <f>AG9+AG12</f>
        <v>688763</v>
      </c>
      <c r="AH8" s="177">
        <f>AH9+AH12</f>
        <v>828625</v>
      </c>
      <c r="AI8" s="178">
        <f>IFERROR(AH8/AG8-1,"-")</f>
        <v>0.2030625919220399</v>
      </c>
      <c r="AJ8" s="178">
        <f>IFERROR(AH8/AD8-1,"-")</f>
        <v>0.17256042338823785</v>
      </c>
      <c r="AK8" s="178">
        <f>AH8/AH$8</f>
        <v>1</v>
      </c>
      <c r="AL8" s="179">
        <f>AH8/$BI8</f>
        <v>0.48719061301499333</v>
      </c>
      <c r="AM8" s="177">
        <f>AM9+AM12</f>
        <v>194178</v>
      </c>
      <c r="AN8" s="177">
        <f>AN9+AN12</f>
        <v>137076</v>
      </c>
      <c r="AO8" s="177">
        <f>AO9+AO12</f>
        <v>45539</v>
      </c>
      <c r="AP8" s="177">
        <f>AP9+AP12</f>
        <v>244497</v>
      </c>
      <c r="AQ8" s="177">
        <f>AQ9+AQ12</f>
        <v>256055</v>
      </c>
      <c r="AR8" s="178">
        <f>IFERROR(AQ8/AP8-1,"-")</f>
        <v>4.7272563671537871E-2</v>
      </c>
      <c r="AS8" s="178">
        <f>IFERROR(AQ8/AM8-1,"-")</f>
        <v>0.31866122835748634</v>
      </c>
      <c r="AT8" s="178">
        <f>AQ8/AQ$8</f>
        <v>1</v>
      </c>
      <c r="AU8" s="179">
        <f>AQ8/$BI8</f>
        <v>0.15054770543436913</v>
      </c>
      <c r="AV8" s="177">
        <f>AV9+AV12</f>
        <v>1153712</v>
      </c>
      <c r="AW8" s="177">
        <f>AW9+AW12</f>
        <v>724591</v>
      </c>
      <c r="AX8" s="177">
        <f>AX9+AX12</f>
        <v>200360</v>
      </c>
      <c r="AY8" s="177">
        <f>AY9+AY12</f>
        <v>1144158</v>
      </c>
      <c r="AZ8" s="177">
        <f>AZ9+AZ12</f>
        <v>1342747</v>
      </c>
      <c r="BA8" s="178">
        <f>IFERROR(AZ8/AY8-1,"-")</f>
        <v>0.17356781143862987</v>
      </c>
      <c r="BB8" s="178">
        <f>IFERROR(AZ8/AV8-1,"-")</f>
        <v>0.16384938355499457</v>
      </c>
      <c r="BC8" s="178">
        <f>AZ8/AZ$8</f>
        <v>1</v>
      </c>
      <c r="BD8" s="179">
        <f>AZ8/$BI8</f>
        <v>0.78946898060527171</v>
      </c>
      <c r="BE8" s="177">
        <f>BE9+BE12</f>
        <v>1571188</v>
      </c>
      <c r="BF8" s="177">
        <f>BF9+BF12</f>
        <v>947316</v>
      </c>
      <c r="BG8" s="177">
        <f>BG9+BG12</f>
        <v>263510</v>
      </c>
      <c r="BH8" s="177">
        <f>BH9+BH12</f>
        <v>1442150</v>
      </c>
      <c r="BI8" s="177">
        <f>BI9+BI12</f>
        <v>1700823</v>
      </c>
      <c r="BJ8" s="178">
        <f>IFERROR(BI8/BH8-1,"-")</f>
        <v>0.17936622404049518</v>
      </c>
      <c r="BK8" s="178">
        <f>IFERROR(BI8/BE8-1,"-")</f>
        <v>8.250763116826243E-2</v>
      </c>
      <c r="BL8" s="178">
        <f>BI8/BI$8</f>
        <v>1</v>
      </c>
      <c r="BM8" s="179">
        <f>BI8/$BI8</f>
        <v>1</v>
      </c>
    </row>
    <row r="9" spans="1:65" x14ac:dyDescent="0.25">
      <c r="A9" s="1" t="s">
        <v>76</v>
      </c>
      <c r="B9" s="180" t="s">
        <v>77</v>
      </c>
      <c r="C9" s="181">
        <v>5330</v>
      </c>
      <c r="D9" s="181">
        <v>4304</v>
      </c>
      <c r="E9" s="181">
        <v>3518</v>
      </c>
      <c r="F9" s="181">
        <v>3906</v>
      </c>
      <c r="G9" s="181">
        <v>5902</v>
      </c>
      <c r="H9" s="182">
        <f>IFERROR(G9/F9-1,"-")</f>
        <v>0.51100870455709169</v>
      </c>
      <c r="I9" s="183">
        <f>IFERROR(G9/C9-1,"-")</f>
        <v>0.1073170731707318</v>
      </c>
      <c r="J9" s="182">
        <f>G9/G$8</f>
        <v>0.44402648209449291</v>
      </c>
      <c r="K9" s="184">
        <f t="shared" ref="K9:K37" si="0">G9/$BI9</f>
        <v>2.0888707993416977E-2</v>
      </c>
      <c r="L9" s="181">
        <v>9200</v>
      </c>
      <c r="M9" s="181">
        <v>6795</v>
      </c>
      <c r="N9" s="181">
        <v>732</v>
      </c>
      <c r="O9" s="181">
        <v>7676</v>
      </c>
      <c r="P9" s="181">
        <v>11337</v>
      </c>
      <c r="Q9" s="182">
        <f>IFERROR(P9/O9-1,"-")</f>
        <v>0.47694111516414806</v>
      </c>
      <c r="R9" s="183">
        <f>IFERROR(P9/L9-1,"-")</f>
        <v>0.2322826086956522</v>
      </c>
      <c r="S9" s="182">
        <f>P9/P$8</f>
        <v>0.3016683962640696</v>
      </c>
      <c r="T9" s="184">
        <f t="shared" ref="T9:T37" si="1">P9/$BI9</f>
        <v>4.0124581925003094E-2</v>
      </c>
      <c r="U9" s="181">
        <v>40328</v>
      </c>
      <c r="V9" s="181">
        <v>19793</v>
      </c>
      <c r="W9" s="181">
        <v>17842</v>
      </c>
      <c r="X9" s="181">
        <v>35504</v>
      </c>
      <c r="Y9" s="181">
        <v>48663</v>
      </c>
      <c r="Z9" s="182">
        <f>IFERROR(Y9/X9-1,"-")</f>
        <v>0.37063429472735465</v>
      </c>
      <c r="AA9" s="183">
        <f>IFERROR(Y9/U9-1,"-")</f>
        <v>0.20668022217813919</v>
      </c>
      <c r="AB9" s="182">
        <f>Y9/Y$8</f>
        <v>0.23486683977335251</v>
      </c>
      <c r="AC9" s="184">
        <f t="shared" ref="AC9:AC37" si="2">Y9/$BI9</f>
        <v>0.17223097205754836</v>
      </c>
      <c r="AD9" s="181">
        <v>135931</v>
      </c>
      <c r="AE9" s="181">
        <v>73085</v>
      </c>
      <c r="AF9" s="181">
        <v>60078</v>
      </c>
      <c r="AG9" s="181">
        <v>139149</v>
      </c>
      <c r="AH9" s="181">
        <v>152205</v>
      </c>
      <c r="AI9" s="182">
        <f>IFERROR(AH9/AG9-1,"-")</f>
        <v>9.3827479895651322E-2</v>
      </c>
      <c r="AJ9" s="183">
        <f>IFERROR(AH9/AD9-1,"-")</f>
        <v>0.11972250627156433</v>
      </c>
      <c r="AK9" s="182">
        <f>AH9/AH$8</f>
        <v>0.18368381354653793</v>
      </c>
      <c r="AL9" s="184">
        <f t="shared" ref="AL9:AL37" si="3">AH9/$BI9</f>
        <v>0.53869295156523744</v>
      </c>
      <c r="AM9" s="181">
        <v>25617</v>
      </c>
      <c r="AN9" s="181">
        <v>18882</v>
      </c>
      <c r="AO9" s="181">
        <v>22395</v>
      </c>
      <c r="AP9" s="181">
        <v>32591</v>
      </c>
      <c r="AQ9" s="181">
        <v>28427</v>
      </c>
      <c r="AR9" s="182">
        <f>IFERROR(AQ9/AP9-1,"-")</f>
        <v>-0.12776533398791079</v>
      </c>
      <c r="AS9" s="183">
        <f>IFERROR(AQ9/AM9-1,"-")</f>
        <v>0.10969278213686229</v>
      </c>
      <c r="AT9" s="182">
        <f>AQ9/AQ$8</f>
        <v>0.11101911698658491</v>
      </c>
      <c r="AU9" s="184">
        <f t="shared" ref="AU9:AU37" si="4">AQ9/$BI9</f>
        <v>0.10061052221769984</v>
      </c>
      <c r="AV9" s="181">
        <v>216406</v>
      </c>
      <c r="AW9" s="181">
        <v>122859</v>
      </c>
      <c r="AX9" s="181">
        <v>104565</v>
      </c>
      <c r="AY9" s="181">
        <v>218826</v>
      </c>
      <c r="AZ9" s="181">
        <v>246534</v>
      </c>
      <c r="BA9" s="182">
        <f>IFERROR(AZ9/AY9-1,"-")</f>
        <v>0.12662115105152028</v>
      </c>
      <c r="BB9" s="183">
        <f>IFERROR(AZ9/AV9-1,"-")</f>
        <v>0.13921979982070742</v>
      </c>
      <c r="BC9" s="182">
        <f>AZ9/AZ$8</f>
        <v>0.18360420838773053</v>
      </c>
      <c r="BD9" s="184">
        <f t="shared" ref="BD9:BD37" si="5">AZ9/$BI9</f>
        <v>0.87254773575890565</v>
      </c>
      <c r="BE9" s="181">
        <v>257148</v>
      </c>
      <c r="BF9" s="181">
        <v>140270</v>
      </c>
      <c r="BG9" s="181">
        <v>130748</v>
      </c>
      <c r="BH9" s="181">
        <v>250871</v>
      </c>
      <c r="BI9" s="181">
        <v>282545</v>
      </c>
      <c r="BJ9" s="182">
        <f>IFERROR(BI9/BH9-1,"-")</f>
        <v>0.12625612366515071</v>
      </c>
      <c r="BK9" s="183">
        <f>IFERROR(BI9/BE9-1,"-")</f>
        <v>9.8764135828394606E-2</v>
      </c>
      <c r="BL9" s="182">
        <f>BI9/BI$8</f>
        <v>0.16612251833377137</v>
      </c>
      <c r="BM9" s="184">
        <f t="shared" ref="BM9:BM37" si="6">BI9/$BI9</f>
        <v>1</v>
      </c>
    </row>
    <row r="10" spans="1:65" x14ac:dyDescent="0.25">
      <c r="A10" s="197" t="s">
        <v>9</v>
      </c>
      <c r="B10" s="185" t="s">
        <v>9</v>
      </c>
      <c r="C10" s="186">
        <v>2549</v>
      </c>
      <c r="D10" s="186">
        <v>2168</v>
      </c>
      <c r="E10" s="186">
        <v>3247</v>
      </c>
      <c r="F10" s="186">
        <v>3344</v>
      </c>
      <c r="G10" s="186">
        <v>4610</v>
      </c>
      <c r="H10" s="187">
        <f>IFERROR(G10/F10-1,"-")</f>
        <v>0.37858851674641159</v>
      </c>
      <c r="I10" s="188">
        <f>IFERROR(G10/C10-1,"-")</f>
        <v>0.80855237347979592</v>
      </c>
      <c r="J10" s="187">
        <f>G10/G$8</f>
        <v>0.34682515798976826</v>
      </c>
      <c r="K10" s="189">
        <f t="shared" si="0"/>
        <v>4.1479588623255563E-2</v>
      </c>
      <c r="L10" s="186">
        <v>5357</v>
      </c>
      <c r="M10" s="186">
        <v>5059</v>
      </c>
      <c r="N10" s="186">
        <v>521</v>
      </c>
      <c r="O10" s="186">
        <v>5670</v>
      </c>
      <c r="P10" s="186">
        <v>7239</v>
      </c>
      <c r="Q10" s="187">
        <f>IFERROR(P10/O10-1,"-")</f>
        <v>0.2767195767195767</v>
      </c>
      <c r="R10" s="188">
        <f>IFERROR(P10/L10-1,"-")</f>
        <v>0.35131603509426923</v>
      </c>
      <c r="S10" s="187">
        <f>P10/P$8</f>
        <v>0.19262393230621858</v>
      </c>
      <c r="T10" s="189">
        <f t="shared" si="1"/>
        <v>6.5134651202548161E-2</v>
      </c>
      <c r="U10" s="186">
        <v>15746</v>
      </c>
      <c r="V10" s="186">
        <v>7154</v>
      </c>
      <c r="W10" s="186">
        <v>12920</v>
      </c>
      <c r="X10" s="186">
        <v>16943</v>
      </c>
      <c r="Y10" s="186">
        <v>24356</v>
      </c>
      <c r="Z10" s="187">
        <f>IFERROR(Y10/X10-1,"-")</f>
        <v>0.43752582187333999</v>
      </c>
      <c r="AA10" s="188">
        <f>IFERROR(Y10/U10-1,"-")</f>
        <v>0.54680553791439102</v>
      </c>
      <c r="AB10" s="187">
        <f>Y10/Y$8</f>
        <v>0.11755166655405079</v>
      </c>
      <c r="AC10" s="189">
        <f t="shared" si="2"/>
        <v>0.21914899360260576</v>
      </c>
      <c r="AD10" s="186">
        <v>34341</v>
      </c>
      <c r="AE10" s="186">
        <v>19453</v>
      </c>
      <c r="AF10" s="186">
        <v>38704</v>
      </c>
      <c r="AG10" s="186">
        <v>46786</v>
      </c>
      <c r="AH10" s="186">
        <v>39253</v>
      </c>
      <c r="AI10" s="187">
        <f>IFERROR(AH10/AG10-1,"-")</f>
        <v>-0.16100970375753432</v>
      </c>
      <c r="AJ10" s="188">
        <f>IFERROR(AH10/AD10-1,"-")</f>
        <v>0.14303602108267088</v>
      </c>
      <c r="AK10" s="187">
        <f>AH10/AH$8</f>
        <v>4.7371247548649874E-2</v>
      </c>
      <c r="AL10" s="189">
        <f t="shared" si="3"/>
        <v>0.3531883497242192</v>
      </c>
      <c r="AM10" s="186">
        <v>13076</v>
      </c>
      <c r="AN10" s="186">
        <v>7306</v>
      </c>
      <c r="AO10" s="186">
        <v>15944</v>
      </c>
      <c r="AP10" s="186">
        <v>15633</v>
      </c>
      <c r="AQ10" s="186">
        <v>16030</v>
      </c>
      <c r="AR10" s="187">
        <f>IFERROR(AQ10/AP10-1,"-")</f>
        <v>2.5394997761146287E-2</v>
      </c>
      <c r="AS10" s="188">
        <f>IFERROR(AQ10/AM10-1,"-")</f>
        <v>0.22591006423982862</v>
      </c>
      <c r="AT10" s="187">
        <f>AQ10/AQ$8</f>
        <v>6.2603737478276147E-2</v>
      </c>
      <c r="AU10" s="189">
        <f t="shared" si="4"/>
        <v>0.14423379731687347</v>
      </c>
      <c r="AV10" s="186">
        <v>71069</v>
      </c>
      <c r="AW10" s="186">
        <v>41140</v>
      </c>
      <c r="AX10" s="186">
        <v>71336</v>
      </c>
      <c r="AY10" s="186">
        <v>88376</v>
      </c>
      <c r="AZ10" s="186">
        <v>91488</v>
      </c>
      <c r="BA10" s="187">
        <f>IFERROR(AZ10/AY10-1,"-")</f>
        <v>3.5213180048881965E-2</v>
      </c>
      <c r="BB10" s="188">
        <f>IFERROR(AZ10/AV10-1,"-")</f>
        <v>0.28731233027058201</v>
      </c>
      <c r="BC10" s="187">
        <f>AZ10/AZ$8</f>
        <v>6.813495021772531E-2</v>
      </c>
      <c r="BD10" s="189">
        <f t="shared" si="5"/>
        <v>0.82318538046950218</v>
      </c>
      <c r="BE10" s="186">
        <v>89908</v>
      </c>
      <c r="BF10" s="186">
        <v>51219</v>
      </c>
      <c r="BG10" s="186">
        <v>93260</v>
      </c>
      <c r="BH10" s="186">
        <v>107393</v>
      </c>
      <c r="BI10" s="186">
        <v>111139</v>
      </c>
      <c r="BJ10" s="187">
        <f>IFERROR(BI10/BH10-1,"-")</f>
        <v>3.4881230620245285E-2</v>
      </c>
      <c r="BK10" s="188">
        <f>IFERROR(BI10/BE10-1,"-")</f>
        <v>0.23614138897539716</v>
      </c>
      <c r="BL10" s="187">
        <f>BI10/BI$8</f>
        <v>6.5344248049326703E-2</v>
      </c>
      <c r="BM10" s="189">
        <f t="shared" si="6"/>
        <v>1</v>
      </c>
    </row>
    <row r="11" spans="1:65" x14ac:dyDescent="0.25">
      <c r="A11" s="197" t="s">
        <v>81</v>
      </c>
      <c r="B11" s="185" t="s">
        <v>81</v>
      </c>
      <c r="C11" s="186">
        <v>2781</v>
      </c>
      <c r="D11" s="186">
        <v>2136</v>
      </c>
      <c r="E11" s="186">
        <v>271</v>
      </c>
      <c r="F11" s="186">
        <v>562</v>
      </c>
      <c r="G11" s="186">
        <v>1292</v>
      </c>
      <c r="H11" s="187">
        <f>IFERROR(G11/F11-1,"-")</f>
        <v>1.2989323843416369</v>
      </c>
      <c r="I11" s="188">
        <f>IFERROR(G11/C11-1,"-")</f>
        <v>-0.53541891405969078</v>
      </c>
      <c r="J11" s="187">
        <f>G11/G$8</f>
        <v>9.7201324104724651E-2</v>
      </c>
      <c r="K11" s="189">
        <f t="shared" si="0"/>
        <v>7.5376591251181402E-3</v>
      </c>
      <c r="L11" s="186">
        <v>3843</v>
      </c>
      <c r="M11" s="186">
        <v>1736</v>
      </c>
      <c r="N11" s="186">
        <v>211</v>
      </c>
      <c r="O11" s="186">
        <v>2006</v>
      </c>
      <c r="P11" s="186">
        <v>4098</v>
      </c>
      <c r="Q11" s="187">
        <f>IFERROR(P11/O11-1,"-")</f>
        <v>1.0428713858424725</v>
      </c>
      <c r="R11" s="188">
        <f>IFERROR(P11/L11-1,"-")</f>
        <v>6.6354410616705772E-2</v>
      </c>
      <c r="S11" s="187">
        <f>P11/P$8</f>
        <v>0.10904446395785104</v>
      </c>
      <c r="T11" s="189">
        <f t="shared" si="1"/>
        <v>2.3908147906140976E-2</v>
      </c>
      <c r="U11" s="186">
        <v>24582</v>
      </c>
      <c r="V11" s="186">
        <v>12639</v>
      </c>
      <c r="W11" s="186">
        <v>4922</v>
      </c>
      <c r="X11" s="186">
        <v>18561</v>
      </c>
      <c r="Y11" s="186">
        <v>24307</v>
      </c>
      <c r="Z11" s="187">
        <f>IFERROR(Y11/X11-1,"-")</f>
        <v>0.30957383761650781</v>
      </c>
      <c r="AA11" s="188">
        <f>IFERROR(Y11/U11-1,"-")</f>
        <v>-1.1187047433081077E-2</v>
      </c>
      <c r="AB11" s="187">
        <f>Y11/Y$8</f>
        <v>0.11731517321930171</v>
      </c>
      <c r="AC11" s="189">
        <f t="shared" si="2"/>
        <v>0.14180950491814756</v>
      </c>
      <c r="AD11" s="186">
        <v>101590</v>
      </c>
      <c r="AE11" s="186">
        <v>53632</v>
      </c>
      <c r="AF11" s="186">
        <v>21374</v>
      </c>
      <c r="AG11" s="186">
        <v>92363</v>
      </c>
      <c r="AH11" s="186">
        <v>112952</v>
      </c>
      <c r="AI11" s="187">
        <f>IFERROR(AH11/AG11-1,"-")</f>
        <v>0.22291393739917509</v>
      </c>
      <c r="AJ11" s="188">
        <f>IFERROR(AH11/AD11-1,"-")</f>
        <v>0.11184171670440013</v>
      </c>
      <c r="AK11" s="187">
        <f>AH11/AH$8</f>
        <v>0.13631256599788807</v>
      </c>
      <c r="AL11" s="189">
        <f t="shared" si="3"/>
        <v>0.65897343150181442</v>
      </c>
      <c r="AM11" s="186">
        <v>12541</v>
      </c>
      <c r="AN11" s="186">
        <v>11576</v>
      </c>
      <c r="AO11" s="186">
        <v>6451</v>
      </c>
      <c r="AP11" s="186">
        <v>16958</v>
      </c>
      <c r="AQ11" s="186">
        <v>12397</v>
      </c>
      <c r="AR11" s="187">
        <f>IFERROR(AQ11/AP11-1,"-")</f>
        <v>-0.2689586036089161</v>
      </c>
      <c r="AS11" s="188">
        <f>IFERROR(AQ11/AM11-1,"-")</f>
        <v>-1.1482337931584374E-2</v>
      </c>
      <c r="AT11" s="187">
        <f>AQ11/AQ$8</f>
        <v>4.8415379508308765E-2</v>
      </c>
      <c r="AU11" s="189">
        <f t="shared" si="4"/>
        <v>7.2325356171895963E-2</v>
      </c>
      <c r="AV11" s="186">
        <v>145337</v>
      </c>
      <c r="AW11" s="186">
        <v>81719</v>
      </c>
      <c r="AX11" s="186">
        <v>33229</v>
      </c>
      <c r="AY11" s="186">
        <v>130450</v>
      </c>
      <c r="AZ11" s="186">
        <v>155046</v>
      </c>
      <c r="BA11" s="187">
        <f>IFERROR(AZ11/AY11-1,"-")</f>
        <v>0.18854733614411656</v>
      </c>
      <c r="BB11" s="188">
        <f>IFERROR(AZ11/AV11-1,"-")</f>
        <v>6.6803360465676365E-2</v>
      </c>
      <c r="BC11" s="187">
        <f>AZ11/AZ$8</f>
        <v>0.11546925817000522</v>
      </c>
      <c r="BD11" s="189">
        <f t="shared" si="5"/>
        <v>0.90455409962311706</v>
      </c>
      <c r="BE11" s="186">
        <v>167240</v>
      </c>
      <c r="BF11" s="186">
        <v>89051</v>
      </c>
      <c r="BG11" s="186">
        <v>37488</v>
      </c>
      <c r="BH11" s="186">
        <v>143478</v>
      </c>
      <c r="BI11" s="186">
        <v>171406</v>
      </c>
      <c r="BJ11" s="187">
        <f>IFERROR(BI11/BH11-1,"-")</f>
        <v>0.19465005087888043</v>
      </c>
      <c r="BK11" s="188">
        <f>IFERROR(BI11/BE11-1,"-")</f>
        <v>2.4910308538627079E-2</v>
      </c>
      <c r="BL11" s="187">
        <f>BI11/BI$8</f>
        <v>0.10077827028444465</v>
      </c>
      <c r="BM11" s="189">
        <f t="shared" si="6"/>
        <v>1</v>
      </c>
    </row>
    <row r="12" spans="1:65" x14ac:dyDescent="0.25">
      <c r="A12" s="1"/>
      <c r="B12" s="180" t="s">
        <v>89</v>
      </c>
      <c r="C12" s="181">
        <v>12473</v>
      </c>
      <c r="D12" s="181">
        <v>7983</v>
      </c>
      <c r="E12" s="181">
        <v>1219</v>
      </c>
      <c r="F12" s="181">
        <v>4370</v>
      </c>
      <c r="G12" s="181">
        <v>7390</v>
      </c>
      <c r="H12" s="182">
        <f>IFERROR(G12/F12-1,"-")</f>
        <v>0.69107551487414187</v>
      </c>
      <c r="I12" s="183">
        <f>IFERROR(G12/C12-1,"-")</f>
        <v>-0.40752024372644913</v>
      </c>
      <c r="J12" s="182">
        <f>G12/G$8</f>
        <v>0.55597351790550709</v>
      </c>
      <c r="K12" s="184">
        <f t="shared" si="0"/>
        <v>5.2105440541276114E-3</v>
      </c>
      <c r="L12" s="181">
        <v>37892</v>
      </c>
      <c r="M12" s="181">
        <v>19875</v>
      </c>
      <c r="N12" s="181">
        <v>802</v>
      </c>
      <c r="O12" s="181">
        <v>18980</v>
      </c>
      <c r="P12" s="181">
        <v>26244</v>
      </c>
      <c r="Q12" s="182">
        <f>IFERROR(P12/O12-1,"-")</f>
        <v>0.38271865121180193</v>
      </c>
      <c r="R12" s="183">
        <f>IFERROR(P12/L12-1,"-")</f>
        <v>-0.30739997888736403</v>
      </c>
      <c r="S12" s="182">
        <f>P12/P$8</f>
        <v>0.6983316037359304</v>
      </c>
      <c r="T12" s="184">
        <f t="shared" si="1"/>
        <v>1.8504129655822061E-2</v>
      </c>
      <c r="U12" s="181">
        <v>147631</v>
      </c>
      <c r="V12" s="181">
        <v>89941</v>
      </c>
      <c r="W12" s="181">
        <v>20446</v>
      </c>
      <c r="X12" s="181">
        <v>140462</v>
      </c>
      <c r="Y12" s="181">
        <v>158531</v>
      </c>
      <c r="Z12" s="182">
        <f>IFERROR(Y12/X12-1,"-")</f>
        <v>0.12863977445857233</v>
      </c>
      <c r="AA12" s="183">
        <f>IFERROR(Y12/U12-1,"-")</f>
        <v>7.3832731607860191E-2</v>
      </c>
      <c r="AB12" s="182">
        <f>Y12/Y$8</f>
        <v>0.76513316022664746</v>
      </c>
      <c r="AC12" s="184">
        <f t="shared" si="2"/>
        <v>0.11177709870702358</v>
      </c>
      <c r="AD12" s="181">
        <v>570749</v>
      </c>
      <c r="AE12" s="181">
        <v>365739</v>
      </c>
      <c r="AF12" s="181">
        <v>50184</v>
      </c>
      <c r="AG12" s="181">
        <v>549614</v>
      </c>
      <c r="AH12" s="181">
        <v>676420</v>
      </c>
      <c r="AI12" s="182">
        <f>IFERROR(AH12/AG12-1,"-")</f>
        <v>0.23071828592430332</v>
      </c>
      <c r="AJ12" s="183">
        <f>IFERROR(AH12/AD12-1,"-")</f>
        <v>0.18514443301696537</v>
      </c>
      <c r="AK12" s="182">
        <f>AH12/AH$8</f>
        <v>0.81631618645346204</v>
      </c>
      <c r="AL12" s="184">
        <f t="shared" si="3"/>
        <v>0.47693047484343692</v>
      </c>
      <c r="AM12" s="181">
        <v>168561</v>
      </c>
      <c r="AN12" s="181">
        <v>118194</v>
      </c>
      <c r="AO12" s="181">
        <v>23144</v>
      </c>
      <c r="AP12" s="181">
        <v>211906</v>
      </c>
      <c r="AQ12" s="181">
        <v>227628</v>
      </c>
      <c r="AR12" s="182">
        <f>IFERROR(AQ12/AP12-1,"-")</f>
        <v>7.4193274376374463E-2</v>
      </c>
      <c r="AS12" s="183">
        <f>IFERROR(AQ12/AM12-1,"-")</f>
        <v>0.35041913609909758</v>
      </c>
      <c r="AT12" s="182">
        <f>AQ12/AQ$8</f>
        <v>0.88898088301341505</v>
      </c>
      <c r="AU12" s="184">
        <f t="shared" si="4"/>
        <v>0.16049603815330987</v>
      </c>
      <c r="AV12" s="181">
        <v>937306</v>
      </c>
      <c r="AW12" s="181">
        <v>601732</v>
      </c>
      <c r="AX12" s="181">
        <v>95795</v>
      </c>
      <c r="AY12" s="181">
        <v>925332</v>
      </c>
      <c r="AZ12" s="181">
        <v>1096213</v>
      </c>
      <c r="BA12" s="182">
        <f>IFERROR(AZ12/AY12-1,"-")</f>
        <v>0.18466993468290305</v>
      </c>
      <c r="BB12" s="183">
        <f>IFERROR(AZ12/AV12-1,"-")</f>
        <v>0.16953588262531127</v>
      </c>
      <c r="BC12" s="182">
        <f>AZ12/AZ$8</f>
        <v>0.81639579161226949</v>
      </c>
      <c r="BD12" s="184">
        <f t="shared" si="5"/>
        <v>0.77291828541371999</v>
      </c>
      <c r="BE12" s="181">
        <v>1314040</v>
      </c>
      <c r="BF12" s="181">
        <v>807046</v>
      </c>
      <c r="BG12" s="181">
        <v>132762</v>
      </c>
      <c r="BH12" s="181">
        <v>1191279</v>
      </c>
      <c r="BI12" s="181">
        <v>1418278</v>
      </c>
      <c r="BJ12" s="182">
        <f>IFERROR(BI12/BH12-1,"-")</f>
        <v>0.19055066025674927</v>
      </c>
      <c r="BK12" s="183">
        <f>IFERROR(BI12/BE12-1,"-")</f>
        <v>7.9326352318042082E-2</v>
      </c>
      <c r="BL12" s="182">
        <f>BI12/BI$8</f>
        <v>0.83387748166622866</v>
      </c>
      <c r="BM12" s="184">
        <f t="shared" si="6"/>
        <v>1</v>
      </c>
    </row>
    <row r="13" spans="1:65" s="103" customFormat="1" x14ac:dyDescent="0.25">
      <c r="B13" s="185" t="s">
        <v>93</v>
      </c>
      <c r="C13" s="186">
        <v>4721</v>
      </c>
      <c r="D13" s="186">
        <v>2858</v>
      </c>
      <c r="E13" s="186">
        <v>94</v>
      </c>
      <c r="F13" s="186">
        <v>1817</v>
      </c>
      <c r="G13" s="186">
        <v>2403</v>
      </c>
      <c r="H13" s="187">
        <f t="shared" ref="H13:H37" si="7">IFERROR(G13/F13-1,"-")</f>
        <v>0.32250963126031928</v>
      </c>
      <c r="I13" s="188">
        <f t="shared" ref="I13:I37" si="8">IFERROR(G13/C13-1,"-")</f>
        <v>-0.49099766998517258</v>
      </c>
      <c r="J13" s="187">
        <f t="shared" ref="J13:J37" si="9">G13/G$8</f>
        <v>0.18078543484802889</v>
      </c>
      <c r="K13" s="189">
        <f t="shared" si="0"/>
        <v>4.0627863647276427E-3</v>
      </c>
      <c r="L13" s="186">
        <v>8127</v>
      </c>
      <c r="M13" s="186">
        <v>4418</v>
      </c>
      <c r="N13" s="186">
        <v>43</v>
      </c>
      <c r="O13" s="186">
        <v>4982</v>
      </c>
      <c r="P13" s="186">
        <v>6815</v>
      </c>
      <c r="Q13" s="187">
        <f t="shared" ref="Q13:Q37" si="10">IFERROR(P13/O13-1,"-")</f>
        <v>0.36792452830188682</v>
      </c>
      <c r="R13" s="188">
        <f t="shared" ref="R13:R37" si="11">IFERROR(P13/L13-1,"-")</f>
        <v>-0.16143718469299861</v>
      </c>
      <c r="S13" s="187">
        <f t="shared" ref="S13:S37" si="12">P13/P$8</f>
        <v>0.18134163540086745</v>
      </c>
      <c r="T13" s="189">
        <f t="shared" si="1"/>
        <v>1.1522217676079437E-2</v>
      </c>
      <c r="U13" s="186">
        <v>48828</v>
      </c>
      <c r="V13" s="186">
        <v>32271</v>
      </c>
      <c r="W13" s="186">
        <v>1280</v>
      </c>
      <c r="X13" s="186">
        <v>46728</v>
      </c>
      <c r="Y13" s="186">
        <v>59762</v>
      </c>
      <c r="Z13" s="187">
        <f t="shared" ref="Z13:Z37" si="13">IFERROR(Y13/X13-1,"-")</f>
        <v>0.27893340181475779</v>
      </c>
      <c r="AA13" s="188">
        <f t="shared" ref="AA13:AA37" si="14">IFERROR(Y13/U13-1,"-")</f>
        <v>0.22392889325796683</v>
      </c>
      <c r="AB13" s="187">
        <f t="shared" ref="AB13:AB37" si="15">Y13/Y$8</f>
        <v>0.2884349932913115</v>
      </c>
      <c r="AC13" s="189">
        <f t="shared" si="2"/>
        <v>0.1010404655550784</v>
      </c>
      <c r="AD13" s="186">
        <v>226587</v>
      </c>
      <c r="AE13" s="186">
        <v>141081</v>
      </c>
      <c r="AF13" s="186">
        <v>2072</v>
      </c>
      <c r="AG13" s="186">
        <v>217756</v>
      </c>
      <c r="AH13" s="186">
        <v>269325</v>
      </c>
      <c r="AI13" s="187">
        <f t="shared" ref="AI13:AI37" si="16">IFERROR(AH13/AG13-1,"-")</f>
        <v>0.23682011058248675</v>
      </c>
      <c r="AJ13" s="188">
        <f t="shared" ref="AJ13:AJ37" si="17">IFERROR(AH13/AD13-1,"-")</f>
        <v>0.18861629307947947</v>
      </c>
      <c r="AK13" s="187">
        <f t="shared" ref="AK13:AK37" si="18">AH13/AH$8</f>
        <v>0.32502639915522702</v>
      </c>
      <c r="AL13" s="189">
        <f t="shared" si="3"/>
        <v>0.45535161784447459</v>
      </c>
      <c r="AM13" s="186">
        <v>86309</v>
      </c>
      <c r="AN13" s="186">
        <v>59673</v>
      </c>
      <c r="AO13" s="186">
        <v>1315</v>
      </c>
      <c r="AP13" s="186">
        <v>105321</v>
      </c>
      <c r="AQ13" s="186">
        <v>109845</v>
      </c>
      <c r="AR13" s="187">
        <f t="shared" ref="AR13:AR37" si="19">IFERROR(AQ13/AP13-1,"-")</f>
        <v>4.2954396559090835E-2</v>
      </c>
      <c r="AS13" s="188">
        <f t="shared" ref="AS13:AS37" si="20">IFERROR(AQ13/AM13-1,"-")</f>
        <v>0.27269462049148996</v>
      </c>
      <c r="AT13" s="187">
        <f t="shared" ref="AT13:AT37" si="21">AQ13/AQ$8</f>
        <v>0.42898986545859286</v>
      </c>
      <c r="AU13" s="189">
        <f t="shared" si="4"/>
        <v>0.18571650779588345</v>
      </c>
      <c r="AV13" s="186">
        <v>374572</v>
      </c>
      <c r="AW13" s="186">
        <v>240301</v>
      </c>
      <c r="AX13" s="186">
        <v>4804</v>
      </c>
      <c r="AY13" s="186">
        <v>376604</v>
      </c>
      <c r="AZ13" s="186">
        <v>448150</v>
      </c>
      <c r="BA13" s="187">
        <f t="shared" ref="BA13:BA37" si="22">IFERROR(AZ13/AY13-1,"-")</f>
        <v>0.18997673949294214</v>
      </c>
      <c r="BB13" s="188">
        <f t="shared" ref="BB13:BB37" si="23">IFERROR(AZ13/AV13-1,"-")</f>
        <v>0.19643219461144978</v>
      </c>
      <c r="BC13" s="187">
        <f t="shared" ref="BC13:BC37" si="24">AZ13/AZ$8</f>
        <v>0.33375609850552634</v>
      </c>
      <c r="BD13" s="189">
        <f t="shared" si="5"/>
        <v>0.75769359523624347</v>
      </c>
      <c r="BE13" s="186">
        <v>553613</v>
      </c>
      <c r="BF13" s="186">
        <v>328440</v>
      </c>
      <c r="BG13" s="186">
        <v>6679</v>
      </c>
      <c r="BH13" s="186">
        <v>482727</v>
      </c>
      <c r="BI13" s="186">
        <v>591466</v>
      </c>
      <c r="BJ13" s="187">
        <f t="shared" ref="BJ13:BJ37" si="25">IFERROR(BI13/BH13-1,"-")</f>
        <v>0.22525982594717098</v>
      </c>
      <c r="BK13" s="188">
        <f t="shared" ref="BK13:BK37" si="26">IFERROR(BI13/BE13-1,"-")</f>
        <v>6.8374478200475819E-2</v>
      </c>
      <c r="BL13" s="187">
        <f t="shared" ref="BL13:BL37" si="27">BI13/BI$8</f>
        <v>0.34775282319206641</v>
      </c>
      <c r="BM13" s="189">
        <f t="shared" si="6"/>
        <v>1</v>
      </c>
    </row>
    <row r="14" spans="1:65" s="103" customFormat="1" x14ac:dyDescent="0.25">
      <c r="B14" s="185" t="s">
        <v>97</v>
      </c>
      <c r="C14" s="186">
        <v>1604</v>
      </c>
      <c r="D14" s="186">
        <v>1257</v>
      </c>
      <c r="E14" s="186">
        <v>244</v>
      </c>
      <c r="F14" s="186">
        <v>675</v>
      </c>
      <c r="G14" s="186">
        <v>888</v>
      </c>
      <c r="H14" s="187">
        <f t="shared" si="7"/>
        <v>0.31555555555555559</v>
      </c>
      <c r="I14" s="188">
        <f t="shared" si="8"/>
        <v>-0.44638403990024933</v>
      </c>
      <c r="J14" s="187">
        <f t="shared" si="9"/>
        <v>6.6807102016250369E-2</v>
      </c>
      <c r="K14" s="189">
        <f t="shared" si="0"/>
        <v>5.5813602680058576E-3</v>
      </c>
      <c r="L14" s="186">
        <v>2679</v>
      </c>
      <c r="M14" s="186">
        <v>1447</v>
      </c>
      <c r="N14" s="186">
        <v>101</v>
      </c>
      <c r="O14" s="186">
        <v>1432</v>
      </c>
      <c r="P14" s="186">
        <v>2739</v>
      </c>
      <c r="Q14" s="187">
        <f t="shared" si="10"/>
        <v>0.9127094972067038</v>
      </c>
      <c r="R14" s="188">
        <f t="shared" si="11"/>
        <v>2.2396416573348343E-2</v>
      </c>
      <c r="S14" s="187">
        <f t="shared" si="12"/>
        <v>7.2882573640935575E-2</v>
      </c>
      <c r="T14" s="189">
        <f t="shared" si="1"/>
        <v>1.7215479475301852E-2</v>
      </c>
      <c r="U14" s="186">
        <v>25998</v>
      </c>
      <c r="V14" s="186">
        <v>15607</v>
      </c>
      <c r="W14" s="186">
        <v>3446</v>
      </c>
      <c r="X14" s="186">
        <v>20746</v>
      </c>
      <c r="Y14" s="186">
        <v>24758</v>
      </c>
      <c r="Z14" s="187">
        <f t="shared" si="13"/>
        <v>0.19338667694977341</v>
      </c>
      <c r="AA14" s="188">
        <f t="shared" si="14"/>
        <v>-4.7695976613585711E-2</v>
      </c>
      <c r="AB14" s="187">
        <f t="shared" si="15"/>
        <v>0.11949187717791056</v>
      </c>
      <c r="AC14" s="189">
        <f t="shared" si="2"/>
        <v>0.15561184404874892</v>
      </c>
      <c r="AD14" s="186">
        <v>98386</v>
      </c>
      <c r="AE14" s="186">
        <v>54741</v>
      </c>
      <c r="AF14" s="186">
        <v>7270</v>
      </c>
      <c r="AG14" s="186">
        <v>68748</v>
      </c>
      <c r="AH14" s="186">
        <v>90003</v>
      </c>
      <c r="AI14" s="187">
        <f t="shared" si="16"/>
        <v>0.30917263047652299</v>
      </c>
      <c r="AJ14" s="188">
        <f t="shared" si="17"/>
        <v>-8.5205212123676155E-2</v>
      </c>
      <c r="AK14" s="187">
        <f t="shared" si="18"/>
        <v>0.10861728767536581</v>
      </c>
      <c r="AL14" s="189">
        <f t="shared" si="3"/>
        <v>0.5656972614879856</v>
      </c>
      <c r="AM14" s="186">
        <v>21385</v>
      </c>
      <c r="AN14" s="186">
        <v>14045</v>
      </c>
      <c r="AO14" s="186">
        <v>4137</v>
      </c>
      <c r="AP14" s="186">
        <v>21570</v>
      </c>
      <c r="AQ14" s="186">
        <v>21707</v>
      </c>
      <c r="AR14" s="187">
        <f t="shared" si="19"/>
        <v>6.3514140009273135E-3</v>
      </c>
      <c r="AS14" s="188">
        <f t="shared" si="20"/>
        <v>1.5057283142389633E-2</v>
      </c>
      <c r="AT14" s="187">
        <f t="shared" si="21"/>
        <v>8.477475542363945E-2</v>
      </c>
      <c r="AU14" s="189">
        <f t="shared" si="4"/>
        <v>0.13643534610090446</v>
      </c>
      <c r="AV14" s="186">
        <v>150052</v>
      </c>
      <c r="AW14" s="186">
        <v>87097</v>
      </c>
      <c r="AX14" s="186">
        <v>15198</v>
      </c>
      <c r="AY14" s="186">
        <v>113171</v>
      </c>
      <c r="AZ14" s="186">
        <v>140095</v>
      </c>
      <c r="BA14" s="187">
        <f t="shared" si="22"/>
        <v>0.23790547048272082</v>
      </c>
      <c r="BB14" s="188">
        <f t="shared" si="23"/>
        <v>-6.6356996241302979E-2</v>
      </c>
      <c r="BC14" s="187">
        <f t="shared" si="24"/>
        <v>0.10433462148863487</v>
      </c>
      <c r="BD14" s="189">
        <f t="shared" si="5"/>
        <v>0.88054129138094672</v>
      </c>
      <c r="BE14" s="186">
        <v>176828</v>
      </c>
      <c r="BF14" s="186">
        <v>101729</v>
      </c>
      <c r="BG14" s="186">
        <v>18912</v>
      </c>
      <c r="BH14" s="186">
        <v>130382</v>
      </c>
      <c r="BI14" s="186">
        <v>159101</v>
      </c>
      <c r="BJ14" s="187">
        <f t="shared" si="25"/>
        <v>0.22026813517203303</v>
      </c>
      <c r="BK14" s="188">
        <f t="shared" si="26"/>
        <v>-0.1002499604135092</v>
      </c>
      <c r="BL14" s="187">
        <f t="shared" si="27"/>
        <v>9.3543537452162859E-2</v>
      </c>
      <c r="BM14" s="189">
        <f t="shared" si="6"/>
        <v>1</v>
      </c>
    </row>
    <row r="15" spans="1:65" x14ac:dyDescent="0.25">
      <c r="A15" s="1"/>
      <c r="B15" s="185" t="s">
        <v>101</v>
      </c>
      <c r="C15" s="186">
        <v>1296</v>
      </c>
      <c r="D15" s="186">
        <v>1057</v>
      </c>
      <c r="E15" s="186">
        <v>361</v>
      </c>
      <c r="F15" s="186">
        <v>384</v>
      </c>
      <c r="G15" s="186">
        <v>912</v>
      </c>
      <c r="H15" s="187">
        <f t="shared" si="7"/>
        <v>1.375</v>
      </c>
      <c r="I15" s="188">
        <f t="shared" si="8"/>
        <v>-0.29629629629629628</v>
      </c>
      <c r="J15" s="187">
        <f t="shared" si="9"/>
        <v>6.861269936804093E-2</v>
      </c>
      <c r="K15" s="189">
        <f t="shared" si="0"/>
        <v>1.1290901662684313E-2</v>
      </c>
      <c r="L15" s="186">
        <v>1805</v>
      </c>
      <c r="M15" s="186">
        <v>1228</v>
      </c>
      <c r="N15" s="186">
        <v>194</v>
      </c>
      <c r="O15" s="186">
        <v>1085</v>
      </c>
      <c r="P15" s="186">
        <v>2000</v>
      </c>
      <c r="Q15" s="187">
        <f t="shared" si="10"/>
        <v>0.84331797235023043</v>
      </c>
      <c r="R15" s="188">
        <f t="shared" si="11"/>
        <v>0.10803324099723</v>
      </c>
      <c r="S15" s="187">
        <f t="shared" si="12"/>
        <v>5.3218381629014662E-2</v>
      </c>
      <c r="T15" s="189">
        <f t="shared" si="1"/>
        <v>2.4760749260272615E-2</v>
      </c>
      <c r="U15" s="186">
        <v>8572</v>
      </c>
      <c r="V15" s="186">
        <v>5356</v>
      </c>
      <c r="W15" s="186">
        <v>4657</v>
      </c>
      <c r="X15" s="186">
        <v>9560</v>
      </c>
      <c r="Y15" s="186">
        <v>10847</v>
      </c>
      <c r="Z15" s="187">
        <f t="shared" si="13"/>
        <v>0.13462343096234308</v>
      </c>
      <c r="AA15" s="188">
        <f t="shared" si="14"/>
        <v>0.26539897340177321</v>
      </c>
      <c r="AB15" s="187">
        <f t="shared" si="15"/>
        <v>5.2351902082106626E-2</v>
      </c>
      <c r="AC15" s="189">
        <f t="shared" si="2"/>
        <v>0.13428992361308853</v>
      </c>
      <c r="AD15" s="186">
        <v>31930</v>
      </c>
      <c r="AE15" s="186">
        <v>18792</v>
      </c>
      <c r="AF15" s="186">
        <v>10577</v>
      </c>
      <c r="AG15" s="186">
        <v>34516</v>
      </c>
      <c r="AH15" s="186">
        <v>40591</v>
      </c>
      <c r="AI15" s="187">
        <f t="shared" si="16"/>
        <v>0.17600533086104986</v>
      </c>
      <c r="AJ15" s="188">
        <f t="shared" si="17"/>
        <v>0.27124960851863444</v>
      </c>
      <c r="AK15" s="187">
        <f t="shared" si="18"/>
        <v>4.8985970734650774E-2</v>
      </c>
      <c r="AL15" s="189">
        <f t="shared" si="3"/>
        <v>0.50253178661186293</v>
      </c>
      <c r="AM15" s="186">
        <v>6521</v>
      </c>
      <c r="AN15" s="186">
        <v>5467</v>
      </c>
      <c r="AO15" s="186">
        <v>4304</v>
      </c>
      <c r="AP15" s="186">
        <v>10317</v>
      </c>
      <c r="AQ15" s="186">
        <v>13202</v>
      </c>
      <c r="AR15" s="187">
        <f t="shared" si="19"/>
        <v>0.27963555297082476</v>
      </c>
      <c r="AS15" s="188">
        <f t="shared" si="20"/>
        <v>1.0245361140929305</v>
      </c>
      <c r="AT15" s="187">
        <f t="shared" si="21"/>
        <v>5.1559235320536606E-2</v>
      </c>
      <c r="AU15" s="189">
        <f t="shared" si="4"/>
        <v>0.16344570586705953</v>
      </c>
      <c r="AV15" s="186">
        <v>50124</v>
      </c>
      <c r="AW15" s="186">
        <v>31900</v>
      </c>
      <c r="AX15" s="186">
        <v>20093</v>
      </c>
      <c r="AY15" s="186">
        <v>55862</v>
      </c>
      <c r="AZ15" s="186">
        <v>67552</v>
      </c>
      <c r="BA15" s="187">
        <f t="shared" si="22"/>
        <v>0.20926569045146959</v>
      </c>
      <c r="BB15" s="188">
        <f t="shared" si="23"/>
        <v>0.34769770967999358</v>
      </c>
      <c r="BC15" s="187">
        <f t="shared" si="24"/>
        <v>5.0308807243657966E-2</v>
      </c>
      <c r="BD15" s="189">
        <f t="shared" si="5"/>
        <v>0.83631906701496783</v>
      </c>
      <c r="BE15" s="186">
        <v>58817</v>
      </c>
      <c r="BF15" s="186">
        <v>37338</v>
      </c>
      <c r="BG15" s="186">
        <v>25515</v>
      </c>
      <c r="BH15" s="186">
        <v>66791</v>
      </c>
      <c r="BI15" s="186">
        <v>80773</v>
      </c>
      <c r="BJ15" s="187">
        <f t="shared" si="25"/>
        <v>0.20933958168016642</v>
      </c>
      <c r="BK15" s="188">
        <f t="shared" si="26"/>
        <v>0.37329343557134842</v>
      </c>
      <c r="BL15" s="187">
        <f t="shared" si="27"/>
        <v>4.7490538404054976E-2</v>
      </c>
      <c r="BM15" s="189">
        <f t="shared" si="6"/>
        <v>1</v>
      </c>
    </row>
    <row r="16" spans="1:65" x14ac:dyDescent="0.25">
      <c r="A16" s="1"/>
      <c r="B16" s="185" t="s">
        <v>110</v>
      </c>
      <c r="C16" s="186">
        <v>247</v>
      </c>
      <c r="D16" s="186">
        <v>89</v>
      </c>
      <c r="E16" s="186">
        <v>10</v>
      </c>
      <c r="F16" s="186">
        <v>44</v>
      </c>
      <c r="G16" s="186">
        <v>174</v>
      </c>
      <c r="H16" s="187">
        <f t="shared" si="7"/>
        <v>2.9545454545454546</v>
      </c>
      <c r="I16" s="188">
        <f t="shared" si="8"/>
        <v>-0.29554655870445345</v>
      </c>
      <c r="J16" s="187">
        <f t="shared" si="9"/>
        <v>1.3090580800481493E-2</v>
      </c>
      <c r="K16" s="189">
        <f t="shared" si="0"/>
        <v>3.2277811786966442E-3</v>
      </c>
      <c r="L16" s="186">
        <v>784</v>
      </c>
      <c r="M16" s="186">
        <v>465</v>
      </c>
      <c r="N16" s="186">
        <v>42</v>
      </c>
      <c r="O16" s="186">
        <v>677</v>
      </c>
      <c r="P16" s="186">
        <v>718</v>
      </c>
      <c r="Q16" s="187">
        <f t="shared" si="10"/>
        <v>6.056129985228953E-2</v>
      </c>
      <c r="R16" s="188">
        <f t="shared" si="11"/>
        <v>-8.418367346938771E-2</v>
      </c>
      <c r="S16" s="187">
        <f t="shared" si="12"/>
        <v>1.9105399004816264E-2</v>
      </c>
      <c r="T16" s="189">
        <f t="shared" si="1"/>
        <v>1.3319234978759717E-2</v>
      </c>
      <c r="U16" s="186">
        <v>4743</v>
      </c>
      <c r="V16" s="186">
        <v>2780</v>
      </c>
      <c r="W16" s="186">
        <v>244</v>
      </c>
      <c r="X16" s="186">
        <v>6091</v>
      </c>
      <c r="Y16" s="186">
        <v>4451</v>
      </c>
      <c r="Z16" s="187">
        <f t="shared" si="13"/>
        <v>-0.2692497126908554</v>
      </c>
      <c r="AA16" s="188">
        <f t="shared" si="14"/>
        <v>-6.1564410710520767E-2</v>
      </c>
      <c r="AB16" s="187">
        <f t="shared" si="15"/>
        <v>2.1482282305472167E-2</v>
      </c>
      <c r="AC16" s="189">
        <f t="shared" si="2"/>
        <v>8.2568126588383695E-2</v>
      </c>
      <c r="AD16" s="186">
        <v>20781</v>
      </c>
      <c r="AE16" s="186">
        <v>12578</v>
      </c>
      <c r="AF16" s="186">
        <v>645</v>
      </c>
      <c r="AG16" s="186">
        <v>28137</v>
      </c>
      <c r="AH16" s="186">
        <v>26065</v>
      </c>
      <c r="AI16" s="187">
        <f t="shared" si="16"/>
        <v>-7.3639691509400418E-2</v>
      </c>
      <c r="AJ16" s="188">
        <f t="shared" si="17"/>
        <v>0.25427072806890916</v>
      </c>
      <c r="AK16" s="187">
        <f t="shared" si="18"/>
        <v>3.1455724845376377E-2</v>
      </c>
      <c r="AL16" s="189">
        <f t="shared" si="3"/>
        <v>0.48351791047544845</v>
      </c>
      <c r="AM16" s="186">
        <v>4512</v>
      </c>
      <c r="AN16" s="186">
        <v>3424</v>
      </c>
      <c r="AO16" s="186">
        <v>347</v>
      </c>
      <c r="AP16" s="186">
        <v>8432</v>
      </c>
      <c r="AQ16" s="186">
        <v>7594</v>
      </c>
      <c r="AR16" s="187">
        <f t="shared" si="19"/>
        <v>-9.938330170777987E-2</v>
      </c>
      <c r="AS16" s="188">
        <f t="shared" si="20"/>
        <v>0.68306737588652489</v>
      </c>
      <c r="AT16" s="187">
        <f t="shared" si="21"/>
        <v>2.9657690730507117E-2</v>
      </c>
      <c r="AU16" s="189">
        <f t="shared" si="4"/>
        <v>0.14087224293690986</v>
      </c>
      <c r="AV16" s="186">
        <v>31067</v>
      </c>
      <c r="AW16" s="186">
        <v>19336</v>
      </c>
      <c r="AX16" s="186">
        <v>1288</v>
      </c>
      <c r="AY16" s="186">
        <v>43381</v>
      </c>
      <c r="AZ16" s="186">
        <v>39002</v>
      </c>
      <c r="BA16" s="187">
        <f t="shared" si="22"/>
        <v>-0.10094280906387587</v>
      </c>
      <c r="BB16" s="188">
        <f t="shared" si="23"/>
        <v>0.25541571442366506</v>
      </c>
      <c r="BC16" s="187">
        <f t="shared" si="24"/>
        <v>2.904642497804873E-2</v>
      </c>
      <c r="BD16" s="189">
        <f t="shared" si="5"/>
        <v>0.72350529615819836</v>
      </c>
      <c r="BE16" s="186">
        <v>46746</v>
      </c>
      <c r="BF16" s="186">
        <v>27502</v>
      </c>
      <c r="BG16" s="186">
        <v>2127</v>
      </c>
      <c r="BH16" s="186">
        <v>60091</v>
      </c>
      <c r="BI16" s="186">
        <v>53907</v>
      </c>
      <c r="BJ16" s="187">
        <f t="shared" si="25"/>
        <v>-0.10291058561182209</v>
      </c>
      <c r="BK16" s="188">
        <f t="shared" si="26"/>
        <v>0.15318957771787955</v>
      </c>
      <c r="BL16" s="187">
        <f t="shared" si="27"/>
        <v>3.1694656057685018E-2</v>
      </c>
      <c r="BM16" s="189">
        <f t="shared" si="6"/>
        <v>1</v>
      </c>
    </row>
    <row r="17" spans="1:65" x14ac:dyDescent="0.25">
      <c r="A17" s="1"/>
      <c r="B17" s="185" t="s">
        <v>105</v>
      </c>
      <c r="C17" s="186">
        <v>100</v>
      </c>
      <c r="D17" s="186">
        <v>221</v>
      </c>
      <c r="E17" s="186">
        <v>2</v>
      </c>
      <c r="F17" s="186">
        <v>108</v>
      </c>
      <c r="G17" s="186">
        <v>186</v>
      </c>
      <c r="H17" s="187">
        <f t="shared" si="7"/>
        <v>0.72222222222222232</v>
      </c>
      <c r="I17" s="188">
        <f t="shared" si="8"/>
        <v>0.8600000000000001</v>
      </c>
      <c r="J17" s="187">
        <f t="shared" si="9"/>
        <v>1.3993379476376768E-2</v>
      </c>
      <c r="K17" s="189">
        <f t="shared" si="0"/>
        <v>3.7819483133730504E-3</v>
      </c>
      <c r="L17" s="186">
        <v>842</v>
      </c>
      <c r="M17" s="186">
        <v>429</v>
      </c>
      <c r="N17" s="186">
        <v>59</v>
      </c>
      <c r="O17" s="186">
        <v>534</v>
      </c>
      <c r="P17" s="186">
        <v>481</v>
      </c>
      <c r="Q17" s="187">
        <f t="shared" si="10"/>
        <v>-9.9250936329588035E-2</v>
      </c>
      <c r="R17" s="188">
        <f t="shared" si="11"/>
        <v>-0.42874109263657956</v>
      </c>
      <c r="S17" s="187">
        <f t="shared" si="12"/>
        <v>1.2799020781778025E-2</v>
      </c>
      <c r="T17" s="189">
        <f t="shared" si="1"/>
        <v>9.7801996706045023E-3</v>
      </c>
      <c r="U17" s="186">
        <v>3459</v>
      </c>
      <c r="V17" s="186">
        <v>1655</v>
      </c>
      <c r="W17" s="186">
        <v>360</v>
      </c>
      <c r="X17" s="186">
        <v>3075</v>
      </c>
      <c r="Y17" s="186">
        <v>2733</v>
      </c>
      <c r="Z17" s="187">
        <f t="shared" si="13"/>
        <v>-0.11121951219512194</v>
      </c>
      <c r="AA17" s="188">
        <f t="shared" si="14"/>
        <v>-0.20988725065047698</v>
      </c>
      <c r="AB17" s="187">
        <f t="shared" si="15"/>
        <v>1.3190536405494368E-2</v>
      </c>
      <c r="AC17" s="189">
        <f t="shared" si="2"/>
        <v>5.5570240540045952E-2</v>
      </c>
      <c r="AD17" s="186">
        <v>27268</v>
      </c>
      <c r="AE17" s="186">
        <v>16633</v>
      </c>
      <c r="AF17" s="186">
        <v>1275</v>
      </c>
      <c r="AG17" s="186">
        <v>30408</v>
      </c>
      <c r="AH17" s="186">
        <v>29399</v>
      </c>
      <c r="AI17" s="187">
        <f t="shared" si="16"/>
        <v>-3.3182057353328021E-2</v>
      </c>
      <c r="AJ17" s="188">
        <f t="shared" si="17"/>
        <v>7.8150212703535171E-2</v>
      </c>
      <c r="AK17" s="187">
        <f t="shared" si="18"/>
        <v>3.547925780660733E-2</v>
      </c>
      <c r="AL17" s="189">
        <f t="shared" si="3"/>
        <v>0.5977714971228727</v>
      </c>
      <c r="AM17" s="186">
        <v>10266</v>
      </c>
      <c r="AN17" s="186">
        <v>7266</v>
      </c>
      <c r="AO17" s="186">
        <v>1177</v>
      </c>
      <c r="AP17" s="186">
        <v>13305</v>
      </c>
      <c r="AQ17" s="186">
        <v>10904</v>
      </c>
      <c r="AR17" s="187">
        <f t="shared" si="19"/>
        <v>-0.18045847425779782</v>
      </c>
      <c r="AS17" s="188">
        <f t="shared" si="20"/>
        <v>6.2146892655367214E-2</v>
      </c>
      <c r="AT17" s="187">
        <f t="shared" si="21"/>
        <v>4.2584600964636503E-2</v>
      </c>
      <c r="AU17" s="189">
        <f t="shared" si="4"/>
        <v>0.22171163660763302</v>
      </c>
      <c r="AV17" s="186">
        <v>41935</v>
      </c>
      <c r="AW17" s="186">
        <v>26204</v>
      </c>
      <c r="AX17" s="186">
        <v>2873</v>
      </c>
      <c r="AY17" s="186">
        <v>47430</v>
      </c>
      <c r="AZ17" s="186">
        <v>43703</v>
      </c>
      <c r="BA17" s="187">
        <f t="shared" si="22"/>
        <v>-7.857895846510643E-2</v>
      </c>
      <c r="BB17" s="188">
        <f t="shared" si="23"/>
        <v>4.2160486467151648E-2</v>
      </c>
      <c r="BC17" s="187">
        <f t="shared" si="24"/>
        <v>3.2547456818000711E-2</v>
      </c>
      <c r="BD17" s="189">
        <f t="shared" si="5"/>
        <v>0.88861552225452922</v>
      </c>
      <c r="BE17" s="186">
        <v>47372</v>
      </c>
      <c r="BF17" s="186">
        <v>29486</v>
      </c>
      <c r="BG17" s="186">
        <v>3704</v>
      </c>
      <c r="BH17" s="186">
        <v>52990</v>
      </c>
      <c r="BI17" s="186">
        <v>49181</v>
      </c>
      <c r="BJ17" s="187">
        <f t="shared" si="25"/>
        <v>-7.1881487073032657E-2</v>
      </c>
      <c r="BK17" s="188">
        <f t="shared" si="26"/>
        <v>3.8187114751329965E-2</v>
      </c>
      <c r="BL17" s="187">
        <f t="shared" si="27"/>
        <v>2.8916001253510799E-2</v>
      </c>
      <c r="BM17" s="189">
        <f t="shared" si="6"/>
        <v>1</v>
      </c>
    </row>
    <row r="18" spans="1:65" x14ac:dyDescent="0.25">
      <c r="A18" s="1"/>
      <c r="B18" s="185" t="s">
        <v>114</v>
      </c>
      <c r="C18" s="186">
        <v>1083</v>
      </c>
      <c r="D18" s="186">
        <v>568</v>
      </c>
      <c r="E18" s="186">
        <v>153</v>
      </c>
      <c r="F18" s="186">
        <v>321</v>
      </c>
      <c r="G18" s="186">
        <v>595</v>
      </c>
      <c r="H18" s="187">
        <f t="shared" si="7"/>
        <v>0.85358255451713405</v>
      </c>
      <c r="I18" s="188">
        <f t="shared" si="8"/>
        <v>-0.45060018467220686</v>
      </c>
      <c r="J18" s="187">
        <f t="shared" si="9"/>
        <v>4.4763767679807401E-2</v>
      </c>
      <c r="K18" s="189">
        <f t="shared" si="0"/>
        <v>1.0928259192594497E-2</v>
      </c>
      <c r="L18" s="186">
        <v>2154</v>
      </c>
      <c r="M18" s="186">
        <v>933</v>
      </c>
      <c r="N18" s="186">
        <v>89</v>
      </c>
      <c r="O18" s="186">
        <v>1921</v>
      </c>
      <c r="P18" s="186">
        <v>2424</v>
      </c>
      <c r="Q18" s="187">
        <f t="shared" si="10"/>
        <v>0.2618427902134306</v>
      </c>
      <c r="R18" s="188">
        <f t="shared" si="11"/>
        <v>0.12534818941504189</v>
      </c>
      <c r="S18" s="187">
        <f t="shared" si="12"/>
        <v>6.4500678534365766E-2</v>
      </c>
      <c r="T18" s="189">
        <f t="shared" si="1"/>
        <v>4.4521176945964809E-2</v>
      </c>
      <c r="U18" s="186">
        <v>7018</v>
      </c>
      <c r="V18" s="186">
        <v>3839</v>
      </c>
      <c r="W18" s="186">
        <v>1326</v>
      </c>
      <c r="X18" s="186">
        <v>7943</v>
      </c>
      <c r="Y18" s="186">
        <v>8095</v>
      </c>
      <c r="Z18" s="187">
        <f t="shared" si="13"/>
        <v>1.913634646858875E-2</v>
      </c>
      <c r="AA18" s="188">
        <f t="shared" si="14"/>
        <v>0.1534625249358792</v>
      </c>
      <c r="AB18" s="187">
        <f t="shared" si="15"/>
        <v>3.9069664179464655E-2</v>
      </c>
      <c r="AC18" s="189">
        <f t="shared" si="2"/>
        <v>0.14867942548580246</v>
      </c>
      <c r="AD18" s="186">
        <v>22473</v>
      </c>
      <c r="AE18" s="186">
        <v>11557</v>
      </c>
      <c r="AF18" s="186">
        <v>3614</v>
      </c>
      <c r="AG18" s="186">
        <v>21581</v>
      </c>
      <c r="AH18" s="186">
        <v>26274</v>
      </c>
      <c r="AI18" s="187">
        <f t="shared" si="16"/>
        <v>0.21745980260414255</v>
      </c>
      <c r="AJ18" s="188">
        <f t="shared" si="17"/>
        <v>0.16913629688960086</v>
      </c>
      <c r="AK18" s="187">
        <f t="shared" si="18"/>
        <v>3.1707949917031228E-2</v>
      </c>
      <c r="AL18" s="189">
        <f t="shared" si="3"/>
        <v>0.48256988575836607</v>
      </c>
      <c r="AM18" s="186">
        <v>4618</v>
      </c>
      <c r="AN18" s="186">
        <v>2598</v>
      </c>
      <c r="AO18" s="186">
        <v>1111</v>
      </c>
      <c r="AP18" s="186">
        <v>4245</v>
      </c>
      <c r="AQ18" s="186">
        <v>5734</v>
      </c>
      <c r="AR18" s="187">
        <f t="shared" si="19"/>
        <v>0.35076560659599521</v>
      </c>
      <c r="AS18" s="188">
        <f t="shared" si="20"/>
        <v>0.24166305760069284</v>
      </c>
      <c r="AT18" s="187">
        <f t="shared" si="21"/>
        <v>2.2393626369334712E-2</v>
      </c>
      <c r="AU18" s="189">
        <f t="shared" si="4"/>
        <v>0.10531535833670058</v>
      </c>
      <c r="AV18" s="186">
        <v>37346</v>
      </c>
      <c r="AW18" s="186">
        <v>19495</v>
      </c>
      <c r="AX18" s="186">
        <v>6293</v>
      </c>
      <c r="AY18" s="186">
        <v>36011</v>
      </c>
      <c r="AZ18" s="186">
        <v>43122</v>
      </c>
      <c r="BA18" s="187">
        <f t="shared" si="22"/>
        <v>0.19746744050429044</v>
      </c>
      <c r="BB18" s="188">
        <f t="shared" si="23"/>
        <v>0.1546618111712097</v>
      </c>
      <c r="BC18" s="187">
        <f t="shared" si="24"/>
        <v>3.2114761753331042E-2</v>
      </c>
      <c r="BD18" s="189">
        <f t="shared" si="5"/>
        <v>0.79201410571942843</v>
      </c>
      <c r="BE18" s="186">
        <v>46826</v>
      </c>
      <c r="BF18" s="186">
        <v>23716</v>
      </c>
      <c r="BG18" s="186">
        <v>8747</v>
      </c>
      <c r="BH18" s="186">
        <v>46937</v>
      </c>
      <c r="BI18" s="186">
        <v>54446</v>
      </c>
      <c r="BJ18" s="187">
        <f t="shared" si="25"/>
        <v>0.15998039925858065</v>
      </c>
      <c r="BK18" s="188">
        <f t="shared" si="26"/>
        <v>0.1627301072053986</v>
      </c>
      <c r="BL18" s="187">
        <f t="shared" si="27"/>
        <v>3.2011561461715889E-2</v>
      </c>
      <c r="BM18" s="189">
        <f t="shared" si="6"/>
        <v>1</v>
      </c>
    </row>
    <row r="19" spans="1:65" x14ac:dyDescent="0.25">
      <c r="A19" s="1"/>
      <c r="B19" s="185" t="s">
        <v>118</v>
      </c>
      <c r="C19" s="186">
        <v>73</v>
      </c>
      <c r="D19" s="186">
        <v>61</v>
      </c>
      <c r="E19" s="186">
        <v>1</v>
      </c>
      <c r="F19" s="186">
        <v>20</v>
      </c>
      <c r="G19" s="186">
        <v>178</v>
      </c>
      <c r="H19" s="187">
        <f t="shared" si="7"/>
        <v>7.9</v>
      </c>
      <c r="I19" s="188">
        <f t="shared" si="8"/>
        <v>1.4383561643835616</v>
      </c>
      <c r="J19" s="187">
        <f t="shared" si="9"/>
        <v>1.3391513692446585E-2</v>
      </c>
      <c r="K19" s="189">
        <f t="shared" si="0"/>
        <v>3.6956296065607805E-3</v>
      </c>
      <c r="L19" s="186">
        <v>1556</v>
      </c>
      <c r="M19" s="186">
        <v>870</v>
      </c>
      <c r="N19" s="186">
        <v>18</v>
      </c>
      <c r="O19" s="186">
        <v>1640</v>
      </c>
      <c r="P19" s="186">
        <v>1991</v>
      </c>
      <c r="Q19" s="187">
        <f t="shared" si="10"/>
        <v>0.21402439024390252</v>
      </c>
      <c r="R19" s="188">
        <f t="shared" si="11"/>
        <v>0.27956298200514129</v>
      </c>
      <c r="S19" s="187">
        <f t="shared" si="12"/>
        <v>5.2978898911684093E-2</v>
      </c>
      <c r="T19" s="189">
        <f t="shared" si="1"/>
        <v>4.1337070486868056E-2</v>
      </c>
      <c r="U19" s="186">
        <v>3582</v>
      </c>
      <c r="V19" s="186">
        <v>2278</v>
      </c>
      <c r="W19" s="186">
        <v>187</v>
      </c>
      <c r="X19" s="186">
        <v>3831</v>
      </c>
      <c r="Y19" s="186">
        <v>4289</v>
      </c>
      <c r="Z19" s="187">
        <f t="shared" si="13"/>
        <v>0.11955103106238574</v>
      </c>
      <c r="AA19" s="188">
        <f t="shared" si="14"/>
        <v>0.19737576772752652</v>
      </c>
      <c r="AB19" s="187">
        <f t="shared" si="15"/>
        <v>2.0700406382424201E-2</v>
      </c>
      <c r="AC19" s="189">
        <f t="shared" si="2"/>
        <v>8.9048063946849373E-2</v>
      </c>
      <c r="AD19" s="186">
        <v>12105</v>
      </c>
      <c r="AE19" s="186">
        <v>8379</v>
      </c>
      <c r="AF19" s="186">
        <v>909</v>
      </c>
      <c r="AG19" s="186">
        <v>19269</v>
      </c>
      <c r="AH19" s="186">
        <v>21415</v>
      </c>
      <c r="AI19" s="187">
        <f t="shared" si="16"/>
        <v>0.11137059525662973</v>
      </c>
      <c r="AJ19" s="188">
        <f t="shared" si="17"/>
        <v>0.76910367616687325</v>
      </c>
      <c r="AK19" s="187">
        <f t="shared" si="18"/>
        <v>2.5844018705687134E-2</v>
      </c>
      <c r="AL19" s="189">
        <f t="shared" si="3"/>
        <v>0.44461746081179282</v>
      </c>
      <c r="AM19" s="186">
        <v>5458</v>
      </c>
      <c r="AN19" s="186">
        <v>4093</v>
      </c>
      <c r="AO19" s="186">
        <v>500</v>
      </c>
      <c r="AP19" s="186">
        <v>9207</v>
      </c>
      <c r="AQ19" s="186">
        <v>8672</v>
      </c>
      <c r="AR19" s="187">
        <f t="shared" si="19"/>
        <v>-5.8107961333767832E-2</v>
      </c>
      <c r="AS19" s="188">
        <f t="shared" si="20"/>
        <v>0.5888603884206669</v>
      </c>
      <c r="AT19" s="187">
        <f t="shared" si="21"/>
        <v>3.3867723731229621E-2</v>
      </c>
      <c r="AU19" s="189">
        <f t="shared" si="4"/>
        <v>0.18004775251738814</v>
      </c>
      <c r="AV19" s="186">
        <v>22774</v>
      </c>
      <c r="AW19" s="186">
        <v>15681</v>
      </c>
      <c r="AX19" s="186">
        <v>1615</v>
      </c>
      <c r="AY19" s="186">
        <v>33967</v>
      </c>
      <c r="AZ19" s="186">
        <v>36545</v>
      </c>
      <c r="BA19" s="187">
        <f t="shared" si="22"/>
        <v>7.5897194335678764E-2</v>
      </c>
      <c r="BB19" s="188">
        <f t="shared" si="23"/>
        <v>0.60468077632387818</v>
      </c>
      <c r="BC19" s="187">
        <f t="shared" si="24"/>
        <v>2.7216594041915565E-2</v>
      </c>
      <c r="BD19" s="189">
        <f t="shared" si="5"/>
        <v>0.75874597736945915</v>
      </c>
      <c r="BE19" s="186">
        <v>32770</v>
      </c>
      <c r="BF19" s="186">
        <v>21056</v>
      </c>
      <c r="BG19" s="186">
        <v>2590</v>
      </c>
      <c r="BH19" s="186">
        <v>45800</v>
      </c>
      <c r="BI19" s="186">
        <v>48165</v>
      </c>
      <c r="BJ19" s="187">
        <f t="shared" si="25"/>
        <v>5.1637554585152845E-2</v>
      </c>
      <c r="BK19" s="188">
        <f t="shared" si="26"/>
        <v>0.46978944156240465</v>
      </c>
      <c r="BL19" s="187">
        <f t="shared" si="27"/>
        <v>2.831864338617246E-2</v>
      </c>
      <c r="BM19" s="189">
        <f t="shared" si="6"/>
        <v>1</v>
      </c>
    </row>
    <row r="20" spans="1:65" x14ac:dyDescent="0.25">
      <c r="A20" s="1"/>
      <c r="B20" s="185" t="s">
        <v>140</v>
      </c>
      <c r="C20" s="186">
        <v>57</v>
      </c>
      <c r="D20" s="186">
        <v>53</v>
      </c>
      <c r="E20" s="186">
        <v>0</v>
      </c>
      <c r="F20" s="186">
        <v>9</v>
      </c>
      <c r="G20" s="186">
        <v>97</v>
      </c>
      <c r="H20" s="187">
        <f t="shared" si="7"/>
        <v>9.7777777777777786</v>
      </c>
      <c r="I20" s="188">
        <f t="shared" si="8"/>
        <v>0.70175438596491224</v>
      </c>
      <c r="J20" s="187">
        <f t="shared" si="9"/>
        <v>7.2976226301534755E-3</v>
      </c>
      <c r="K20" s="189">
        <f t="shared" si="0"/>
        <v>2.7137421665174573E-3</v>
      </c>
      <c r="L20" s="186">
        <v>655</v>
      </c>
      <c r="M20" s="186">
        <v>318</v>
      </c>
      <c r="N20" s="186">
        <v>19</v>
      </c>
      <c r="O20" s="186">
        <v>460</v>
      </c>
      <c r="P20" s="186">
        <v>697</v>
      </c>
      <c r="Q20" s="187">
        <f t="shared" si="10"/>
        <v>0.51521739130434785</v>
      </c>
      <c r="R20" s="188">
        <f t="shared" si="11"/>
        <v>6.4122137404580171E-2</v>
      </c>
      <c r="S20" s="187">
        <f t="shared" si="12"/>
        <v>1.8546605997711609E-2</v>
      </c>
      <c r="T20" s="189">
        <f t="shared" si="1"/>
        <v>1.9499776186213069E-2</v>
      </c>
      <c r="U20" s="186">
        <v>1708</v>
      </c>
      <c r="V20" s="186">
        <v>1437</v>
      </c>
      <c r="W20" s="186">
        <v>304</v>
      </c>
      <c r="X20" s="186">
        <v>2583</v>
      </c>
      <c r="Y20" s="186">
        <v>3014</v>
      </c>
      <c r="Z20" s="187">
        <f t="shared" si="13"/>
        <v>0.16686024003097177</v>
      </c>
      <c r="AA20" s="188">
        <f t="shared" si="14"/>
        <v>0.76463700234192045</v>
      </c>
      <c r="AB20" s="187">
        <f t="shared" si="15"/>
        <v>1.4546753284361516E-2</v>
      </c>
      <c r="AC20" s="189">
        <f t="shared" si="2"/>
        <v>8.4321844225604292E-2</v>
      </c>
      <c r="AD20" s="186">
        <v>8456</v>
      </c>
      <c r="AE20" s="186">
        <v>8546</v>
      </c>
      <c r="AF20" s="186">
        <v>5284</v>
      </c>
      <c r="AG20" s="186">
        <v>16266</v>
      </c>
      <c r="AH20" s="186">
        <v>19733</v>
      </c>
      <c r="AI20" s="187">
        <f t="shared" si="16"/>
        <v>0.21314398131070944</v>
      </c>
      <c r="AJ20" s="188">
        <f t="shared" si="17"/>
        <v>1.3336092715231787</v>
      </c>
      <c r="AK20" s="187">
        <f t="shared" si="18"/>
        <v>2.3814149947201688E-2</v>
      </c>
      <c r="AL20" s="189">
        <f t="shared" si="3"/>
        <v>0.55206468218442251</v>
      </c>
      <c r="AM20" s="186">
        <v>1173</v>
      </c>
      <c r="AN20" s="186">
        <v>748</v>
      </c>
      <c r="AO20" s="186">
        <v>1198</v>
      </c>
      <c r="AP20" s="186">
        <v>3020</v>
      </c>
      <c r="AQ20" s="186">
        <v>5364</v>
      </c>
      <c r="AR20" s="187">
        <f t="shared" si="19"/>
        <v>0.776158940397351</v>
      </c>
      <c r="AS20" s="188">
        <f t="shared" si="20"/>
        <v>3.5728900255754477</v>
      </c>
      <c r="AT20" s="187">
        <f t="shared" si="21"/>
        <v>2.0948624318993966E-2</v>
      </c>
      <c r="AU20" s="189">
        <f t="shared" si="4"/>
        <v>0.15006714413607877</v>
      </c>
      <c r="AV20" s="186">
        <v>12049</v>
      </c>
      <c r="AW20" s="186">
        <v>11102</v>
      </c>
      <c r="AX20" s="186">
        <v>6805</v>
      </c>
      <c r="AY20" s="186">
        <v>22338</v>
      </c>
      <c r="AZ20" s="186">
        <v>28905</v>
      </c>
      <c r="BA20" s="187">
        <f t="shared" si="22"/>
        <v>0.2939833467633628</v>
      </c>
      <c r="BB20" s="188">
        <f t="shared" si="23"/>
        <v>1.3989542700639057</v>
      </c>
      <c r="BC20" s="187">
        <f t="shared" si="24"/>
        <v>2.1526765652799821E-2</v>
      </c>
      <c r="BD20" s="189">
        <f t="shared" si="5"/>
        <v>0.80866718889883615</v>
      </c>
      <c r="BE20" s="186">
        <v>16434</v>
      </c>
      <c r="BF20" s="186">
        <v>13595</v>
      </c>
      <c r="BG20" s="186">
        <v>9532</v>
      </c>
      <c r="BH20" s="186">
        <v>28567</v>
      </c>
      <c r="BI20" s="186">
        <v>35744</v>
      </c>
      <c r="BJ20" s="187">
        <f t="shared" si="25"/>
        <v>0.25123394126089549</v>
      </c>
      <c r="BK20" s="188">
        <f t="shared" si="26"/>
        <v>1.1750030424729219</v>
      </c>
      <c r="BL20" s="187">
        <f t="shared" si="27"/>
        <v>2.1015708277698504E-2</v>
      </c>
      <c r="BM20" s="189">
        <f t="shared" si="6"/>
        <v>1</v>
      </c>
    </row>
    <row r="21" spans="1:65" x14ac:dyDescent="0.25">
      <c r="A21" s="1"/>
      <c r="B21" s="185" t="s">
        <v>130</v>
      </c>
      <c r="C21" s="186">
        <v>286</v>
      </c>
      <c r="D21" s="186">
        <v>174</v>
      </c>
      <c r="E21" s="186">
        <v>0</v>
      </c>
      <c r="F21" s="186">
        <v>32</v>
      </c>
      <c r="G21" s="186">
        <v>55</v>
      </c>
      <c r="H21" s="187">
        <f t="shared" si="7"/>
        <v>0.71875</v>
      </c>
      <c r="I21" s="188">
        <f t="shared" si="8"/>
        <v>-0.80769230769230771</v>
      </c>
      <c r="J21" s="187">
        <f t="shared" si="9"/>
        <v>4.137827264520012E-3</v>
      </c>
      <c r="K21" s="189">
        <f t="shared" si="0"/>
        <v>1.3678529682409411E-3</v>
      </c>
      <c r="L21" s="186">
        <v>2069</v>
      </c>
      <c r="M21" s="186">
        <v>391</v>
      </c>
      <c r="N21" s="186">
        <v>13</v>
      </c>
      <c r="O21" s="186">
        <v>158</v>
      </c>
      <c r="P21" s="186">
        <v>341</v>
      </c>
      <c r="Q21" s="187">
        <f t="shared" si="10"/>
        <v>1.1582278481012658</v>
      </c>
      <c r="R21" s="188">
        <f t="shared" si="11"/>
        <v>-0.83518608023199614</v>
      </c>
      <c r="S21" s="187">
        <f t="shared" si="12"/>
        <v>9.0737340677469989E-3</v>
      </c>
      <c r="T21" s="189">
        <f t="shared" si="1"/>
        <v>8.4806884030938345E-3</v>
      </c>
      <c r="U21" s="186">
        <v>5106</v>
      </c>
      <c r="V21" s="186">
        <v>2704</v>
      </c>
      <c r="W21" s="186">
        <v>37</v>
      </c>
      <c r="X21" s="186">
        <v>3030</v>
      </c>
      <c r="Y21" s="186">
        <v>3468</v>
      </c>
      <c r="Z21" s="187">
        <f t="shared" si="13"/>
        <v>0.14455445544554446</v>
      </c>
      <c r="AA21" s="188">
        <f t="shared" si="14"/>
        <v>-0.32079905992949476</v>
      </c>
      <c r="AB21" s="187">
        <f t="shared" si="15"/>
        <v>1.6737936426730503E-2</v>
      </c>
      <c r="AC21" s="189">
        <f t="shared" si="2"/>
        <v>8.6249347161083345E-2</v>
      </c>
      <c r="AD21" s="186">
        <v>15697</v>
      </c>
      <c r="AE21" s="186">
        <v>13314</v>
      </c>
      <c r="AF21" s="186">
        <v>194</v>
      </c>
      <c r="AG21" s="186">
        <v>14999</v>
      </c>
      <c r="AH21" s="186">
        <v>18989</v>
      </c>
      <c r="AI21" s="187">
        <f t="shared" si="16"/>
        <v>0.26601773451563449</v>
      </c>
      <c r="AJ21" s="188">
        <f t="shared" si="17"/>
        <v>0.20972160285404851</v>
      </c>
      <c r="AK21" s="187">
        <f t="shared" si="18"/>
        <v>2.291627696485141E-2</v>
      </c>
      <c r="AL21" s="189">
        <f t="shared" si="3"/>
        <v>0.47225745479867692</v>
      </c>
      <c r="AM21" s="186">
        <v>1738</v>
      </c>
      <c r="AN21" s="186">
        <v>1393</v>
      </c>
      <c r="AO21" s="186">
        <v>33</v>
      </c>
      <c r="AP21" s="186">
        <v>2032</v>
      </c>
      <c r="AQ21" s="186">
        <v>4278</v>
      </c>
      <c r="AR21" s="187">
        <f t="shared" si="19"/>
        <v>1.1053149606299213</v>
      </c>
      <c r="AS21" s="188">
        <f t="shared" si="20"/>
        <v>1.4614499424626008</v>
      </c>
      <c r="AT21" s="187">
        <f t="shared" si="21"/>
        <v>1.6707348030696529E-2</v>
      </c>
      <c r="AU21" s="189">
        <f t="shared" si="4"/>
        <v>0.10639409087517721</v>
      </c>
      <c r="AV21" s="186">
        <v>24896</v>
      </c>
      <c r="AW21" s="186">
        <v>17976</v>
      </c>
      <c r="AX21" s="186">
        <v>277</v>
      </c>
      <c r="AY21" s="186">
        <v>20251</v>
      </c>
      <c r="AZ21" s="186">
        <v>27131</v>
      </c>
      <c r="BA21" s="187">
        <f t="shared" si="22"/>
        <v>0.33973630931805832</v>
      </c>
      <c r="BB21" s="188">
        <f t="shared" si="23"/>
        <v>8.97734575835476E-2</v>
      </c>
      <c r="BC21" s="187">
        <f t="shared" si="24"/>
        <v>2.0205593458782631E-2</v>
      </c>
      <c r="BD21" s="189">
        <f t="shared" si="5"/>
        <v>0.6747494342062722</v>
      </c>
      <c r="BE21" s="186">
        <v>41197</v>
      </c>
      <c r="BF21" s="186">
        <v>28328</v>
      </c>
      <c r="BG21" s="186">
        <v>425</v>
      </c>
      <c r="BH21" s="186">
        <v>30986</v>
      </c>
      <c r="BI21" s="186">
        <v>40209</v>
      </c>
      <c r="BJ21" s="187">
        <f t="shared" si="25"/>
        <v>0.2976505518621313</v>
      </c>
      <c r="BK21" s="188">
        <f t="shared" si="26"/>
        <v>-2.3982328810350229E-2</v>
      </c>
      <c r="BL21" s="187">
        <f t="shared" si="27"/>
        <v>2.3640907960440327E-2</v>
      </c>
      <c r="BM21" s="189">
        <f t="shared" si="6"/>
        <v>1</v>
      </c>
    </row>
    <row r="22" spans="1:65" x14ac:dyDescent="0.25">
      <c r="A22" s="197" t="s">
        <v>97</v>
      </c>
      <c r="B22" s="185" t="s">
        <v>142</v>
      </c>
      <c r="C22" s="186">
        <v>10</v>
      </c>
      <c r="D22" s="186">
        <v>1</v>
      </c>
      <c r="E22" s="186">
        <v>0</v>
      </c>
      <c r="F22" s="186">
        <v>0</v>
      </c>
      <c r="G22" s="186">
        <v>48</v>
      </c>
      <c r="H22" s="187" t="str">
        <f t="shared" si="7"/>
        <v>-</v>
      </c>
      <c r="I22" s="188">
        <f t="shared" si="8"/>
        <v>3.8</v>
      </c>
      <c r="J22" s="187">
        <f t="shared" si="9"/>
        <v>3.6111947035811012E-3</v>
      </c>
      <c r="K22" s="189">
        <f t="shared" si="0"/>
        <v>2.233908875133802E-3</v>
      </c>
      <c r="L22" s="186">
        <v>479</v>
      </c>
      <c r="M22" s="186">
        <v>170</v>
      </c>
      <c r="N22" s="186">
        <v>0</v>
      </c>
      <c r="O22" s="186">
        <v>393</v>
      </c>
      <c r="P22" s="186">
        <v>531</v>
      </c>
      <c r="Q22" s="187">
        <f t="shared" si="10"/>
        <v>0.35114503816793885</v>
      </c>
      <c r="R22" s="188">
        <f t="shared" si="11"/>
        <v>0.10855949895615868</v>
      </c>
      <c r="S22" s="187">
        <f t="shared" si="12"/>
        <v>1.4129480322503392E-2</v>
      </c>
      <c r="T22" s="189">
        <f t="shared" si="1"/>
        <v>2.4712616931167684E-2</v>
      </c>
      <c r="U22" s="186">
        <v>630</v>
      </c>
      <c r="V22" s="186">
        <v>392</v>
      </c>
      <c r="W22" s="186">
        <v>15</v>
      </c>
      <c r="X22" s="186">
        <v>827</v>
      </c>
      <c r="Y22" s="186">
        <v>1259</v>
      </c>
      <c r="Z22" s="187">
        <f t="shared" si="13"/>
        <v>0.52237001209189837</v>
      </c>
      <c r="AA22" s="188">
        <f t="shared" si="14"/>
        <v>0.99841269841269842</v>
      </c>
      <c r="AB22" s="187">
        <f t="shared" si="15"/>
        <v>6.0764307846752318E-3</v>
      </c>
      <c r="AC22" s="189">
        <f t="shared" si="2"/>
        <v>5.8593568204030347E-2</v>
      </c>
      <c r="AD22" s="186">
        <v>3851</v>
      </c>
      <c r="AE22" s="186">
        <v>3652</v>
      </c>
      <c r="AF22" s="186">
        <v>209</v>
      </c>
      <c r="AG22" s="186">
        <v>8189</v>
      </c>
      <c r="AH22" s="186">
        <v>11042</v>
      </c>
      <c r="AI22" s="187">
        <f t="shared" si="16"/>
        <v>0.34839418732445959</v>
      </c>
      <c r="AJ22" s="188">
        <f t="shared" si="17"/>
        <v>1.8673071929368996</v>
      </c>
      <c r="AK22" s="187">
        <f t="shared" si="18"/>
        <v>1.3325690149343792E-2</v>
      </c>
      <c r="AL22" s="189">
        <f t="shared" si="3"/>
        <v>0.51389212081723834</v>
      </c>
      <c r="AM22" s="186">
        <v>561</v>
      </c>
      <c r="AN22" s="186">
        <v>781</v>
      </c>
      <c r="AO22" s="186">
        <v>165</v>
      </c>
      <c r="AP22" s="186">
        <v>3349</v>
      </c>
      <c r="AQ22" s="186">
        <v>2856</v>
      </c>
      <c r="AR22" s="187">
        <f t="shared" si="19"/>
        <v>-0.14720812182741116</v>
      </c>
      <c r="AS22" s="188">
        <f t="shared" si="20"/>
        <v>4.0909090909090908</v>
      </c>
      <c r="AT22" s="187">
        <f t="shared" si="21"/>
        <v>1.115385366425182E-2</v>
      </c>
      <c r="AU22" s="189">
        <f t="shared" si="4"/>
        <v>0.1329175780704612</v>
      </c>
      <c r="AV22" s="186">
        <v>5531</v>
      </c>
      <c r="AW22" s="186">
        <v>4996</v>
      </c>
      <c r="AX22" s="186">
        <v>389</v>
      </c>
      <c r="AY22" s="186">
        <v>12758</v>
      </c>
      <c r="AZ22" s="186">
        <v>15736</v>
      </c>
      <c r="BA22" s="187">
        <f t="shared" si="22"/>
        <v>0.23342216648377478</v>
      </c>
      <c r="BB22" s="188">
        <f t="shared" si="23"/>
        <v>1.8450551437353102</v>
      </c>
      <c r="BC22" s="187">
        <f t="shared" si="24"/>
        <v>1.171925910093264E-2</v>
      </c>
      <c r="BD22" s="189">
        <f t="shared" si="5"/>
        <v>0.73234979289803137</v>
      </c>
      <c r="BE22" s="186">
        <v>9213</v>
      </c>
      <c r="BF22" s="186">
        <v>7678</v>
      </c>
      <c r="BG22" s="186">
        <v>805</v>
      </c>
      <c r="BH22" s="186">
        <v>18862</v>
      </c>
      <c r="BI22" s="186">
        <v>21487</v>
      </c>
      <c r="BJ22" s="187">
        <f t="shared" si="25"/>
        <v>0.1391686989714771</v>
      </c>
      <c r="BK22" s="188">
        <f t="shared" si="26"/>
        <v>1.3322479105611635</v>
      </c>
      <c r="BL22" s="187">
        <f t="shared" si="27"/>
        <v>1.2633295763286362E-2</v>
      </c>
      <c r="BM22" s="189">
        <f t="shared" si="6"/>
        <v>1</v>
      </c>
    </row>
    <row r="23" spans="1:65" x14ac:dyDescent="0.25">
      <c r="A23" s="197" t="s">
        <v>284</v>
      </c>
      <c r="B23" s="185" t="s">
        <v>122</v>
      </c>
      <c r="C23" s="186">
        <v>119</v>
      </c>
      <c r="D23" s="186">
        <v>68</v>
      </c>
      <c r="E23" s="186">
        <v>7</v>
      </c>
      <c r="F23" s="186">
        <v>37</v>
      </c>
      <c r="G23" s="186">
        <v>99</v>
      </c>
      <c r="H23" s="187">
        <f t="shared" si="7"/>
        <v>1.6756756756756759</v>
      </c>
      <c r="I23" s="188">
        <f t="shared" si="8"/>
        <v>-0.16806722689075626</v>
      </c>
      <c r="J23" s="187">
        <f t="shared" si="9"/>
        <v>7.4480890761360217E-3</v>
      </c>
      <c r="K23" s="189">
        <f t="shared" si="0"/>
        <v>5.788458165234169E-3</v>
      </c>
      <c r="L23" s="186">
        <v>375</v>
      </c>
      <c r="M23" s="186">
        <v>222</v>
      </c>
      <c r="N23" s="186">
        <v>40</v>
      </c>
      <c r="O23" s="186">
        <v>285</v>
      </c>
      <c r="P23" s="186">
        <v>429</v>
      </c>
      <c r="Q23" s="187">
        <f t="shared" si="10"/>
        <v>0.50526315789473686</v>
      </c>
      <c r="R23" s="188">
        <f t="shared" si="11"/>
        <v>0.14399999999999991</v>
      </c>
      <c r="S23" s="187">
        <f t="shared" si="12"/>
        <v>1.1415342859423645E-2</v>
      </c>
      <c r="T23" s="189">
        <f t="shared" si="1"/>
        <v>2.5083318716014734E-2</v>
      </c>
      <c r="U23" s="186">
        <v>1352</v>
      </c>
      <c r="V23" s="186">
        <v>1149</v>
      </c>
      <c r="W23" s="186">
        <v>227</v>
      </c>
      <c r="X23" s="186">
        <v>1293</v>
      </c>
      <c r="Y23" s="186">
        <v>1431</v>
      </c>
      <c r="Z23" s="187">
        <f t="shared" si="13"/>
        <v>0.10672853828306272</v>
      </c>
      <c r="AA23" s="188">
        <f t="shared" si="14"/>
        <v>5.8431952662721942E-2</v>
      </c>
      <c r="AB23" s="187">
        <f t="shared" si="15"/>
        <v>6.9065706535903553E-3</v>
      </c>
      <c r="AC23" s="189">
        <f t="shared" si="2"/>
        <v>8.3669531661112087E-2</v>
      </c>
      <c r="AD23" s="186">
        <v>5770</v>
      </c>
      <c r="AE23" s="186">
        <v>3523</v>
      </c>
      <c r="AF23" s="186">
        <v>1389</v>
      </c>
      <c r="AG23" s="186">
        <v>6307</v>
      </c>
      <c r="AH23" s="186">
        <v>8532</v>
      </c>
      <c r="AI23" s="187">
        <f t="shared" si="16"/>
        <v>0.35278262248295555</v>
      </c>
      <c r="AJ23" s="188">
        <f t="shared" si="17"/>
        <v>0.47868284228769498</v>
      </c>
      <c r="AK23" s="187">
        <f t="shared" si="18"/>
        <v>1.0296575652436265E-2</v>
      </c>
      <c r="AL23" s="189">
        <f t="shared" si="3"/>
        <v>0.49885984914927206</v>
      </c>
      <c r="AM23" s="186">
        <v>3623</v>
      </c>
      <c r="AN23" s="186">
        <v>2114</v>
      </c>
      <c r="AO23" s="186">
        <v>1635</v>
      </c>
      <c r="AP23" s="186">
        <v>3753</v>
      </c>
      <c r="AQ23" s="186">
        <v>4721</v>
      </c>
      <c r="AR23" s="187">
        <f t="shared" si="19"/>
        <v>0.25792699173994138</v>
      </c>
      <c r="AS23" s="188">
        <f t="shared" si="20"/>
        <v>0.30306375931548435</v>
      </c>
      <c r="AT23" s="187">
        <f t="shared" si="21"/>
        <v>1.8437445080158561E-2</v>
      </c>
      <c r="AU23" s="189">
        <f t="shared" si="4"/>
        <v>0.2760334444249547</v>
      </c>
      <c r="AV23" s="186">
        <v>11239</v>
      </c>
      <c r="AW23" s="186">
        <v>7076</v>
      </c>
      <c r="AX23" s="186">
        <v>3298</v>
      </c>
      <c r="AY23" s="186">
        <v>11675</v>
      </c>
      <c r="AZ23" s="186">
        <v>15212</v>
      </c>
      <c r="BA23" s="187">
        <f t="shared" si="22"/>
        <v>0.30295503211991437</v>
      </c>
      <c r="BB23" s="188">
        <f t="shared" si="23"/>
        <v>0.35350120117448181</v>
      </c>
      <c r="BC23" s="187">
        <f t="shared" si="24"/>
        <v>1.1329014326600618E-2</v>
      </c>
      <c r="BD23" s="189">
        <f t="shared" si="5"/>
        <v>0.88943460211658776</v>
      </c>
      <c r="BE23" s="186">
        <v>13206</v>
      </c>
      <c r="BF23" s="186">
        <v>8103</v>
      </c>
      <c r="BG23" s="186">
        <v>3971</v>
      </c>
      <c r="BH23" s="186">
        <v>13491</v>
      </c>
      <c r="BI23" s="186">
        <v>17103</v>
      </c>
      <c r="BJ23" s="187">
        <f t="shared" si="25"/>
        <v>0.26773404491883479</v>
      </c>
      <c r="BK23" s="188">
        <f t="shared" si="26"/>
        <v>0.29509313948205351</v>
      </c>
      <c r="BL23" s="187">
        <f t="shared" si="27"/>
        <v>1.0055720083747692E-2</v>
      </c>
      <c r="BM23" s="189">
        <f t="shared" si="6"/>
        <v>1</v>
      </c>
    </row>
    <row r="24" spans="1:65" x14ac:dyDescent="0.25">
      <c r="A24" s="197" t="s">
        <v>285</v>
      </c>
      <c r="B24" s="185" t="s">
        <v>136</v>
      </c>
      <c r="C24" s="186">
        <v>247</v>
      </c>
      <c r="D24" s="186">
        <v>50</v>
      </c>
      <c r="E24" s="186">
        <v>6</v>
      </c>
      <c r="F24" s="186">
        <v>29</v>
      </c>
      <c r="G24" s="186">
        <v>56</v>
      </c>
      <c r="H24" s="187">
        <f t="shared" si="7"/>
        <v>0.93103448275862077</v>
      </c>
      <c r="I24" s="188">
        <f t="shared" si="8"/>
        <v>-0.77327935222672062</v>
      </c>
      <c r="J24" s="187">
        <f t="shared" si="9"/>
        <v>4.2130604875112851E-3</v>
      </c>
      <c r="K24" s="189">
        <f t="shared" si="0"/>
        <v>1.5082956259426848E-3</v>
      </c>
      <c r="L24" s="186">
        <v>1120</v>
      </c>
      <c r="M24" s="186">
        <v>434</v>
      </c>
      <c r="N24" s="186">
        <v>11</v>
      </c>
      <c r="O24" s="186">
        <v>182</v>
      </c>
      <c r="P24" s="186">
        <v>249</v>
      </c>
      <c r="Q24" s="187">
        <f t="shared" si="10"/>
        <v>0.36813186813186816</v>
      </c>
      <c r="R24" s="188">
        <f t="shared" si="11"/>
        <v>-0.77767857142857144</v>
      </c>
      <c r="S24" s="187">
        <f t="shared" si="12"/>
        <v>6.625688512812325E-3</v>
      </c>
      <c r="T24" s="189">
        <f t="shared" si="1"/>
        <v>6.7065287653522944E-3</v>
      </c>
      <c r="U24" s="186">
        <v>5111</v>
      </c>
      <c r="V24" s="186">
        <v>2776</v>
      </c>
      <c r="W24" s="186">
        <v>132</v>
      </c>
      <c r="X24" s="186">
        <v>1639</v>
      </c>
      <c r="Y24" s="186">
        <v>2011</v>
      </c>
      <c r="Z24" s="187">
        <f t="shared" si="13"/>
        <v>0.22696766320927386</v>
      </c>
      <c r="AA24" s="188">
        <f t="shared" si="14"/>
        <v>-0.60653492467227554</v>
      </c>
      <c r="AB24" s="187">
        <f t="shared" si="15"/>
        <v>9.7058795138855371E-3</v>
      </c>
      <c r="AC24" s="189">
        <f t="shared" si="2"/>
        <v>5.4163973281620342E-2</v>
      </c>
      <c r="AD24" s="186">
        <v>21304</v>
      </c>
      <c r="AE24" s="186">
        <v>18346</v>
      </c>
      <c r="AF24" s="186">
        <v>813</v>
      </c>
      <c r="AG24" s="186">
        <v>10131</v>
      </c>
      <c r="AH24" s="186">
        <v>17872</v>
      </c>
      <c r="AI24" s="187">
        <f t="shared" si="16"/>
        <v>0.7640904155562136</v>
      </c>
      <c r="AJ24" s="188">
        <f t="shared" si="17"/>
        <v>-0.16109650769808481</v>
      </c>
      <c r="AK24" s="187">
        <f t="shared" si="18"/>
        <v>2.1568260672801327E-2</v>
      </c>
      <c r="AL24" s="189">
        <f t="shared" si="3"/>
        <v>0.48136177547942255</v>
      </c>
      <c r="AM24" s="186">
        <v>3596</v>
      </c>
      <c r="AN24" s="186">
        <v>2473</v>
      </c>
      <c r="AO24" s="186">
        <v>123</v>
      </c>
      <c r="AP24" s="186">
        <v>2633</v>
      </c>
      <c r="AQ24" s="186">
        <v>3535</v>
      </c>
      <c r="AR24" s="187">
        <f t="shared" si="19"/>
        <v>0.34257500949487274</v>
      </c>
      <c r="AS24" s="188">
        <f t="shared" si="20"/>
        <v>-1.69632925472748E-2</v>
      </c>
      <c r="AT24" s="187">
        <f t="shared" si="21"/>
        <v>1.3805627697174435E-2</v>
      </c>
      <c r="AU24" s="189">
        <f t="shared" si="4"/>
        <v>9.5211161387631971E-2</v>
      </c>
      <c r="AV24" s="186">
        <v>31378</v>
      </c>
      <c r="AW24" s="186">
        <v>24079</v>
      </c>
      <c r="AX24" s="186">
        <v>1085</v>
      </c>
      <c r="AY24" s="186">
        <v>14614</v>
      </c>
      <c r="AZ24" s="186">
        <v>23723</v>
      </c>
      <c r="BA24" s="187">
        <f t="shared" si="22"/>
        <v>0.62330641850280544</v>
      </c>
      <c r="BB24" s="188">
        <f t="shared" si="23"/>
        <v>-0.24396073682197716</v>
      </c>
      <c r="BC24" s="187">
        <f t="shared" si="24"/>
        <v>1.7667512941752988E-2</v>
      </c>
      <c r="BD24" s="189">
        <f t="shared" si="5"/>
        <v>0.63895173453996978</v>
      </c>
      <c r="BE24" s="186">
        <v>54880</v>
      </c>
      <c r="BF24" s="186">
        <v>40085</v>
      </c>
      <c r="BG24" s="186">
        <v>2213</v>
      </c>
      <c r="BH24" s="186">
        <v>24907</v>
      </c>
      <c r="BI24" s="186">
        <v>37128</v>
      </c>
      <c r="BJ24" s="187">
        <f t="shared" si="25"/>
        <v>0.49066527482233901</v>
      </c>
      <c r="BK24" s="188">
        <f t="shared" si="26"/>
        <v>-0.32346938775510203</v>
      </c>
      <c r="BL24" s="187">
        <f t="shared" si="27"/>
        <v>2.1829431986749945E-2</v>
      </c>
      <c r="BM24" s="189">
        <f t="shared" si="6"/>
        <v>1</v>
      </c>
    </row>
    <row r="25" spans="1:65" x14ac:dyDescent="0.25">
      <c r="A25" s="197" t="s">
        <v>105</v>
      </c>
      <c r="B25" s="185" t="s">
        <v>286</v>
      </c>
      <c r="C25" s="186">
        <v>64</v>
      </c>
      <c r="D25" s="186">
        <v>111</v>
      </c>
      <c r="E25" s="186">
        <v>1</v>
      </c>
      <c r="F25" s="186">
        <v>25</v>
      </c>
      <c r="G25" s="186">
        <v>69</v>
      </c>
      <c r="H25" s="187">
        <f t="shared" si="7"/>
        <v>1.7599999999999998</v>
      </c>
      <c r="I25" s="188">
        <f t="shared" si="8"/>
        <v>7.8125E-2</v>
      </c>
      <c r="J25" s="187">
        <f t="shared" si="9"/>
        <v>5.1910923863978334E-3</v>
      </c>
      <c r="K25" s="189">
        <f t="shared" si="0"/>
        <v>6.1950080804453224E-3</v>
      </c>
      <c r="L25" s="186">
        <v>223</v>
      </c>
      <c r="M25" s="186">
        <v>181</v>
      </c>
      <c r="N25" s="186">
        <v>1</v>
      </c>
      <c r="O25" s="186">
        <v>154</v>
      </c>
      <c r="P25" s="186">
        <v>206</v>
      </c>
      <c r="Q25" s="187">
        <f t="shared" si="10"/>
        <v>0.33766233766233755</v>
      </c>
      <c r="R25" s="188">
        <f t="shared" si="11"/>
        <v>-7.623318385650224E-2</v>
      </c>
      <c r="S25" s="187">
        <f t="shared" si="12"/>
        <v>5.4814933077885104E-3</v>
      </c>
      <c r="T25" s="189">
        <f t="shared" si="1"/>
        <v>1.8495241515532411E-2</v>
      </c>
      <c r="U25" s="186">
        <v>617</v>
      </c>
      <c r="V25" s="186">
        <v>286</v>
      </c>
      <c r="W25" s="186">
        <v>110</v>
      </c>
      <c r="X25" s="186">
        <v>700</v>
      </c>
      <c r="Y25" s="186">
        <v>831</v>
      </c>
      <c r="Z25" s="187">
        <f t="shared" si="13"/>
        <v>0.18714285714285706</v>
      </c>
      <c r="AA25" s="188">
        <f t="shared" si="14"/>
        <v>0.3468395461912479</v>
      </c>
      <c r="AB25" s="187">
        <f t="shared" si="15"/>
        <v>4.0107339015608562E-3</v>
      </c>
      <c r="AC25" s="189">
        <f t="shared" si="2"/>
        <v>7.4609445142754541E-2</v>
      </c>
      <c r="AD25" s="186">
        <v>2012</v>
      </c>
      <c r="AE25" s="186">
        <v>1044</v>
      </c>
      <c r="AF25" s="186">
        <v>345</v>
      </c>
      <c r="AG25" s="186">
        <v>2331</v>
      </c>
      <c r="AH25" s="186">
        <v>4170</v>
      </c>
      <c r="AI25" s="187">
        <f t="shared" si="16"/>
        <v>0.78893178893178884</v>
      </c>
      <c r="AJ25" s="188">
        <f t="shared" si="17"/>
        <v>1.0725646123260439</v>
      </c>
      <c r="AK25" s="187">
        <f t="shared" si="18"/>
        <v>5.0324332478503542E-3</v>
      </c>
      <c r="AL25" s="189">
        <f t="shared" si="3"/>
        <v>0.37439396660082602</v>
      </c>
      <c r="AM25" s="186">
        <v>2028</v>
      </c>
      <c r="AN25" s="186">
        <v>1245</v>
      </c>
      <c r="AO25" s="186">
        <v>250</v>
      </c>
      <c r="AP25" s="186">
        <v>3464</v>
      </c>
      <c r="AQ25" s="186">
        <v>4338</v>
      </c>
      <c r="AR25" s="187">
        <f t="shared" si="19"/>
        <v>0.25230946882217098</v>
      </c>
      <c r="AS25" s="188">
        <f t="shared" si="20"/>
        <v>1.13905325443787</v>
      </c>
      <c r="AT25" s="187">
        <f t="shared" si="21"/>
        <v>1.6941672687508545E-2</v>
      </c>
      <c r="AU25" s="189">
        <f t="shared" si="4"/>
        <v>0.38947746453582333</v>
      </c>
      <c r="AV25" s="186">
        <v>4944</v>
      </c>
      <c r="AW25" s="186">
        <v>2867</v>
      </c>
      <c r="AX25" s="186">
        <v>707</v>
      </c>
      <c r="AY25" s="186">
        <v>6674</v>
      </c>
      <c r="AZ25" s="186">
        <v>9614</v>
      </c>
      <c r="BA25" s="187">
        <f t="shared" si="22"/>
        <v>0.44051543302367402</v>
      </c>
      <c r="BB25" s="188">
        <f t="shared" si="23"/>
        <v>0.94457928802588986</v>
      </c>
      <c r="BC25" s="187">
        <f t="shared" si="24"/>
        <v>7.1599489702825628E-3</v>
      </c>
      <c r="BD25" s="189">
        <f t="shared" si="5"/>
        <v>0.86317112587538158</v>
      </c>
      <c r="BE25" s="186">
        <v>6143</v>
      </c>
      <c r="BF25" s="186">
        <v>3414</v>
      </c>
      <c r="BG25" s="186">
        <v>812</v>
      </c>
      <c r="BH25" s="186">
        <v>7760</v>
      </c>
      <c r="BI25" s="186">
        <v>11138</v>
      </c>
      <c r="BJ25" s="187">
        <f t="shared" si="25"/>
        <v>0.43530927835051547</v>
      </c>
      <c r="BK25" s="188">
        <f t="shared" si="26"/>
        <v>0.81312062510174177</v>
      </c>
      <c r="BL25" s="187">
        <f t="shared" si="27"/>
        <v>6.5485944157622515E-3</v>
      </c>
      <c r="BM25" s="189">
        <f t="shared" si="6"/>
        <v>1</v>
      </c>
    </row>
    <row r="26" spans="1:65" x14ac:dyDescent="0.25">
      <c r="A26" s="197" t="s">
        <v>101</v>
      </c>
      <c r="B26" s="185" t="s">
        <v>132</v>
      </c>
      <c r="C26" s="186">
        <v>55</v>
      </c>
      <c r="D26" s="186">
        <v>71</v>
      </c>
      <c r="E26" s="186">
        <v>0</v>
      </c>
      <c r="F26" s="186">
        <v>21</v>
      </c>
      <c r="G26" s="186">
        <v>98</v>
      </c>
      <c r="H26" s="187">
        <f t="shared" si="7"/>
        <v>3.666666666666667</v>
      </c>
      <c r="I26" s="188">
        <f t="shared" si="8"/>
        <v>0.78181818181818175</v>
      </c>
      <c r="J26" s="187">
        <f t="shared" si="9"/>
        <v>7.3728558531447486E-3</v>
      </c>
      <c r="K26" s="189">
        <f t="shared" si="0"/>
        <v>2.7755749405233942E-3</v>
      </c>
      <c r="L26" s="186">
        <v>798</v>
      </c>
      <c r="M26" s="186">
        <v>565</v>
      </c>
      <c r="N26" s="186">
        <v>4</v>
      </c>
      <c r="O26" s="186">
        <v>296</v>
      </c>
      <c r="P26" s="186">
        <v>549</v>
      </c>
      <c r="Q26" s="187">
        <f t="shared" si="10"/>
        <v>0.85472972972972983</v>
      </c>
      <c r="R26" s="188">
        <f t="shared" si="11"/>
        <v>-0.31203007518796988</v>
      </c>
      <c r="S26" s="187">
        <f t="shared" si="12"/>
        <v>1.4608445757164525E-2</v>
      </c>
      <c r="T26" s="189">
        <f t="shared" si="1"/>
        <v>1.5548884105585137E-2</v>
      </c>
      <c r="U26" s="186">
        <v>6345</v>
      </c>
      <c r="V26" s="186">
        <v>3123</v>
      </c>
      <c r="W26" s="186">
        <v>32</v>
      </c>
      <c r="X26" s="186">
        <v>2898</v>
      </c>
      <c r="Y26" s="186">
        <v>2557</v>
      </c>
      <c r="Z26" s="187">
        <f t="shared" si="13"/>
        <v>-0.11766735679779161</v>
      </c>
      <c r="AA26" s="188">
        <f t="shared" si="14"/>
        <v>-0.5970055161544523</v>
      </c>
      <c r="AB26" s="187">
        <f t="shared" si="15"/>
        <v>1.2341090958232381E-2</v>
      </c>
      <c r="AC26" s="189">
        <f t="shared" si="2"/>
        <v>7.2419848193044076E-2</v>
      </c>
      <c r="AD26" s="186">
        <v>12485</v>
      </c>
      <c r="AE26" s="186">
        <v>12973</v>
      </c>
      <c r="AF26" s="186">
        <v>116</v>
      </c>
      <c r="AG26" s="186">
        <v>9617</v>
      </c>
      <c r="AH26" s="186">
        <v>15462</v>
      </c>
      <c r="AI26" s="187">
        <f t="shared" si="16"/>
        <v>0.60777789331392329</v>
      </c>
      <c r="AJ26" s="188">
        <f t="shared" si="17"/>
        <v>0.23844613536243497</v>
      </c>
      <c r="AK26" s="187">
        <f t="shared" si="18"/>
        <v>1.8659828028360234E-2</v>
      </c>
      <c r="AL26" s="189">
        <f t="shared" si="3"/>
        <v>0.43791775235074204</v>
      </c>
      <c r="AM26" s="186">
        <v>2161</v>
      </c>
      <c r="AN26" s="186">
        <v>1722</v>
      </c>
      <c r="AO26" s="186">
        <v>10</v>
      </c>
      <c r="AP26" s="186">
        <v>3171</v>
      </c>
      <c r="AQ26" s="186">
        <v>3322</v>
      </c>
      <c r="AR26" s="187">
        <f t="shared" si="19"/>
        <v>4.7619047619047672E-2</v>
      </c>
      <c r="AS26" s="188">
        <f t="shared" si="20"/>
        <v>0.5372512725590004</v>
      </c>
      <c r="AT26" s="187">
        <f t="shared" si="21"/>
        <v>1.2973775165491789E-2</v>
      </c>
      <c r="AU26" s="189">
        <f t="shared" si="4"/>
        <v>9.408632604508893E-2</v>
      </c>
      <c r="AV26" s="186">
        <v>21844</v>
      </c>
      <c r="AW26" s="186">
        <v>18454</v>
      </c>
      <c r="AX26" s="186">
        <v>162</v>
      </c>
      <c r="AY26" s="186">
        <v>16003</v>
      </c>
      <c r="AZ26" s="186">
        <v>21988</v>
      </c>
      <c r="BA26" s="187">
        <f t="shared" si="22"/>
        <v>0.37399237642941952</v>
      </c>
      <c r="BB26" s="188">
        <f t="shared" si="23"/>
        <v>6.5921992309101451E-3</v>
      </c>
      <c r="BC26" s="187">
        <f t="shared" si="24"/>
        <v>1.6375385683229975E-2</v>
      </c>
      <c r="BD26" s="189">
        <f t="shared" si="5"/>
        <v>0.62274838563498358</v>
      </c>
      <c r="BE26" s="186">
        <v>45789</v>
      </c>
      <c r="BF26" s="186">
        <v>33498</v>
      </c>
      <c r="BG26" s="186">
        <v>348</v>
      </c>
      <c r="BH26" s="186">
        <v>26295</v>
      </c>
      <c r="BI26" s="186">
        <v>35308</v>
      </c>
      <c r="BJ26" s="187">
        <f t="shared" si="25"/>
        <v>0.34276478417950185</v>
      </c>
      <c r="BK26" s="188">
        <f t="shared" si="26"/>
        <v>-0.22889777020681823</v>
      </c>
      <c r="BL26" s="187">
        <f t="shared" si="27"/>
        <v>2.0759361791321027E-2</v>
      </c>
      <c r="BM26" s="189">
        <f t="shared" si="6"/>
        <v>1</v>
      </c>
    </row>
    <row r="27" spans="1:65" x14ac:dyDescent="0.25">
      <c r="A27" s="197" t="s">
        <v>114</v>
      </c>
      <c r="B27" s="185" t="s">
        <v>155</v>
      </c>
      <c r="C27" s="186">
        <v>21</v>
      </c>
      <c r="D27" s="186">
        <v>0</v>
      </c>
      <c r="E27" s="186">
        <v>0</v>
      </c>
      <c r="F27" s="186">
        <v>9</v>
      </c>
      <c r="G27" s="186">
        <v>46</v>
      </c>
      <c r="H27" s="187">
        <f t="shared" si="7"/>
        <v>4.1111111111111107</v>
      </c>
      <c r="I27" s="188">
        <f t="shared" si="8"/>
        <v>1.1904761904761907</v>
      </c>
      <c r="J27" s="187">
        <f t="shared" si="9"/>
        <v>3.4607282575985555E-3</v>
      </c>
      <c r="K27" s="189">
        <f t="shared" si="0"/>
        <v>4.8299034019319616E-3</v>
      </c>
      <c r="L27" s="186">
        <v>293</v>
      </c>
      <c r="M27" s="186">
        <v>111</v>
      </c>
      <c r="N27" s="186">
        <v>4</v>
      </c>
      <c r="O27" s="186">
        <v>260</v>
      </c>
      <c r="P27" s="186">
        <v>317</v>
      </c>
      <c r="Q27" s="187">
        <f t="shared" si="10"/>
        <v>0.21923076923076934</v>
      </c>
      <c r="R27" s="188">
        <f t="shared" si="11"/>
        <v>8.1911262798634921E-2</v>
      </c>
      <c r="S27" s="187">
        <f t="shared" si="12"/>
        <v>8.4351134881988244E-3</v>
      </c>
      <c r="T27" s="189">
        <f t="shared" si="1"/>
        <v>3.3284334313313735E-2</v>
      </c>
      <c r="U27" s="186">
        <v>424</v>
      </c>
      <c r="V27" s="186">
        <v>363</v>
      </c>
      <c r="W27" s="186">
        <v>144</v>
      </c>
      <c r="X27" s="186">
        <v>823</v>
      </c>
      <c r="Y27" s="186">
        <v>1132</v>
      </c>
      <c r="Z27" s="187">
        <f t="shared" si="13"/>
        <v>0.37545565006075332</v>
      </c>
      <c r="AA27" s="188">
        <f t="shared" si="14"/>
        <v>1.6698113207547172</v>
      </c>
      <c r="AB27" s="187">
        <f t="shared" si="15"/>
        <v>5.4634786721623214E-3</v>
      </c>
      <c r="AC27" s="189">
        <f t="shared" si="2"/>
        <v>0.11885762284754305</v>
      </c>
      <c r="AD27" s="186">
        <v>1475</v>
      </c>
      <c r="AE27" s="186">
        <v>1041</v>
      </c>
      <c r="AF27" s="186">
        <v>581</v>
      </c>
      <c r="AG27" s="186">
        <v>3479</v>
      </c>
      <c r="AH27" s="186">
        <v>4694</v>
      </c>
      <c r="AI27" s="187">
        <f t="shared" si="16"/>
        <v>0.34923828686404135</v>
      </c>
      <c r="AJ27" s="188">
        <f t="shared" si="17"/>
        <v>2.1823728813559322</v>
      </c>
      <c r="AK27" s="187">
        <f t="shared" si="18"/>
        <v>5.6648061547744759E-3</v>
      </c>
      <c r="AL27" s="189">
        <f t="shared" si="3"/>
        <v>0.49286014279714407</v>
      </c>
      <c r="AM27" s="186">
        <v>244</v>
      </c>
      <c r="AN27" s="186">
        <v>260</v>
      </c>
      <c r="AO27" s="186">
        <v>184</v>
      </c>
      <c r="AP27" s="186">
        <v>849</v>
      </c>
      <c r="AQ27" s="186">
        <v>979</v>
      </c>
      <c r="AR27" s="187">
        <f t="shared" si="19"/>
        <v>0.15312131919905769</v>
      </c>
      <c r="AS27" s="188">
        <f t="shared" si="20"/>
        <v>3.0122950819672134</v>
      </c>
      <c r="AT27" s="187">
        <f t="shared" si="21"/>
        <v>3.8233973169826793E-3</v>
      </c>
      <c r="AU27" s="189">
        <f t="shared" si="4"/>
        <v>0.10279294414111718</v>
      </c>
      <c r="AV27" s="186">
        <v>2457</v>
      </c>
      <c r="AW27" s="186">
        <v>1775</v>
      </c>
      <c r="AX27" s="186">
        <v>913</v>
      </c>
      <c r="AY27" s="186">
        <v>5420</v>
      </c>
      <c r="AZ27" s="186">
        <v>7168</v>
      </c>
      <c r="BA27" s="187">
        <f t="shared" si="22"/>
        <v>0.322509225092251</v>
      </c>
      <c r="BB27" s="188">
        <f t="shared" si="23"/>
        <v>1.9173789173789175</v>
      </c>
      <c r="BC27" s="187">
        <f t="shared" si="24"/>
        <v>5.3383101954426262E-3</v>
      </c>
      <c r="BD27" s="189">
        <f t="shared" si="5"/>
        <v>0.75262494750105002</v>
      </c>
      <c r="BE27" s="186">
        <v>3507</v>
      </c>
      <c r="BF27" s="186">
        <v>2366</v>
      </c>
      <c r="BG27" s="186">
        <v>1219</v>
      </c>
      <c r="BH27" s="186">
        <v>7385</v>
      </c>
      <c r="BI27" s="186">
        <v>9524</v>
      </c>
      <c r="BJ27" s="187">
        <f t="shared" si="25"/>
        <v>0.28964116452268107</v>
      </c>
      <c r="BK27" s="188">
        <f t="shared" si="26"/>
        <v>1.7157114342743087</v>
      </c>
      <c r="BL27" s="187">
        <f t="shared" si="27"/>
        <v>5.5996420556401229E-3</v>
      </c>
      <c r="BM27" s="189">
        <f t="shared" si="6"/>
        <v>1</v>
      </c>
    </row>
    <row r="28" spans="1:65" x14ac:dyDescent="0.25">
      <c r="A28" s="197" t="s">
        <v>122</v>
      </c>
      <c r="B28" s="185" t="s">
        <v>146</v>
      </c>
      <c r="C28" s="186">
        <v>7</v>
      </c>
      <c r="D28" s="186">
        <v>0</v>
      </c>
      <c r="E28" s="186">
        <v>0</v>
      </c>
      <c r="F28" s="186">
        <v>1</v>
      </c>
      <c r="G28" s="186">
        <v>41</v>
      </c>
      <c r="H28" s="187">
        <f t="shared" si="7"/>
        <v>40</v>
      </c>
      <c r="I28" s="188">
        <f t="shared" si="8"/>
        <v>4.8571428571428568</v>
      </c>
      <c r="J28" s="187">
        <f t="shared" si="9"/>
        <v>3.0845621426421909E-3</v>
      </c>
      <c r="K28" s="189">
        <f t="shared" si="0"/>
        <v>3.6425017768301352E-3</v>
      </c>
      <c r="L28" s="186">
        <v>198</v>
      </c>
      <c r="M28" s="186">
        <v>115</v>
      </c>
      <c r="N28" s="186">
        <v>6</v>
      </c>
      <c r="O28" s="186">
        <v>292</v>
      </c>
      <c r="P28" s="186">
        <v>294</v>
      </c>
      <c r="Q28" s="187">
        <f t="shared" si="10"/>
        <v>6.8493150684931781E-3</v>
      </c>
      <c r="R28" s="188">
        <f t="shared" si="11"/>
        <v>0.48484848484848486</v>
      </c>
      <c r="S28" s="187">
        <f t="shared" si="12"/>
        <v>7.823102099465155E-3</v>
      </c>
      <c r="T28" s="189">
        <f t="shared" si="1"/>
        <v>2.6119402985074626E-2</v>
      </c>
      <c r="U28" s="186">
        <v>433</v>
      </c>
      <c r="V28" s="186">
        <v>389</v>
      </c>
      <c r="W28" s="186">
        <v>97</v>
      </c>
      <c r="X28" s="186">
        <v>1177</v>
      </c>
      <c r="Y28" s="186">
        <v>1141</v>
      </c>
      <c r="Z28" s="187">
        <f t="shared" si="13"/>
        <v>-3.0586236193712812E-2</v>
      </c>
      <c r="AA28" s="188">
        <f t="shared" si="14"/>
        <v>1.6351039260969977</v>
      </c>
      <c r="AB28" s="187">
        <f t="shared" si="15"/>
        <v>5.506916223442764E-3</v>
      </c>
      <c r="AC28" s="189">
        <f t="shared" si="2"/>
        <v>0.1013681592039801</v>
      </c>
      <c r="AD28" s="186">
        <v>1309</v>
      </c>
      <c r="AE28" s="186">
        <v>1179</v>
      </c>
      <c r="AF28" s="186">
        <v>2121</v>
      </c>
      <c r="AG28" s="186">
        <v>4796</v>
      </c>
      <c r="AH28" s="186">
        <v>5218</v>
      </c>
      <c r="AI28" s="187">
        <f t="shared" si="16"/>
        <v>8.7989991659716438E-2</v>
      </c>
      <c r="AJ28" s="188">
        <f t="shared" si="17"/>
        <v>2.9862490450725745</v>
      </c>
      <c r="AK28" s="187">
        <f t="shared" si="18"/>
        <v>6.2971790616985967E-3</v>
      </c>
      <c r="AL28" s="189">
        <f t="shared" si="3"/>
        <v>0.46357498223169863</v>
      </c>
      <c r="AM28" s="186">
        <v>167</v>
      </c>
      <c r="AN28" s="186">
        <v>185</v>
      </c>
      <c r="AO28" s="186">
        <v>832</v>
      </c>
      <c r="AP28" s="186">
        <v>1489</v>
      </c>
      <c r="AQ28" s="186">
        <v>1549</v>
      </c>
      <c r="AR28" s="187">
        <f t="shared" si="19"/>
        <v>4.0295500335795875E-2</v>
      </c>
      <c r="AS28" s="188">
        <f t="shared" si="20"/>
        <v>8.2754491017964078</v>
      </c>
      <c r="AT28" s="187">
        <f t="shared" si="21"/>
        <v>6.049481556696803E-3</v>
      </c>
      <c r="AU28" s="189">
        <f t="shared" si="4"/>
        <v>0.13761549395877753</v>
      </c>
      <c r="AV28" s="186">
        <v>2114</v>
      </c>
      <c r="AW28" s="186">
        <v>1868</v>
      </c>
      <c r="AX28" s="186">
        <v>3056</v>
      </c>
      <c r="AY28" s="186">
        <v>7755</v>
      </c>
      <c r="AZ28" s="186">
        <v>8243</v>
      </c>
      <c r="BA28" s="187">
        <f t="shared" si="22"/>
        <v>6.2927143778207517E-2</v>
      </c>
      <c r="BB28" s="188">
        <f t="shared" si="23"/>
        <v>2.8992431409649955</v>
      </c>
      <c r="BC28" s="187">
        <f t="shared" si="24"/>
        <v>6.1389077763718703E-3</v>
      </c>
      <c r="BD28" s="189">
        <f t="shared" si="5"/>
        <v>0.73232054015636106</v>
      </c>
      <c r="BE28" s="186">
        <v>3608</v>
      </c>
      <c r="BF28" s="186">
        <v>2739</v>
      </c>
      <c r="BG28" s="186">
        <v>5161</v>
      </c>
      <c r="BH28" s="186">
        <v>10703</v>
      </c>
      <c r="BI28" s="186">
        <v>11256</v>
      </c>
      <c r="BJ28" s="187">
        <f t="shared" si="25"/>
        <v>5.1667756703728029E-2</v>
      </c>
      <c r="BK28" s="188">
        <f t="shared" si="26"/>
        <v>2.1197339246119733</v>
      </c>
      <c r="BL28" s="187">
        <f t="shared" si="27"/>
        <v>6.6179725932680828E-3</v>
      </c>
      <c r="BM28" s="189">
        <f t="shared" si="6"/>
        <v>1</v>
      </c>
    </row>
    <row r="29" spans="1:65" x14ac:dyDescent="0.25">
      <c r="A29" s="197" t="s">
        <v>118</v>
      </c>
      <c r="B29" s="185" t="s">
        <v>134</v>
      </c>
      <c r="C29" s="186">
        <v>68</v>
      </c>
      <c r="D29" s="186">
        <v>69</v>
      </c>
      <c r="E29" s="186">
        <v>0</v>
      </c>
      <c r="F29" s="186">
        <v>14</v>
      </c>
      <c r="G29" s="186">
        <v>71</v>
      </c>
      <c r="H29" s="187">
        <f t="shared" si="7"/>
        <v>4.0714285714285712</v>
      </c>
      <c r="I29" s="188">
        <f t="shared" si="8"/>
        <v>4.4117647058823595E-2</v>
      </c>
      <c r="J29" s="187">
        <f t="shared" si="9"/>
        <v>5.3415588323803788E-3</v>
      </c>
      <c r="K29" s="189">
        <f t="shared" si="0"/>
        <v>2.7860618427248468E-3</v>
      </c>
      <c r="L29" s="186">
        <v>1032</v>
      </c>
      <c r="M29" s="186">
        <v>339</v>
      </c>
      <c r="N29" s="186">
        <v>9</v>
      </c>
      <c r="O29" s="186">
        <v>181</v>
      </c>
      <c r="P29" s="186">
        <v>289</v>
      </c>
      <c r="Q29" s="187">
        <f t="shared" si="10"/>
        <v>0.59668508287292821</v>
      </c>
      <c r="R29" s="188">
        <f t="shared" si="11"/>
        <v>-0.71996124031007747</v>
      </c>
      <c r="S29" s="187">
        <f t="shared" si="12"/>
        <v>7.6900561453926188E-3</v>
      </c>
      <c r="T29" s="189">
        <f t="shared" si="1"/>
        <v>1.1340448909119448E-2</v>
      </c>
      <c r="U29" s="186">
        <v>3305</v>
      </c>
      <c r="V29" s="186">
        <v>1479</v>
      </c>
      <c r="W29" s="186">
        <v>39</v>
      </c>
      <c r="X29" s="186">
        <v>1588</v>
      </c>
      <c r="Y29" s="186">
        <v>2532</v>
      </c>
      <c r="Z29" s="187">
        <f t="shared" si="13"/>
        <v>0.59445843828715361</v>
      </c>
      <c r="AA29" s="188">
        <f t="shared" si="14"/>
        <v>-0.23388804841149768</v>
      </c>
      <c r="AB29" s="187">
        <f t="shared" si="15"/>
        <v>1.2220431093564485E-2</v>
      </c>
      <c r="AC29" s="189">
        <f t="shared" si="2"/>
        <v>9.935645895463821E-2</v>
      </c>
      <c r="AD29" s="186">
        <v>8570</v>
      </c>
      <c r="AE29" s="186">
        <v>7780</v>
      </c>
      <c r="AF29" s="186">
        <v>42</v>
      </c>
      <c r="AG29" s="186">
        <v>6007</v>
      </c>
      <c r="AH29" s="186">
        <v>10417</v>
      </c>
      <c r="AI29" s="187">
        <f t="shared" si="16"/>
        <v>0.73414349925087397</v>
      </c>
      <c r="AJ29" s="188">
        <f t="shared" si="17"/>
        <v>0.21551925320886811</v>
      </c>
      <c r="AK29" s="187">
        <f t="shared" si="18"/>
        <v>1.2571428571428572E-2</v>
      </c>
      <c r="AL29" s="189">
        <f t="shared" si="3"/>
        <v>0.40876628472767229</v>
      </c>
      <c r="AM29" s="186">
        <v>1825</v>
      </c>
      <c r="AN29" s="186">
        <v>1092</v>
      </c>
      <c r="AO29" s="186">
        <v>13</v>
      </c>
      <c r="AP29" s="186">
        <v>1296</v>
      </c>
      <c r="AQ29" s="186">
        <v>1718</v>
      </c>
      <c r="AR29" s="187">
        <f t="shared" si="19"/>
        <v>0.32561728395061729</v>
      </c>
      <c r="AS29" s="188">
        <f t="shared" si="20"/>
        <v>-5.8630136986301373E-2</v>
      </c>
      <c r="AT29" s="187">
        <f t="shared" si="21"/>
        <v>6.709496006717307E-3</v>
      </c>
      <c r="AU29" s="189">
        <f t="shared" si="4"/>
        <v>6.7414848532412489E-2</v>
      </c>
      <c r="AV29" s="186">
        <v>14800</v>
      </c>
      <c r="AW29" s="186">
        <v>10759</v>
      </c>
      <c r="AX29" s="186">
        <v>103</v>
      </c>
      <c r="AY29" s="186">
        <v>9086</v>
      </c>
      <c r="AZ29" s="186">
        <v>15027</v>
      </c>
      <c r="BA29" s="187">
        <f t="shared" si="22"/>
        <v>0.65386308606647581</v>
      </c>
      <c r="BB29" s="188">
        <f t="shared" si="23"/>
        <v>1.5337837837837931E-2</v>
      </c>
      <c r="BC29" s="187">
        <f t="shared" si="24"/>
        <v>1.1191237068487214E-2</v>
      </c>
      <c r="BD29" s="189">
        <f t="shared" si="5"/>
        <v>0.58966410296656724</v>
      </c>
      <c r="BE29" s="186">
        <v>32251</v>
      </c>
      <c r="BF29" s="186">
        <v>20598</v>
      </c>
      <c r="BG29" s="186">
        <v>179</v>
      </c>
      <c r="BH29" s="186">
        <v>15383</v>
      </c>
      <c r="BI29" s="186">
        <v>25484</v>
      </c>
      <c r="BJ29" s="187">
        <f t="shared" si="25"/>
        <v>0.65663394656438934</v>
      </c>
      <c r="BK29" s="188">
        <f t="shared" si="26"/>
        <v>-0.20982295122631855</v>
      </c>
      <c r="BL29" s="187">
        <f t="shared" si="27"/>
        <v>1.498333453863218E-2</v>
      </c>
      <c r="BM29" s="189">
        <f t="shared" si="6"/>
        <v>1</v>
      </c>
    </row>
    <row r="30" spans="1:65" x14ac:dyDescent="0.25">
      <c r="A30" s="197" t="s">
        <v>126</v>
      </c>
      <c r="B30" s="185" t="s">
        <v>126</v>
      </c>
      <c r="C30" s="186">
        <v>38</v>
      </c>
      <c r="D30" s="186">
        <v>34</v>
      </c>
      <c r="E30" s="186">
        <v>0</v>
      </c>
      <c r="F30" s="186">
        <v>19</v>
      </c>
      <c r="G30" s="186">
        <v>53</v>
      </c>
      <c r="H30" s="187">
        <f t="shared" si="7"/>
        <v>1.7894736842105261</v>
      </c>
      <c r="I30" s="188">
        <f t="shared" si="8"/>
        <v>0.39473684210526305</v>
      </c>
      <c r="J30" s="187">
        <f t="shared" si="9"/>
        <v>3.9873608185374658E-3</v>
      </c>
      <c r="K30" s="189">
        <f t="shared" si="0"/>
        <v>4.945875326614408E-3</v>
      </c>
      <c r="L30" s="186">
        <v>245</v>
      </c>
      <c r="M30" s="186">
        <v>115</v>
      </c>
      <c r="N30" s="186">
        <v>20</v>
      </c>
      <c r="O30" s="186">
        <v>166</v>
      </c>
      <c r="P30" s="186">
        <v>270</v>
      </c>
      <c r="Q30" s="187">
        <f t="shared" si="10"/>
        <v>0.62650602409638556</v>
      </c>
      <c r="R30" s="188">
        <f t="shared" si="11"/>
        <v>0.1020408163265305</v>
      </c>
      <c r="S30" s="187">
        <f t="shared" si="12"/>
        <v>7.1844815199169796E-3</v>
      </c>
      <c r="T30" s="189">
        <f t="shared" si="1"/>
        <v>2.5195968645016796E-2</v>
      </c>
      <c r="U30" s="186">
        <v>1078</v>
      </c>
      <c r="V30" s="186">
        <v>658</v>
      </c>
      <c r="W30" s="186">
        <v>162</v>
      </c>
      <c r="X30" s="186">
        <v>1279</v>
      </c>
      <c r="Y30" s="186">
        <v>1038</v>
      </c>
      <c r="Z30" s="187">
        <f t="shared" si="13"/>
        <v>-0.18842845973416733</v>
      </c>
      <c r="AA30" s="188">
        <f t="shared" si="14"/>
        <v>-3.7105751391465658E-2</v>
      </c>
      <c r="AB30" s="187">
        <f t="shared" si="15"/>
        <v>5.0097975810110334E-3</v>
      </c>
      <c r="AC30" s="189">
        <f t="shared" si="2"/>
        <v>9.6864501679731249E-2</v>
      </c>
      <c r="AD30" s="186">
        <v>5362</v>
      </c>
      <c r="AE30" s="186">
        <v>3225</v>
      </c>
      <c r="AF30" s="186">
        <v>701</v>
      </c>
      <c r="AG30" s="186">
        <v>4729</v>
      </c>
      <c r="AH30" s="186">
        <v>5570</v>
      </c>
      <c r="AI30" s="187">
        <f t="shared" si="16"/>
        <v>0.17783886656798487</v>
      </c>
      <c r="AJ30" s="188">
        <f t="shared" si="17"/>
        <v>3.8791495710555735E-2</v>
      </c>
      <c r="AK30" s="187">
        <f t="shared" si="18"/>
        <v>6.7219791823804496E-3</v>
      </c>
      <c r="AL30" s="189">
        <f t="shared" si="3"/>
        <v>0.51978350130645767</v>
      </c>
      <c r="AM30" s="186">
        <v>1870</v>
      </c>
      <c r="AN30" s="186">
        <v>1068</v>
      </c>
      <c r="AO30" s="186">
        <v>348</v>
      </c>
      <c r="AP30" s="186">
        <v>1612</v>
      </c>
      <c r="AQ30" s="186">
        <v>1882</v>
      </c>
      <c r="AR30" s="187">
        <f t="shared" si="19"/>
        <v>0.16749379652605456</v>
      </c>
      <c r="AS30" s="188">
        <f t="shared" si="20"/>
        <v>6.4171122994651775E-3</v>
      </c>
      <c r="AT30" s="187">
        <f t="shared" si="21"/>
        <v>7.3499834020034757E-3</v>
      </c>
      <c r="AU30" s="189">
        <f t="shared" si="4"/>
        <v>0.17562523329600596</v>
      </c>
      <c r="AV30" s="186">
        <v>8593</v>
      </c>
      <c r="AW30" s="186">
        <v>5100</v>
      </c>
      <c r="AX30" s="186">
        <v>1231</v>
      </c>
      <c r="AY30" s="186">
        <v>7805</v>
      </c>
      <c r="AZ30" s="186">
        <v>8813</v>
      </c>
      <c r="BA30" s="187">
        <f t="shared" si="22"/>
        <v>0.12914798206278033</v>
      </c>
      <c r="BB30" s="188">
        <f t="shared" si="23"/>
        <v>2.56022343768183E-2</v>
      </c>
      <c r="BC30" s="187">
        <f t="shared" si="24"/>
        <v>6.5634106797483067E-3</v>
      </c>
      <c r="BD30" s="189">
        <f t="shared" si="5"/>
        <v>0.82241508025382604</v>
      </c>
      <c r="BE30" s="186">
        <v>10322</v>
      </c>
      <c r="BF30" s="186">
        <v>6445</v>
      </c>
      <c r="BG30" s="186">
        <v>1573</v>
      </c>
      <c r="BH30" s="186">
        <v>9216</v>
      </c>
      <c r="BI30" s="186">
        <v>10716</v>
      </c>
      <c r="BJ30" s="187">
        <f t="shared" si="25"/>
        <v>0.16276041666666674</v>
      </c>
      <c r="BK30" s="188">
        <f t="shared" si="26"/>
        <v>3.8170897112962621E-2</v>
      </c>
      <c r="BL30" s="187">
        <f t="shared" si="27"/>
        <v>6.3004792385803815E-3</v>
      </c>
      <c r="BM30" s="189">
        <f t="shared" si="6"/>
        <v>1</v>
      </c>
    </row>
    <row r="31" spans="1:65" x14ac:dyDescent="0.25">
      <c r="A31" s="197" t="s">
        <v>286</v>
      </c>
      <c r="B31" s="185" t="s">
        <v>152</v>
      </c>
      <c r="C31" s="186">
        <v>1</v>
      </c>
      <c r="D31" s="186">
        <v>0</v>
      </c>
      <c r="E31" s="186">
        <v>0</v>
      </c>
      <c r="F31" s="186">
        <v>9</v>
      </c>
      <c r="G31" s="186">
        <v>32</v>
      </c>
      <c r="H31" s="187">
        <f t="shared" si="7"/>
        <v>2.5555555555555554</v>
      </c>
      <c r="I31" s="188">
        <f t="shared" si="8"/>
        <v>31</v>
      </c>
      <c r="J31" s="187">
        <f t="shared" si="9"/>
        <v>2.4074631357207344E-3</v>
      </c>
      <c r="K31" s="189">
        <f t="shared" si="0"/>
        <v>3.4364261168384879E-3</v>
      </c>
      <c r="L31" s="186">
        <v>104</v>
      </c>
      <c r="M31" s="186">
        <v>54</v>
      </c>
      <c r="N31" s="186">
        <v>4</v>
      </c>
      <c r="O31" s="186">
        <v>163</v>
      </c>
      <c r="P31" s="186">
        <v>197</v>
      </c>
      <c r="Q31" s="187">
        <f t="shared" si="10"/>
        <v>0.20858895705521463</v>
      </c>
      <c r="R31" s="188">
        <f t="shared" si="11"/>
        <v>0.89423076923076916</v>
      </c>
      <c r="S31" s="187">
        <f t="shared" si="12"/>
        <v>5.2420105904579439E-3</v>
      </c>
      <c r="T31" s="189">
        <f t="shared" si="1"/>
        <v>2.1155498281786943E-2</v>
      </c>
      <c r="U31" s="186">
        <v>309</v>
      </c>
      <c r="V31" s="186">
        <v>290</v>
      </c>
      <c r="W31" s="186">
        <v>158</v>
      </c>
      <c r="X31" s="186">
        <v>824</v>
      </c>
      <c r="Y31" s="186">
        <v>728</v>
      </c>
      <c r="Z31" s="187">
        <f t="shared" si="13"/>
        <v>-0.11650485436893199</v>
      </c>
      <c r="AA31" s="188">
        <f t="shared" si="14"/>
        <v>1.3559870550161812</v>
      </c>
      <c r="AB31" s="187">
        <f t="shared" si="15"/>
        <v>3.5136152591291252E-3</v>
      </c>
      <c r="AC31" s="189">
        <f t="shared" si="2"/>
        <v>7.8178694158075601E-2</v>
      </c>
      <c r="AD31" s="186">
        <v>1258</v>
      </c>
      <c r="AE31" s="186">
        <v>1018</v>
      </c>
      <c r="AF31" s="186">
        <v>2033</v>
      </c>
      <c r="AG31" s="186">
        <v>4547</v>
      </c>
      <c r="AH31" s="186">
        <v>4551</v>
      </c>
      <c r="AI31" s="187">
        <f t="shared" si="16"/>
        <v>8.7970090169342541E-4</v>
      </c>
      <c r="AJ31" s="188">
        <f t="shared" si="17"/>
        <v>2.6176470588235294</v>
      </c>
      <c r="AK31" s="187">
        <f t="shared" si="18"/>
        <v>5.4922311057474735E-3</v>
      </c>
      <c r="AL31" s="189">
        <f t="shared" si="3"/>
        <v>0.4887242268041237</v>
      </c>
      <c r="AM31" s="186">
        <v>256</v>
      </c>
      <c r="AN31" s="186">
        <v>185</v>
      </c>
      <c r="AO31" s="186">
        <v>654</v>
      </c>
      <c r="AP31" s="186">
        <v>1067</v>
      </c>
      <c r="AQ31" s="186">
        <v>1885</v>
      </c>
      <c r="AR31" s="187">
        <f t="shared" si="19"/>
        <v>0.76663542642924076</v>
      </c>
      <c r="AS31" s="188">
        <f t="shared" si="20"/>
        <v>6.36328125</v>
      </c>
      <c r="AT31" s="187">
        <f t="shared" si="21"/>
        <v>7.3616996348440768E-3</v>
      </c>
      <c r="AU31" s="189">
        <f t="shared" si="4"/>
        <v>0.20242697594501718</v>
      </c>
      <c r="AV31" s="186">
        <v>1928</v>
      </c>
      <c r="AW31" s="186">
        <v>1547</v>
      </c>
      <c r="AX31" s="186">
        <v>2849</v>
      </c>
      <c r="AY31" s="186">
        <v>6610</v>
      </c>
      <c r="AZ31" s="186">
        <v>7393</v>
      </c>
      <c r="BA31" s="187">
        <f t="shared" si="22"/>
        <v>0.11845688350983363</v>
      </c>
      <c r="BB31" s="188">
        <f t="shared" si="23"/>
        <v>2.8345435684647304</v>
      </c>
      <c r="BC31" s="187">
        <f t="shared" si="24"/>
        <v>5.5058771309859566E-3</v>
      </c>
      <c r="BD31" s="189">
        <f t="shared" si="5"/>
        <v>0.79392182130584188</v>
      </c>
      <c r="BE31" s="186">
        <v>2778</v>
      </c>
      <c r="BF31" s="186">
        <v>1987</v>
      </c>
      <c r="BG31" s="186">
        <v>5393</v>
      </c>
      <c r="BH31" s="186">
        <v>9038</v>
      </c>
      <c r="BI31" s="186">
        <v>9312</v>
      </c>
      <c r="BJ31" s="187">
        <f t="shared" si="25"/>
        <v>3.0316441690639628E-2</v>
      </c>
      <c r="BK31" s="188">
        <f t="shared" si="26"/>
        <v>2.3520518358531319</v>
      </c>
      <c r="BL31" s="187">
        <f t="shared" si="27"/>
        <v>5.4749965163923579E-3</v>
      </c>
      <c r="BM31" s="189">
        <f t="shared" si="6"/>
        <v>1</v>
      </c>
    </row>
    <row r="32" spans="1:65" x14ac:dyDescent="0.25">
      <c r="A32" s="197" t="s">
        <v>134</v>
      </c>
      <c r="B32" s="185" t="s">
        <v>138</v>
      </c>
      <c r="C32" s="186">
        <v>5</v>
      </c>
      <c r="D32" s="186">
        <v>5</v>
      </c>
      <c r="E32" s="186">
        <v>0</v>
      </c>
      <c r="F32" s="186">
        <v>9</v>
      </c>
      <c r="G32" s="186">
        <v>7</v>
      </c>
      <c r="H32" s="187">
        <f t="shared" si="7"/>
        <v>-0.22222222222222221</v>
      </c>
      <c r="I32" s="188">
        <f t="shared" si="8"/>
        <v>0.39999999999999991</v>
      </c>
      <c r="J32" s="187">
        <f t="shared" si="9"/>
        <v>5.2663256093891063E-4</v>
      </c>
      <c r="K32" s="189">
        <f t="shared" si="0"/>
        <v>1.4181523500810373E-3</v>
      </c>
      <c r="L32" s="186">
        <v>121</v>
      </c>
      <c r="M32" s="186">
        <v>55</v>
      </c>
      <c r="N32" s="186">
        <v>7</v>
      </c>
      <c r="O32" s="186">
        <v>97</v>
      </c>
      <c r="P32" s="186">
        <v>149</v>
      </c>
      <c r="Q32" s="187">
        <f t="shared" si="10"/>
        <v>0.53608247422680422</v>
      </c>
      <c r="R32" s="188">
        <f t="shared" si="11"/>
        <v>0.23140495867768585</v>
      </c>
      <c r="S32" s="187">
        <f t="shared" si="12"/>
        <v>3.9647694313615922E-3</v>
      </c>
      <c r="T32" s="189">
        <f t="shared" si="1"/>
        <v>3.018638573743922E-2</v>
      </c>
      <c r="U32" s="186">
        <v>361</v>
      </c>
      <c r="V32" s="186">
        <v>227</v>
      </c>
      <c r="W32" s="186">
        <v>110</v>
      </c>
      <c r="X32" s="186">
        <v>415</v>
      </c>
      <c r="Y32" s="186">
        <v>600</v>
      </c>
      <c r="Z32" s="187">
        <f t="shared" si="13"/>
        <v>0.44578313253012047</v>
      </c>
      <c r="AA32" s="188">
        <f t="shared" si="14"/>
        <v>0.66204986149584477</v>
      </c>
      <c r="AB32" s="187">
        <f t="shared" si="15"/>
        <v>2.8958367520294987E-3</v>
      </c>
      <c r="AC32" s="189">
        <f t="shared" si="2"/>
        <v>0.12155591572123177</v>
      </c>
      <c r="AD32" s="186">
        <v>1089</v>
      </c>
      <c r="AE32" s="186">
        <v>598</v>
      </c>
      <c r="AF32" s="186">
        <v>308</v>
      </c>
      <c r="AG32" s="186">
        <v>1821</v>
      </c>
      <c r="AH32" s="186">
        <v>2807</v>
      </c>
      <c r="AI32" s="187">
        <f t="shared" si="16"/>
        <v>0.5414607358594179</v>
      </c>
      <c r="AJ32" s="188">
        <f t="shared" si="17"/>
        <v>1.5775941230486685</v>
      </c>
      <c r="AK32" s="187">
        <f t="shared" si="18"/>
        <v>3.3875395987328404E-3</v>
      </c>
      <c r="AL32" s="189">
        <f t="shared" si="3"/>
        <v>0.56867909238249592</v>
      </c>
      <c r="AM32" s="186">
        <v>280</v>
      </c>
      <c r="AN32" s="186">
        <v>181</v>
      </c>
      <c r="AO32" s="186">
        <v>79</v>
      </c>
      <c r="AP32" s="186">
        <v>361</v>
      </c>
      <c r="AQ32" s="186">
        <v>503</v>
      </c>
      <c r="AR32" s="187">
        <f t="shared" si="19"/>
        <v>0.39335180055401664</v>
      </c>
      <c r="AS32" s="188">
        <f t="shared" si="20"/>
        <v>0.79642857142857149</v>
      </c>
      <c r="AT32" s="187">
        <f t="shared" si="21"/>
        <v>1.9644217062740428E-3</v>
      </c>
      <c r="AU32" s="189">
        <f t="shared" si="4"/>
        <v>0.10190437601296597</v>
      </c>
      <c r="AV32" s="186">
        <v>1856</v>
      </c>
      <c r="AW32" s="186">
        <v>1066</v>
      </c>
      <c r="AX32" s="186">
        <v>504</v>
      </c>
      <c r="AY32" s="186">
        <v>2703</v>
      </c>
      <c r="AZ32" s="186">
        <v>4066</v>
      </c>
      <c r="BA32" s="187">
        <f t="shared" si="22"/>
        <v>0.50425453200147974</v>
      </c>
      <c r="BB32" s="188">
        <f t="shared" si="23"/>
        <v>1.1907327586206895</v>
      </c>
      <c r="BC32" s="187">
        <f t="shared" si="24"/>
        <v>3.028120710751914E-3</v>
      </c>
      <c r="BD32" s="189">
        <f t="shared" si="5"/>
        <v>0.82374392220421389</v>
      </c>
      <c r="BE32" s="186">
        <v>2290</v>
      </c>
      <c r="BF32" s="186">
        <v>1217</v>
      </c>
      <c r="BG32" s="186">
        <v>737</v>
      </c>
      <c r="BH32" s="186">
        <v>3228</v>
      </c>
      <c r="BI32" s="186">
        <v>4936</v>
      </c>
      <c r="BJ32" s="187">
        <f t="shared" si="25"/>
        <v>0.52912019826517964</v>
      </c>
      <c r="BK32" s="188">
        <f t="shared" si="26"/>
        <v>1.1554585152838426</v>
      </c>
      <c r="BL32" s="187">
        <f t="shared" si="27"/>
        <v>2.9021244421083203E-3</v>
      </c>
      <c r="BM32" s="189">
        <f t="shared" si="6"/>
        <v>1</v>
      </c>
    </row>
    <row r="33" spans="1:65" x14ac:dyDescent="0.25">
      <c r="A33" s="197" t="s">
        <v>130</v>
      </c>
      <c r="B33" s="185" t="s">
        <v>148</v>
      </c>
      <c r="C33" s="186">
        <v>0</v>
      </c>
      <c r="D33" s="186">
        <v>0</v>
      </c>
      <c r="E33" s="186">
        <v>0</v>
      </c>
      <c r="F33" s="186">
        <v>0</v>
      </c>
      <c r="G33" s="186">
        <v>45</v>
      </c>
      <c r="H33" s="187" t="str">
        <f t="shared" si="7"/>
        <v>-</v>
      </c>
      <c r="I33" s="188" t="str">
        <f t="shared" si="8"/>
        <v>-</v>
      </c>
      <c r="J33" s="187">
        <f t="shared" si="9"/>
        <v>3.3854950346072824E-3</v>
      </c>
      <c r="K33" s="189">
        <f t="shared" si="0"/>
        <v>7.7854671280276812E-3</v>
      </c>
      <c r="L33" s="186">
        <v>224</v>
      </c>
      <c r="M33" s="186">
        <v>126</v>
      </c>
      <c r="N33" s="186">
        <v>0</v>
      </c>
      <c r="O33" s="186">
        <v>227</v>
      </c>
      <c r="P33" s="186">
        <v>330</v>
      </c>
      <c r="Q33" s="187">
        <f t="shared" si="10"/>
        <v>0.45374449339207046</v>
      </c>
      <c r="R33" s="188">
        <f t="shared" si="11"/>
        <v>0.47321428571428581</v>
      </c>
      <c r="S33" s="187">
        <f t="shared" si="12"/>
        <v>8.7810329687874195E-3</v>
      </c>
      <c r="T33" s="189">
        <f t="shared" si="1"/>
        <v>5.7093425605536333E-2</v>
      </c>
      <c r="U33" s="186">
        <v>441</v>
      </c>
      <c r="V33" s="186">
        <v>348</v>
      </c>
      <c r="W33" s="186">
        <v>41</v>
      </c>
      <c r="X33" s="186">
        <v>533</v>
      </c>
      <c r="Y33" s="186">
        <v>738</v>
      </c>
      <c r="Z33" s="187">
        <f t="shared" si="13"/>
        <v>0.38461538461538458</v>
      </c>
      <c r="AA33" s="188">
        <f t="shared" si="14"/>
        <v>0.67346938775510212</v>
      </c>
      <c r="AB33" s="187">
        <f t="shared" si="15"/>
        <v>3.5618792049962838E-3</v>
      </c>
      <c r="AC33" s="189">
        <f t="shared" si="2"/>
        <v>0.12768166089965399</v>
      </c>
      <c r="AD33" s="186">
        <v>940</v>
      </c>
      <c r="AE33" s="186">
        <v>743</v>
      </c>
      <c r="AF33" s="186">
        <v>393</v>
      </c>
      <c r="AG33" s="186">
        <v>2175</v>
      </c>
      <c r="AH33" s="186">
        <v>2663</v>
      </c>
      <c r="AI33" s="187">
        <f t="shared" si="16"/>
        <v>0.224367816091954</v>
      </c>
      <c r="AJ33" s="188">
        <f t="shared" si="17"/>
        <v>1.8329787234042554</v>
      </c>
      <c r="AK33" s="187">
        <f t="shared" si="18"/>
        <v>3.2137577311811736E-3</v>
      </c>
      <c r="AL33" s="189">
        <f t="shared" si="3"/>
        <v>0.46072664359861593</v>
      </c>
      <c r="AM33" s="186">
        <v>204</v>
      </c>
      <c r="AN33" s="186">
        <v>191</v>
      </c>
      <c r="AO33" s="186">
        <v>139</v>
      </c>
      <c r="AP33" s="186">
        <v>526</v>
      </c>
      <c r="AQ33" s="186">
        <v>574</v>
      </c>
      <c r="AR33" s="187">
        <f t="shared" si="19"/>
        <v>9.1254752851710919E-2</v>
      </c>
      <c r="AS33" s="188">
        <f t="shared" si="20"/>
        <v>1.8137254901960786</v>
      </c>
      <c r="AT33" s="187">
        <f t="shared" si="21"/>
        <v>2.2417058835015914E-3</v>
      </c>
      <c r="AU33" s="189">
        <f t="shared" si="4"/>
        <v>9.9307958477508645E-2</v>
      </c>
      <c r="AV33" s="186">
        <v>1809</v>
      </c>
      <c r="AW33" s="186">
        <v>1408</v>
      </c>
      <c r="AX33" s="186">
        <v>573</v>
      </c>
      <c r="AY33" s="186">
        <v>3461</v>
      </c>
      <c r="AZ33" s="186">
        <v>4350</v>
      </c>
      <c r="BA33" s="187">
        <f t="shared" si="22"/>
        <v>0.2568621785611096</v>
      </c>
      <c r="BB33" s="188">
        <f t="shared" si="23"/>
        <v>1.4046434494195688</v>
      </c>
      <c r="BC33" s="187">
        <f t="shared" si="24"/>
        <v>3.239627420504384E-3</v>
      </c>
      <c r="BD33" s="189">
        <f t="shared" si="5"/>
        <v>0.75259515570934254</v>
      </c>
      <c r="BE33" s="186">
        <v>2994</v>
      </c>
      <c r="BF33" s="186">
        <v>2167</v>
      </c>
      <c r="BG33" s="186">
        <v>968</v>
      </c>
      <c r="BH33" s="186">
        <v>4738</v>
      </c>
      <c r="BI33" s="186">
        <v>5780</v>
      </c>
      <c r="BJ33" s="187">
        <f t="shared" si="25"/>
        <v>0.21992401857323762</v>
      </c>
      <c r="BK33" s="188">
        <f t="shared" si="26"/>
        <v>0.93052772211088852</v>
      </c>
      <c r="BL33" s="187">
        <f t="shared" si="27"/>
        <v>3.3983547964720607E-3</v>
      </c>
      <c r="BM33" s="189">
        <f t="shared" si="6"/>
        <v>1</v>
      </c>
    </row>
    <row r="34" spans="1:65" x14ac:dyDescent="0.25">
      <c r="A34" s="197" t="s">
        <v>136</v>
      </c>
      <c r="B34" s="185" t="s">
        <v>144</v>
      </c>
      <c r="C34" s="186">
        <v>5</v>
      </c>
      <c r="D34" s="186">
        <v>0</v>
      </c>
      <c r="E34" s="186">
        <v>0</v>
      </c>
      <c r="F34" s="186">
        <v>0</v>
      </c>
      <c r="G34" s="186">
        <v>2</v>
      </c>
      <c r="H34" s="187" t="str">
        <f t="shared" si="7"/>
        <v>-</v>
      </c>
      <c r="I34" s="188">
        <f t="shared" si="8"/>
        <v>-0.6</v>
      </c>
      <c r="J34" s="187">
        <f t="shared" si="9"/>
        <v>1.504664459825459E-4</v>
      </c>
      <c r="K34" s="189">
        <f t="shared" si="0"/>
        <v>1.026694045174538E-3</v>
      </c>
      <c r="L34" s="186">
        <v>29</v>
      </c>
      <c r="M34" s="186">
        <v>18</v>
      </c>
      <c r="N34" s="186">
        <v>32</v>
      </c>
      <c r="O34" s="186">
        <v>22</v>
      </c>
      <c r="P34" s="186">
        <v>18</v>
      </c>
      <c r="Q34" s="187">
        <f t="shared" si="10"/>
        <v>-0.18181818181818177</v>
      </c>
      <c r="R34" s="188">
        <f t="shared" si="11"/>
        <v>-0.37931034482758619</v>
      </c>
      <c r="S34" s="187">
        <f t="shared" si="12"/>
        <v>4.7896543466113194E-4</v>
      </c>
      <c r="T34" s="189">
        <f t="shared" si="1"/>
        <v>9.2402464065708418E-3</v>
      </c>
      <c r="U34" s="186">
        <v>106</v>
      </c>
      <c r="V34" s="186">
        <v>60</v>
      </c>
      <c r="W34" s="186">
        <v>10</v>
      </c>
      <c r="X34" s="186">
        <v>93</v>
      </c>
      <c r="Y34" s="186">
        <v>127</v>
      </c>
      <c r="Z34" s="187">
        <f t="shared" si="13"/>
        <v>0.36559139784946226</v>
      </c>
      <c r="AA34" s="188">
        <f t="shared" si="14"/>
        <v>0.19811320754716988</v>
      </c>
      <c r="AB34" s="187">
        <f t="shared" si="15"/>
        <v>6.129521125129106E-4</v>
      </c>
      <c r="AC34" s="189">
        <f t="shared" si="2"/>
        <v>6.5195071868583157E-2</v>
      </c>
      <c r="AD34" s="186">
        <v>463</v>
      </c>
      <c r="AE34" s="186">
        <v>355</v>
      </c>
      <c r="AF34" s="186">
        <v>816</v>
      </c>
      <c r="AG34" s="186">
        <v>926</v>
      </c>
      <c r="AH34" s="186">
        <v>852</v>
      </c>
      <c r="AI34" s="187">
        <f t="shared" si="16"/>
        <v>-7.991360691144711E-2</v>
      </c>
      <c r="AJ34" s="188">
        <f t="shared" si="17"/>
        <v>0.84017278617710578</v>
      </c>
      <c r="AK34" s="187">
        <f t="shared" si="18"/>
        <v>1.0282093830140293E-3</v>
      </c>
      <c r="AL34" s="189">
        <f t="shared" si="3"/>
        <v>0.43737166324435317</v>
      </c>
      <c r="AM34" s="186">
        <v>388</v>
      </c>
      <c r="AN34" s="186">
        <v>310</v>
      </c>
      <c r="AO34" s="186">
        <v>515</v>
      </c>
      <c r="AP34" s="186">
        <v>971</v>
      </c>
      <c r="AQ34" s="186">
        <v>827</v>
      </c>
      <c r="AR34" s="187">
        <f t="shared" si="19"/>
        <v>-0.14830072090628221</v>
      </c>
      <c r="AS34" s="188">
        <f t="shared" si="20"/>
        <v>1.1314432989690721</v>
      </c>
      <c r="AT34" s="187">
        <f t="shared" si="21"/>
        <v>3.2297748530589129E-3</v>
      </c>
      <c r="AU34" s="189">
        <f t="shared" si="4"/>
        <v>0.42453798767967144</v>
      </c>
      <c r="AV34" s="186">
        <v>991</v>
      </c>
      <c r="AW34" s="186">
        <v>743</v>
      </c>
      <c r="AX34" s="186">
        <v>1373</v>
      </c>
      <c r="AY34" s="186">
        <v>2012</v>
      </c>
      <c r="AZ34" s="186">
        <v>1826</v>
      </c>
      <c r="BA34" s="187">
        <f t="shared" si="22"/>
        <v>-9.244532803180916E-2</v>
      </c>
      <c r="BB34" s="188">
        <f t="shared" si="23"/>
        <v>0.84258324924318861</v>
      </c>
      <c r="BC34" s="187">
        <f t="shared" si="24"/>
        <v>1.359898774676093E-3</v>
      </c>
      <c r="BD34" s="189">
        <f t="shared" si="5"/>
        <v>0.93737166324435317</v>
      </c>
      <c r="BE34" s="186">
        <v>1059</v>
      </c>
      <c r="BF34" s="186">
        <v>773</v>
      </c>
      <c r="BG34" s="186">
        <v>1528</v>
      </c>
      <c r="BH34" s="186">
        <v>2134</v>
      </c>
      <c r="BI34" s="186">
        <v>1948</v>
      </c>
      <c r="BJ34" s="187">
        <f t="shared" si="25"/>
        <v>-8.716026241799435E-2</v>
      </c>
      <c r="BK34" s="188">
        <f t="shared" si="26"/>
        <v>0.83947119924457025</v>
      </c>
      <c r="BL34" s="187">
        <f t="shared" si="27"/>
        <v>1.1453278795030405E-3</v>
      </c>
      <c r="BM34" s="189">
        <f t="shared" si="6"/>
        <v>1</v>
      </c>
    </row>
    <row r="35" spans="1:65" x14ac:dyDescent="0.25">
      <c r="A35" s="197" t="s">
        <v>132</v>
      </c>
      <c r="B35" s="185" t="s">
        <v>150</v>
      </c>
      <c r="C35" s="186">
        <v>206</v>
      </c>
      <c r="D35" s="186">
        <v>95</v>
      </c>
      <c r="E35" s="186">
        <v>0</v>
      </c>
      <c r="F35" s="186">
        <v>1</v>
      </c>
      <c r="G35" s="186">
        <v>13</v>
      </c>
      <c r="H35" s="187">
        <f t="shared" si="7"/>
        <v>12</v>
      </c>
      <c r="I35" s="188">
        <f t="shared" si="8"/>
        <v>-0.93689320388349517</v>
      </c>
      <c r="J35" s="187">
        <f t="shared" si="9"/>
        <v>9.7803189888654839E-4</v>
      </c>
      <c r="K35" s="189">
        <f t="shared" si="0"/>
        <v>3.6816765788728408E-3</v>
      </c>
      <c r="L35" s="186">
        <v>904</v>
      </c>
      <c r="M35" s="186">
        <v>333</v>
      </c>
      <c r="N35" s="186">
        <v>16</v>
      </c>
      <c r="O35" s="186">
        <v>98</v>
      </c>
      <c r="P35" s="186">
        <v>103</v>
      </c>
      <c r="Q35" s="187">
        <f t="shared" si="10"/>
        <v>5.1020408163265252E-2</v>
      </c>
      <c r="R35" s="188">
        <f t="shared" si="11"/>
        <v>-0.88606194690265483</v>
      </c>
      <c r="S35" s="187">
        <f t="shared" si="12"/>
        <v>2.7407466538942552E-3</v>
      </c>
      <c r="T35" s="189">
        <f t="shared" si="1"/>
        <v>2.9170206740300197E-2</v>
      </c>
      <c r="U35" s="186">
        <v>2647</v>
      </c>
      <c r="V35" s="186">
        <v>1075</v>
      </c>
      <c r="W35" s="186">
        <v>80</v>
      </c>
      <c r="X35" s="186">
        <v>275</v>
      </c>
      <c r="Y35" s="186">
        <v>403</v>
      </c>
      <c r="Z35" s="187">
        <f t="shared" si="13"/>
        <v>0.46545454545454557</v>
      </c>
      <c r="AA35" s="188">
        <f t="shared" si="14"/>
        <v>-0.84775217227049493</v>
      </c>
      <c r="AB35" s="187">
        <f t="shared" si="15"/>
        <v>1.9450370184464802E-3</v>
      </c>
      <c r="AC35" s="189">
        <f t="shared" si="2"/>
        <v>0.11413197394505806</v>
      </c>
      <c r="AD35" s="186">
        <v>5871</v>
      </c>
      <c r="AE35" s="186">
        <v>3972</v>
      </c>
      <c r="AF35" s="186">
        <v>467</v>
      </c>
      <c r="AG35" s="186">
        <v>1386</v>
      </c>
      <c r="AH35" s="186">
        <v>1499</v>
      </c>
      <c r="AI35" s="187">
        <f t="shared" si="16"/>
        <v>8.1529581529581563E-2</v>
      </c>
      <c r="AJ35" s="188">
        <f t="shared" si="17"/>
        <v>-0.74467722704820305</v>
      </c>
      <c r="AK35" s="187">
        <f t="shared" si="18"/>
        <v>1.809020968471866E-3</v>
      </c>
      <c r="AL35" s="189">
        <f t="shared" si="3"/>
        <v>0.42452563013310679</v>
      </c>
      <c r="AM35" s="186">
        <v>2037</v>
      </c>
      <c r="AN35" s="186">
        <v>1845</v>
      </c>
      <c r="AO35" s="186">
        <v>213</v>
      </c>
      <c r="AP35" s="186">
        <v>577</v>
      </c>
      <c r="AQ35" s="186">
        <v>684</v>
      </c>
      <c r="AR35" s="187">
        <f t="shared" si="19"/>
        <v>0.18544194107452339</v>
      </c>
      <c r="AS35" s="188">
        <f t="shared" si="20"/>
        <v>-0.66421207658321069</v>
      </c>
      <c r="AT35" s="187">
        <f t="shared" si="21"/>
        <v>2.6713010876569486E-3</v>
      </c>
      <c r="AU35" s="189">
        <f t="shared" si="4"/>
        <v>0.1937128292268479</v>
      </c>
      <c r="AV35" s="186">
        <v>11665</v>
      </c>
      <c r="AW35" s="186">
        <v>7320</v>
      </c>
      <c r="AX35" s="186">
        <v>776</v>
      </c>
      <c r="AY35" s="186">
        <v>2337</v>
      </c>
      <c r="AZ35" s="186">
        <v>2702</v>
      </c>
      <c r="BA35" s="187">
        <f t="shared" si="22"/>
        <v>0.15618314077877615</v>
      </c>
      <c r="BB35" s="188">
        <f t="shared" si="23"/>
        <v>-0.76836690955850839</v>
      </c>
      <c r="BC35" s="187">
        <f t="shared" si="24"/>
        <v>2.0122927103914585E-3</v>
      </c>
      <c r="BD35" s="189">
        <f t="shared" si="5"/>
        <v>0.76522231662418583</v>
      </c>
      <c r="BE35" s="186">
        <v>16636</v>
      </c>
      <c r="BF35" s="186">
        <v>10292</v>
      </c>
      <c r="BG35" s="186">
        <v>1496</v>
      </c>
      <c r="BH35" s="186">
        <v>3084</v>
      </c>
      <c r="BI35" s="186">
        <v>3531</v>
      </c>
      <c r="BJ35" s="187">
        <f t="shared" si="25"/>
        <v>0.14494163424124507</v>
      </c>
      <c r="BK35" s="188">
        <f t="shared" si="26"/>
        <v>-0.78774945900456839</v>
      </c>
      <c r="BL35" s="187">
        <f t="shared" si="27"/>
        <v>2.0760537692634685E-3</v>
      </c>
      <c r="BM35" s="189">
        <f t="shared" si="6"/>
        <v>1</v>
      </c>
    </row>
    <row r="36" spans="1:65" x14ac:dyDescent="0.25">
      <c r="A36" s="197" t="s">
        <v>287</v>
      </c>
      <c r="B36" s="185" t="s">
        <v>128</v>
      </c>
      <c r="C36" s="186">
        <v>12</v>
      </c>
      <c r="D36" s="186">
        <v>19</v>
      </c>
      <c r="E36" s="186">
        <v>0</v>
      </c>
      <c r="F36" s="186">
        <v>7</v>
      </c>
      <c r="G36" s="186">
        <v>64</v>
      </c>
      <c r="H36" s="187">
        <f t="shared" si="7"/>
        <v>8.1428571428571423</v>
      </c>
      <c r="I36" s="188">
        <f t="shared" si="8"/>
        <v>4.333333333333333</v>
      </c>
      <c r="J36" s="187">
        <f t="shared" si="9"/>
        <v>4.8149262714414689E-3</v>
      </c>
      <c r="K36" s="189">
        <f t="shared" si="0"/>
        <v>2.7741655830082357E-2</v>
      </c>
      <c r="L36" s="186">
        <v>83</v>
      </c>
      <c r="M36" s="186">
        <v>73</v>
      </c>
      <c r="N36" s="186">
        <v>0</v>
      </c>
      <c r="O36" s="186">
        <v>52</v>
      </c>
      <c r="P36" s="186">
        <v>84</v>
      </c>
      <c r="Q36" s="187">
        <f t="shared" si="10"/>
        <v>0.61538461538461542</v>
      </c>
      <c r="R36" s="188">
        <f t="shared" si="11"/>
        <v>1.2048192771084265E-2</v>
      </c>
      <c r="S36" s="187">
        <f t="shared" si="12"/>
        <v>2.2351720284186157E-3</v>
      </c>
      <c r="T36" s="189">
        <f t="shared" si="1"/>
        <v>3.6410923276983094E-2</v>
      </c>
      <c r="U36" s="186">
        <v>122</v>
      </c>
      <c r="V36" s="186">
        <v>123</v>
      </c>
      <c r="W36" s="186">
        <v>16</v>
      </c>
      <c r="X36" s="186">
        <v>112</v>
      </c>
      <c r="Y36" s="186">
        <v>204</v>
      </c>
      <c r="Z36" s="187">
        <f t="shared" si="13"/>
        <v>0.8214285714285714</v>
      </c>
      <c r="AA36" s="188">
        <f t="shared" si="14"/>
        <v>0.67213114754098369</v>
      </c>
      <c r="AB36" s="187">
        <f t="shared" si="15"/>
        <v>9.8458449569002954E-4</v>
      </c>
      <c r="AC36" s="189">
        <f t="shared" si="2"/>
        <v>8.8426527958387513E-2</v>
      </c>
      <c r="AD36" s="186">
        <v>520</v>
      </c>
      <c r="AE36" s="186">
        <v>477</v>
      </c>
      <c r="AF36" s="186">
        <v>38</v>
      </c>
      <c r="AG36" s="186">
        <v>569</v>
      </c>
      <c r="AH36" s="186">
        <v>1074</v>
      </c>
      <c r="AI36" s="187">
        <f t="shared" si="16"/>
        <v>0.88752196836555353</v>
      </c>
      <c r="AJ36" s="188">
        <f t="shared" si="17"/>
        <v>1.0653846153846156</v>
      </c>
      <c r="AK36" s="187">
        <f t="shared" si="18"/>
        <v>1.2961230954895158E-3</v>
      </c>
      <c r="AL36" s="189">
        <f t="shared" si="3"/>
        <v>0.46553966189856955</v>
      </c>
      <c r="AM36" s="186">
        <v>383</v>
      </c>
      <c r="AN36" s="186">
        <v>297</v>
      </c>
      <c r="AO36" s="186">
        <v>34</v>
      </c>
      <c r="AP36" s="186">
        <v>358</v>
      </c>
      <c r="AQ36" s="186">
        <v>410</v>
      </c>
      <c r="AR36" s="187">
        <f t="shared" si="19"/>
        <v>0.14525139664804465</v>
      </c>
      <c r="AS36" s="188">
        <f t="shared" si="20"/>
        <v>7.0496083550913857E-2</v>
      </c>
      <c r="AT36" s="187">
        <f t="shared" si="21"/>
        <v>1.6012184882154225E-3</v>
      </c>
      <c r="AU36" s="189">
        <f t="shared" si="4"/>
        <v>0.1777199826614651</v>
      </c>
      <c r="AV36" s="186">
        <v>1120</v>
      </c>
      <c r="AW36" s="186">
        <v>989</v>
      </c>
      <c r="AX36" s="186">
        <v>88</v>
      </c>
      <c r="AY36" s="186">
        <v>1098</v>
      </c>
      <c r="AZ36" s="186">
        <v>1836</v>
      </c>
      <c r="BA36" s="187">
        <f t="shared" si="22"/>
        <v>0.67213114754098369</v>
      </c>
      <c r="BB36" s="188">
        <f t="shared" si="23"/>
        <v>0.63928571428571423</v>
      </c>
      <c r="BC36" s="187">
        <f t="shared" si="24"/>
        <v>1.3673461940335746E-3</v>
      </c>
      <c r="BD36" s="189">
        <f t="shared" si="5"/>
        <v>0.79583875162548767</v>
      </c>
      <c r="BE36" s="186">
        <v>1470</v>
      </c>
      <c r="BF36" s="186">
        <v>1298</v>
      </c>
      <c r="BG36" s="186">
        <v>125</v>
      </c>
      <c r="BH36" s="186">
        <v>1321</v>
      </c>
      <c r="BI36" s="186">
        <v>2307</v>
      </c>
      <c r="BJ36" s="187">
        <f t="shared" si="25"/>
        <v>0.7464042392127177</v>
      </c>
      <c r="BK36" s="188">
        <f t="shared" si="26"/>
        <v>0.56938775510204076</v>
      </c>
      <c r="BL36" s="187">
        <f t="shared" si="27"/>
        <v>1.3564021653046791E-3</v>
      </c>
      <c r="BM36" s="189">
        <f t="shared" si="6"/>
        <v>1</v>
      </c>
    </row>
    <row r="37" spans="1:65" x14ac:dyDescent="0.25">
      <c r="A37" s="190" t="s">
        <v>288</v>
      </c>
      <c r="B37" s="191" t="s">
        <v>288</v>
      </c>
      <c r="C37" s="192">
        <f>C12-SUM(C13:C36)</f>
        <v>2148</v>
      </c>
      <c r="D37" s="192">
        <f>D12-SUM(D13:D36)</f>
        <v>1122</v>
      </c>
      <c r="E37" s="192">
        <f>E12-SUM(E13:E36)</f>
        <v>340</v>
      </c>
      <c r="F37" s="192">
        <f>F12-SUM(F13:F36)</f>
        <v>779</v>
      </c>
      <c r="G37" s="192">
        <f>G12-SUM(G13:G36)</f>
        <v>1158</v>
      </c>
      <c r="H37" s="193">
        <f t="shared" si="7"/>
        <v>0.48652118100128372</v>
      </c>
      <c r="I37" s="194">
        <f t="shared" si="8"/>
        <v>-0.46089385474860334</v>
      </c>
      <c r="J37" s="193">
        <f t="shared" si="9"/>
        <v>8.7120072223894077E-2</v>
      </c>
      <c r="K37" s="195">
        <f t="shared" si="0"/>
        <v>1.177690993409812E-2</v>
      </c>
      <c r="L37" s="192">
        <f>L12-SUM(L13:L36)</f>
        <v>10993</v>
      </c>
      <c r="M37" s="192">
        <f>M12-SUM(M13:M36)</f>
        <v>6465</v>
      </c>
      <c r="N37" s="192">
        <f>N12-SUM(N13:N36)</f>
        <v>70</v>
      </c>
      <c r="O37" s="192">
        <f>O12-SUM(O13:O36)</f>
        <v>3223</v>
      </c>
      <c r="P37" s="192">
        <f>P12-SUM(P13:P36)</f>
        <v>4023</v>
      </c>
      <c r="Q37" s="193">
        <f t="shared" si="10"/>
        <v>0.24821594787465084</v>
      </c>
      <c r="R37" s="194">
        <f t="shared" si="11"/>
        <v>-0.63403984353679621</v>
      </c>
      <c r="S37" s="193">
        <f t="shared" si="12"/>
        <v>0.10704877464676299</v>
      </c>
      <c r="T37" s="195">
        <f t="shared" si="1"/>
        <v>4.0914083475713937E-2</v>
      </c>
      <c r="U37" s="192">
        <f>U12-SUM(U13:U36)</f>
        <v>15336</v>
      </c>
      <c r="V37" s="192">
        <f>V12-SUM(V13:V36)</f>
        <v>9276</v>
      </c>
      <c r="W37" s="192">
        <f>W12-SUM(W13:W36)</f>
        <v>7232</v>
      </c>
      <c r="X37" s="192">
        <f>X12-SUM(X13:X36)</f>
        <v>22399</v>
      </c>
      <c r="Y37" s="192">
        <f>Y12-SUM(Y13:Y36)</f>
        <v>20382</v>
      </c>
      <c r="Z37" s="193">
        <f t="shared" si="13"/>
        <v>-9.0048662886735964E-2</v>
      </c>
      <c r="AA37" s="194">
        <f t="shared" si="14"/>
        <v>0.32902973395931134</v>
      </c>
      <c r="AB37" s="193">
        <f t="shared" si="15"/>
        <v>9.8371574466442083E-2</v>
      </c>
      <c r="AC37" s="195">
        <f t="shared" si="2"/>
        <v>0.20728581889187211</v>
      </c>
      <c r="AD37" s="192">
        <f>AD12-SUM(AD13:AD36)</f>
        <v>34787</v>
      </c>
      <c r="AE37" s="192">
        <f>AE12-SUM(AE13:AE36)</f>
        <v>20192</v>
      </c>
      <c r="AF37" s="192">
        <f>AF12-SUM(AF13:AF36)</f>
        <v>7972</v>
      </c>
      <c r="AG37" s="192">
        <f>AG12-SUM(AG13:AG36)</f>
        <v>30924</v>
      </c>
      <c r="AH37" s="192">
        <f>AH12-SUM(AH13:AH36)</f>
        <v>38203</v>
      </c>
      <c r="AI37" s="193">
        <f t="shared" si="16"/>
        <v>0.23538352088992376</v>
      </c>
      <c r="AJ37" s="194">
        <f t="shared" si="17"/>
        <v>9.8197602552677621E-2</v>
      </c>
      <c r="AK37" s="193">
        <f t="shared" si="18"/>
        <v>4.6104088097752301E-2</v>
      </c>
      <c r="AL37" s="195">
        <f t="shared" si="3"/>
        <v>0.38852615735090718</v>
      </c>
      <c r="AM37" s="192">
        <f>AM12-SUM(AM13:AM36)</f>
        <v>6958</v>
      </c>
      <c r="AN37" s="192">
        <f>AN12-SUM(AN13:AN36)</f>
        <v>5538</v>
      </c>
      <c r="AO37" s="192">
        <f>AO12-SUM(AO13:AO36)</f>
        <v>3828</v>
      </c>
      <c r="AP37" s="192">
        <f>AP12-SUM(AP13:AP36)</f>
        <v>8981</v>
      </c>
      <c r="AQ37" s="192">
        <f>AQ12-SUM(AQ13:AQ36)</f>
        <v>10545</v>
      </c>
      <c r="AR37" s="193">
        <f t="shared" si="19"/>
        <v>0.17414541810488804</v>
      </c>
      <c r="AS37" s="194">
        <f t="shared" si="20"/>
        <v>0.51552170163840194</v>
      </c>
      <c r="AT37" s="193">
        <f t="shared" si="21"/>
        <v>4.1182558434711296E-2</v>
      </c>
      <c r="AU37" s="195">
        <f t="shared" si="4"/>
        <v>0.10724310471076397</v>
      </c>
      <c r="AV37" s="192">
        <f>AV12-SUM(AV13:AV36)</f>
        <v>70222</v>
      </c>
      <c r="AW37" s="192">
        <f>AW12-SUM(AW13:AW36)</f>
        <v>42593</v>
      </c>
      <c r="AX37" s="192">
        <f>AX12-SUM(AX13:AX36)</f>
        <v>19442</v>
      </c>
      <c r="AY37" s="192">
        <f>AY12-SUM(AY13:AY36)</f>
        <v>66306</v>
      </c>
      <c r="AZ37" s="192">
        <f>AZ12-SUM(AZ13:AZ36)</f>
        <v>74311</v>
      </c>
      <c r="BA37" s="193">
        <f t="shared" si="22"/>
        <v>0.12072813923325199</v>
      </c>
      <c r="BB37" s="194">
        <f t="shared" si="23"/>
        <v>5.8229614650679329E-2</v>
      </c>
      <c r="BC37" s="193">
        <f t="shared" si="24"/>
        <v>5.5342517987379602E-2</v>
      </c>
      <c r="BD37" s="195">
        <f t="shared" si="5"/>
        <v>0.75574607436335528</v>
      </c>
      <c r="BE37" s="192">
        <f>BE12-SUM(BE13:BE36)</f>
        <v>87291</v>
      </c>
      <c r="BF37" s="192">
        <f>BF12-SUM(BF13:BF36)</f>
        <v>53196</v>
      </c>
      <c r="BG37" s="192">
        <f>BG12-SUM(BG13:BG36)</f>
        <v>28003</v>
      </c>
      <c r="BH37" s="192">
        <f>BH12-SUM(BH13:BH36)</f>
        <v>88463</v>
      </c>
      <c r="BI37" s="192">
        <f>BI12-SUM(BI13:BI36)</f>
        <v>98328</v>
      </c>
      <c r="BJ37" s="193">
        <f t="shared" si="25"/>
        <v>0.11151554887354043</v>
      </c>
      <c r="BK37" s="194">
        <f t="shared" si="26"/>
        <v>0.12643915180259135</v>
      </c>
      <c r="BL37" s="193">
        <f t="shared" si="27"/>
        <v>5.7812012184689412E-2</v>
      </c>
      <c r="BM37" s="195">
        <f t="shared" si="6"/>
        <v>1</v>
      </c>
    </row>
    <row r="38" spans="1:65" ht="6" customHeight="1" x14ac:dyDescent="0.25">
      <c r="C38" s="139"/>
      <c r="D38" s="139"/>
      <c r="E38" s="139"/>
      <c r="F38" s="139"/>
      <c r="G38" s="139"/>
      <c r="H38" s="139"/>
      <c r="L38" s="139"/>
      <c r="M38" s="139"/>
      <c r="N38" s="139"/>
      <c r="O38" s="139"/>
      <c r="P38" s="139"/>
      <c r="Q38" s="139"/>
      <c r="U38" s="139"/>
      <c r="V38" s="139"/>
      <c r="W38" s="139"/>
      <c r="X38" s="139"/>
      <c r="Y38" s="139"/>
      <c r="Z38" s="139"/>
      <c r="AD38" s="139"/>
      <c r="AE38" s="139"/>
      <c r="AF38" s="139"/>
      <c r="AG38" s="139"/>
      <c r="AH38" s="139"/>
      <c r="AI38" s="139"/>
      <c r="AM38" s="139"/>
      <c r="AN38" s="139"/>
      <c r="AO38" s="139"/>
      <c r="AP38" s="139"/>
      <c r="AQ38" s="139"/>
      <c r="AR38" s="139"/>
      <c r="AV38" s="139"/>
      <c r="AW38" s="139"/>
      <c r="AX38" s="139"/>
      <c r="AY38" s="139"/>
      <c r="AZ38" s="139"/>
      <c r="BA38" s="139"/>
      <c r="BE38" s="139"/>
      <c r="BF38" s="139"/>
      <c r="BG38" s="139"/>
      <c r="BH38" s="139"/>
      <c r="BI38" s="139"/>
      <c r="BJ38" s="139"/>
    </row>
    <row r="39" spans="1:65" ht="6" customHeight="1" x14ac:dyDescent="0.25"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x14ac:dyDescent="0.25">
      <c r="B40" s="39" t="s">
        <v>19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</sheetData>
  <mergeCells count="14">
    <mergeCell ref="BE5:BM5"/>
    <mergeCell ref="C6:K6"/>
    <mergeCell ref="L6:T6"/>
    <mergeCell ref="U6:AC6"/>
    <mergeCell ref="AD6:AL6"/>
    <mergeCell ref="AM6:AU6"/>
    <mergeCell ref="AV6:BD6"/>
    <mergeCell ref="BE6:BM6"/>
    <mergeCell ref="C5:K5"/>
    <mergeCell ref="L5:T5"/>
    <mergeCell ref="U5:AC5"/>
    <mergeCell ref="AD5:AL5"/>
    <mergeCell ref="AM5:AU5"/>
    <mergeCell ref="AV5:BD5"/>
  </mergeCells>
  <pageMargins left="0.25" right="0.25" top="0.75" bottom="0.75" header="0.3" footer="0.3"/>
  <pageSetup paperSize="9" scale="43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7D01B-8796-4B4E-BD6B-66E50B25047E}">
  <sheetPr>
    <pageSetUpPr fitToPage="1"/>
  </sheetPr>
  <dimension ref="A1:AE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3" spans="1:30" ht="42" customHeight="1" thickBot="1" x14ac:dyDescent="0.3">
      <c r="B3" s="42" t="s">
        <v>289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</row>
    <row r="4" spans="1:30" ht="6" customHeight="1" x14ac:dyDescent="0.25"/>
    <row r="5" spans="1:30" ht="15.75" x14ac:dyDescent="0.25">
      <c r="B5" s="170"/>
      <c r="C5" s="314" t="s">
        <v>9</v>
      </c>
      <c r="D5" s="312"/>
      <c r="E5" s="312"/>
      <c r="F5" s="312"/>
      <c r="G5" s="312"/>
      <c r="H5" s="312"/>
      <c r="I5" s="312"/>
      <c r="J5" s="312"/>
      <c r="K5" s="313"/>
      <c r="L5" s="311" t="s">
        <v>13</v>
      </c>
      <c r="M5" s="312"/>
      <c r="N5" s="312"/>
      <c r="O5" s="312"/>
      <c r="P5" s="312"/>
      <c r="Q5" s="312"/>
      <c r="R5" s="312"/>
      <c r="S5" s="312"/>
      <c r="T5" s="313"/>
      <c r="U5" s="311" t="s">
        <v>12</v>
      </c>
      <c r="V5" s="312"/>
      <c r="W5" s="312"/>
      <c r="X5" s="312"/>
      <c r="Y5" s="312"/>
      <c r="Z5" s="312"/>
      <c r="AA5" s="312"/>
      <c r="AB5" s="312"/>
      <c r="AC5" s="313"/>
    </row>
    <row r="6" spans="1:30" s="175" customFormat="1" ht="72" customHeight="1" x14ac:dyDescent="0.25">
      <c r="B6" s="171"/>
      <c r="C6" s="210">
        <v>2018</v>
      </c>
      <c r="D6" s="210">
        <v>2019</v>
      </c>
      <c r="E6" s="210">
        <v>2020</v>
      </c>
      <c r="F6" s="210">
        <v>2021</v>
      </c>
      <c r="G6" s="210">
        <v>2022</v>
      </c>
      <c r="H6" s="173" t="str">
        <f>CONCATENATE("var. ",RIGHT(G6,2),"/",RIGHT(F6,2))</f>
        <v>var. 22/21</v>
      </c>
      <c r="I6" s="173" t="str">
        <f>CONCATENATE("var. ",RIGHT(G6,2),"/",RIGHT(D6,2))</f>
        <v>var. 22/19</v>
      </c>
      <c r="J6" s="173" t="str">
        <f>CONCATENATE("Cuota s/ total lugares de residencia ",RIGHT(G6,4))</f>
        <v>Cuota s/ total lugares de residencia 2022</v>
      </c>
      <c r="K6" s="174" t="str">
        <f>CONCATENATE("cuota s/ Canarias ",RIGHT(G6,4))</f>
        <v>cuota s/ Canarias 2022</v>
      </c>
      <c r="L6" s="210">
        <v>2018</v>
      </c>
      <c r="M6" s="210">
        <v>2019</v>
      </c>
      <c r="N6" s="210">
        <v>2020</v>
      </c>
      <c r="O6" s="210">
        <v>2021</v>
      </c>
      <c r="P6" s="210">
        <v>2022</v>
      </c>
      <c r="Q6" s="173" t="str">
        <f>CONCATENATE("var. ",RIGHT(P6,2),"/",RIGHT(O6,2))</f>
        <v>var. 22/21</v>
      </c>
      <c r="R6" s="173" t="str">
        <f>CONCATENATE("var. ",RIGHT(P6,2),"/",RIGHT(M6,2))</f>
        <v>var. 22/19</v>
      </c>
      <c r="S6" s="173" t="str">
        <f>CONCATENATE("Cuota s/ total lugares de residencia ",RIGHT(P6,4))</f>
        <v>Cuota s/ total lugares de residencia 2022</v>
      </c>
      <c r="T6" s="174" t="str">
        <f>CONCATENATE("cuota s/ Canarias ",RIGHT(P6,4))</f>
        <v>cuota s/ Canarias 2022</v>
      </c>
      <c r="U6" s="210">
        <v>2018</v>
      </c>
      <c r="V6" s="210">
        <v>2019</v>
      </c>
      <c r="W6" s="210">
        <v>2020</v>
      </c>
      <c r="X6" s="210">
        <v>2021</v>
      </c>
      <c r="Y6" s="210">
        <v>2022</v>
      </c>
      <c r="Z6" s="173" t="str">
        <f>CONCATENATE("var. ",RIGHT(Y6,2),"/",RIGHT(X6,2))</f>
        <v>var. 22/21</v>
      </c>
      <c r="AA6" s="173" t="str">
        <f>CONCATENATE("var. ",RIGHT(Y6,2),"/",RIGHT(V6,2))</f>
        <v>var. 22/19</v>
      </c>
      <c r="AB6" s="173" t="str">
        <f>CONCATENATE("Cuota s/ total lugares de residencia ",RIGHT(Y6,4))</f>
        <v>Cuota s/ total lugares de residencia 2022</v>
      </c>
      <c r="AC6" s="174" t="str">
        <f>CONCATENATE("cuota s/ Canarias ",RIGHT(Y6,4))</f>
        <v>cuota s/ Canarias 2022</v>
      </c>
    </row>
    <row r="7" spans="1:30" x14ac:dyDescent="0.25">
      <c r="A7" s="1" t="s">
        <v>0</v>
      </c>
      <c r="B7" s="176" t="s">
        <v>44</v>
      </c>
      <c r="C7" s="177">
        <v>13460559</v>
      </c>
      <c r="D7" s="177">
        <v>13140461</v>
      </c>
      <c r="E7" s="177">
        <v>4156146</v>
      </c>
      <c r="F7" s="177">
        <v>6295130</v>
      </c>
      <c r="G7" s="177">
        <v>12449338</v>
      </c>
      <c r="H7" s="178">
        <f>IFERROR(G7/F7-1,"-")</f>
        <v>0.97761412393389802</v>
      </c>
      <c r="I7" s="178">
        <f>IFERROR(G7/D7-1,"-")</f>
        <v>-5.25950345273275E-2</v>
      </c>
      <c r="J7" s="178">
        <f>G7/G$7</f>
        <v>1</v>
      </c>
      <c r="K7" s="179">
        <f>G7/$G7</f>
        <v>1</v>
      </c>
      <c r="L7" s="177">
        <v>3847262</v>
      </c>
      <c r="M7" s="177">
        <v>3784870</v>
      </c>
      <c r="N7" s="177">
        <v>1235446</v>
      </c>
      <c r="O7" s="177">
        <v>1829409</v>
      </c>
      <c r="P7" s="177">
        <v>3316536</v>
      </c>
      <c r="Q7" s="178">
        <f>IFERROR(P7/O7-1,"-")</f>
        <v>0.81290023171417647</v>
      </c>
      <c r="R7" s="178">
        <f>IFERROR(P7/M7-1,"-")</f>
        <v>-0.1237384639366742</v>
      </c>
      <c r="S7" s="178">
        <f>P7/P$7</f>
        <v>1</v>
      </c>
      <c r="T7" s="179">
        <f>P7/$G7</f>
        <v>0.26640259907795899</v>
      </c>
      <c r="U7" s="177">
        <v>4872456</v>
      </c>
      <c r="V7" s="177">
        <v>4831573</v>
      </c>
      <c r="W7" s="177">
        <v>1565303</v>
      </c>
      <c r="X7" s="177">
        <v>2335438</v>
      </c>
      <c r="Y7" s="177">
        <v>4757683</v>
      </c>
      <c r="Z7" s="178">
        <f>IFERROR(Y7/X7-1,"-")</f>
        <v>1.0371694731352319</v>
      </c>
      <c r="AA7" s="178">
        <f>IFERROR(Y7/V7-1,"-")</f>
        <v>-1.5293156079810855E-2</v>
      </c>
      <c r="AB7" s="178">
        <f>Y7/Y$7</f>
        <v>1</v>
      </c>
      <c r="AC7" s="179">
        <f>Y7/$G7</f>
        <v>0.3821635335147941</v>
      </c>
      <c r="AD7" s="139"/>
    </row>
    <row r="8" spans="1:30" x14ac:dyDescent="0.25">
      <c r="A8" s="1" t="s">
        <v>76</v>
      </c>
      <c r="B8" s="180" t="s">
        <v>77</v>
      </c>
      <c r="C8" s="181">
        <v>2469952</v>
      </c>
      <c r="D8" s="181">
        <v>2680211</v>
      </c>
      <c r="E8" s="181">
        <v>1213596</v>
      </c>
      <c r="F8" s="181">
        <v>2187932</v>
      </c>
      <c r="G8" s="181">
        <v>2692202</v>
      </c>
      <c r="H8" s="182">
        <f>IFERROR(G8/F8-1,"-")</f>
        <v>0.23047791247625615</v>
      </c>
      <c r="I8" s="183">
        <f t="shared" ref="I8:I36" si="0">IFERROR(G8/D8-1,"-")</f>
        <v>4.4739014950687661E-3</v>
      </c>
      <c r="J8" s="182">
        <f>G8/G$7</f>
        <v>0.21625262323185376</v>
      </c>
      <c r="K8" s="184">
        <f>G8/$G8</f>
        <v>1</v>
      </c>
      <c r="L8" s="181">
        <v>756973</v>
      </c>
      <c r="M8" s="181">
        <v>908418</v>
      </c>
      <c r="N8" s="181">
        <v>426489</v>
      </c>
      <c r="O8" s="181">
        <v>753799</v>
      </c>
      <c r="P8" s="181">
        <v>876714</v>
      </c>
      <c r="Q8" s="182">
        <f>IFERROR(P8/O8-1,"-")</f>
        <v>0.16306070981786913</v>
      </c>
      <c r="R8" s="183">
        <f t="shared" ref="R8:R36" si="1">IFERROR(P8/M8-1,"-")</f>
        <v>-3.4900233152579507E-2</v>
      </c>
      <c r="S8" s="182">
        <f>P8/P$7</f>
        <v>0.26434629384393837</v>
      </c>
      <c r="T8" s="184">
        <f>P8/$G8</f>
        <v>0.3256494126369418</v>
      </c>
      <c r="U8" s="181">
        <v>1028693</v>
      </c>
      <c r="V8" s="181">
        <v>1047557</v>
      </c>
      <c r="W8" s="181">
        <v>456683</v>
      </c>
      <c r="X8" s="181">
        <v>800301</v>
      </c>
      <c r="Y8" s="181">
        <v>1016781</v>
      </c>
      <c r="Z8" s="182">
        <f>IFERROR(Y8/X8-1,"-")</f>
        <v>0.27049822504282761</v>
      </c>
      <c r="AA8" s="183">
        <f t="shared" ref="AA8:AA36" si="2">IFERROR(Y8/V8-1,"-")</f>
        <v>-2.9378830937123235E-2</v>
      </c>
      <c r="AB8" s="182">
        <f>Y8/Y$7</f>
        <v>0.21371348196170278</v>
      </c>
      <c r="AC8" s="184">
        <f>Y8/$G8</f>
        <v>0.37767634077977802</v>
      </c>
      <c r="AD8" s="139"/>
    </row>
    <row r="9" spans="1:30" x14ac:dyDescent="0.25">
      <c r="A9" s="197" t="s">
        <v>9</v>
      </c>
      <c r="B9" s="185" t="s">
        <v>9</v>
      </c>
      <c r="C9" s="186">
        <v>1237955</v>
      </c>
      <c r="D9" s="186">
        <v>1328000</v>
      </c>
      <c r="E9" s="186">
        <v>655907</v>
      </c>
      <c r="F9" s="186">
        <v>1213921</v>
      </c>
      <c r="G9" s="186">
        <v>1280131</v>
      </c>
      <c r="H9" s="187">
        <f>IFERROR(G9/F9-1,"-")</f>
        <v>5.4542264282436914E-2</v>
      </c>
      <c r="I9" s="188">
        <f t="shared" si="0"/>
        <v>-3.6045933734939806E-2</v>
      </c>
      <c r="J9" s="187">
        <f>G9/G$7</f>
        <v>0.10282723466902417</v>
      </c>
      <c r="K9" s="189">
        <f>G9/$G9</f>
        <v>1</v>
      </c>
      <c r="L9" s="186">
        <v>468136</v>
      </c>
      <c r="M9" s="186">
        <v>556320</v>
      </c>
      <c r="N9" s="186">
        <v>291692</v>
      </c>
      <c r="O9" s="186">
        <v>511444</v>
      </c>
      <c r="P9" s="186">
        <v>509752</v>
      </c>
      <c r="Q9" s="187">
        <f>IFERROR(P9/O9-1,"-")</f>
        <v>-3.3082800854052907E-3</v>
      </c>
      <c r="R9" s="188">
        <f t="shared" si="1"/>
        <v>-8.3707218866839184E-2</v>
      </c>
      <c r="S9" s="187">
        <f>P9/P$7</f>
        <v>0.15370012567329286</v>
      </c>
      <c r="T9" s="189">
        <f>P9/$G9</f>
        <v>0.39820299641208595</v>
      </c>
      <c r="U9" s="186">
        <v>422456</v>
      </c>
      <c r="V9" s="186">
        <v>415150</v>
      </c>
      <c r="W9" s="186">
        <v>208389</v>
      </c>
      <c r="X9" s="186">
        <v>416048</v>
      </c>
      <c r="Y9" s="186">
        <v>423208</v>
      </c>
      <c r="Z9" s="187">
        <f>IFERROR(Y9/X9-1,"-")</f>
        <v>1.7209552743914225E-2</v>
      </c>
      <c r="AA9" s="188">
        <f t="shared" si="2"/>
        <v>1.9409851860773264E-2</v>
      </c>
      <c r="AB9" s="187">
        <f>Y9/Y$7</f>
        <v>8.8952542655742303E-2</v>
      </c>
      <c r="AC9" s="189">
        <f>Y9/$G9</f>
        <v>0.33059741542076554</v>
      </c>
      <c r="AD9" s="139"/>
    </row>
    <row r="10" spans="1:30" x14ac:dyDescent="0.25">
      <c r="A10" s="197" t="s">
        <v>81</v>
      </c>
      <c r="B10" s="185" t="s">
        <v>81</v>
      </c>
      <c r="C10" s="186">
        <v>1231997</v>
      </c>
      <c r="D10" s="186">
        <v>1352211</v>
      </c>
      <c r="E10" s="186">
        <v>557689</v>
      </c>
      <c r="F10" s="186">
        <v>974011</v>
      </c>
      <c r="G10" s="186">
        <v>1412071</v>
      </c>
      <c r="H10" s="187">
        <f>IFERROR(G10/F10-1,"-")</f>
        <v>0.449748514133824</v>
      </c>
      <c r="I10" s="188">
        <f t="shared" si="0"/>
        <v>4.426823920231393E-2</v>
      </c>
      <c r="J10" s="187">
        <f>G10/G$7</f>
        <v>0.1134253885628296</v>
      </c>
      <c r="K10" s="189">
        <f>G10/$G10</f>
        <v>1</v>
      </c>
      <c r="L10" s="186">
        <v>288837</v>
      </c>
      <c r="M10" s="186">
        <v>352098</v>
      </c>
      <c r="N10" s="186">
        <v>134797</v>
      </c>
      <c r="O10" s="186">
        <v>242355</v>
      </c>
      <c r="P10" s="186">
        <v>366962</v>
      </c>
      <c r="Q10" s="187">
        <f>IFERROR(P10/O10-1,"-")</f>
        <v>0.51415072930205685</v>
      </c>
      <c r="R10" s="188">
        <f t="shared" si="1"/>
        <v>4.2215519542854629E-2</v>
      </c>
      <c r="S10" s="187">
        <f>P10/P$7</f>
        <v>0.11064616817064551</v>
      </c>
      <c r="T10" s="189">
        <f>P10/$G10</f>
        <v>0.25987503461228223</v>
      </c>
      <c r="U10" s="186">
        <v>606237</v>
      </c>
      <c r="V10" s="186">
        <v>632407</v>
      </c>
      <c r="W10" s="186">
        <v>248294</v>
      </c>
      <c r="X10" s="186">
        <v>384253</v>
      </c>
      <c r="Y10" s="186">
        <v>593573</v>
      </c>
      <c r="Z10" s="187">
        <f>IFERROR(Y10/X10-1,"-")</f>
        <v>0.54474525898301374</v>
      </c>
      <c r="AA10" s="188">
        <f t="shared" si="2"/>
        <v>-6.1406657421565591E-2</v>
      </c>
      <c r="AB10" s="187">
        <f>Y10/Y$7</f>
        <v>0.12476093930596048</v>
      </c>
      <c r="AC10" s="189">
        <f>Y10/$G10</f>
        <v>0.42035634185533166</v>
      </c>
      <c r="AD10" s="139"/>
    </row>
    <row r="11" spans="1:30" x14ac:dyDescent="0.25">
      <c r="A11" s="1" t="s">
        <v>297</v>
      </c>
      <c r="B11" s="180" t="s">
        <v>89</v>
      </c>
      <c r="C11" s="181">
        <v>10990607</v>
      </c>
      <c r="D11" s="181">
        <v>10460250</v>
      </c>
      <c r="E11" s="181">
        <v>2942550</v>
      </c>
      <c r="F11" s="181">
        <v>4107198</v>
      </c>
      <c r="G11" s="181">
        <v>9757136</v>
      </c>
      <c r="H11" s="182">
        <f>IFERROR(G11/F11-1,"-")</f>
        <v>1.3756186090858051</v>
      </c>
      <c r="I11" s="183">
        <f t="shared" si="0"/>
        <v>-6.7217705121770499E-2</v>
      </c>
      <c r="J11" s="182">
        <f>G11/G$7</f>
        <v>0.78374737676814621</v>
      </c>
      <c r="K11" s="184">
        <f>G11/$G11</f>
        <v>1</v>
      </c>
      <c r="L11" s="181">
        <v>3090289</v>
      </c>
      <c r="M11" s="181">
        <v>2876452</v>
      </c>
      <c r="N11" s="181">
        <v>808957</v>
      </c>
      <c r="O11" s="181">
        <v>1075610</v>
      </c>
      <c r="P11" s="181">
        <v>2439822</v>
      </c>
      <c r="Q11" s="182">
        <f>IFERROR(P11/O11-1,"-")</f>
        <v>1.268314723738158</v>
      </c>
      <c r="R11" s="183">
        <f t="shared" si="1"/>
        <v>-0.15179464145412469</v>
      </c>
      <c r="S11" s="182">
        <f>P11/P$7</f>
        <v>0.73565370615606163</v>
      </c>
      <c r="T11" s="184">
        <f>P11/$G11</f>
        <v>0.25005513913099092</v>
      </c>
      <c r="U11" s="181">
        <v>3843763</v>
      </c>
      <c r="V11" s="181">
        <v>3784016</v>
      </c>
      <c r="W11" s="181">
        <v>1108620</v>
      </c>
      <c r="X11" s="181">
        <v>1535137</v>
      </c>
      <c r="Y11" s="181">
        <v>3740902</v>
      </c>
      <c r="Z11" s="182">
        <f>IFERROR(Y11/X11-1,"-")</f>
        <v>1.436852215795724</v>
      </c>
      <c r="AA11" s="183">
        <f t="shared" si="2"/>
        <v>-1.1393715037145702E-2</v>
      </c>
      <c r="AB11" s="182">
        <f>Y11/Y$7</f>
        <v>0.78628651803829719</v>
      </c>
      <c r="AC11" s="184">
        <f>Y11/$G11</f>
        <v>0.38340164572882862</v>
      </c>
      <c r="AD11" s="139"/>
    </row>
    <row r="12" spans="1:30" x14ac:dyDescent="0.25">
      <c r="A12" s="197" t="s">
        <v>93</v>
      </c>
      <c r="B12" s="185" t="s">
        <v>93</v>
      </c>
      <c r="C12" s="186">
        <v>3957578</v>
      </c>
      <c r="D12" s="186">
        <v>3883925</v>
      </c>
      <c r="E12" s="186">
        <v>919089</v>
      </c>
      <c r="F12" s="186">
        <v>958995</v>
      </c>
      <c r="G12" s="186">
        <v>3763014</v>
      </c>
      <c r="H12" s="187">
        <f t="shared" ref="H12:H36" si="3">IFERROR(G12/F12-1,"-")</f>
        <v>2.9239140975708944</v>
      </c>
      <c r="I12" s="188">
        <f t="shared" si="0"/>
        <v>-3.1131136672309601E-2</v>
      </c>
      <c r="J12" s="187">
        <f t="shared" ref="J12:J36" si="4">G12/G$7</f>
        <v>0.30226619278872496</v>
      </c>
      <c r="K12" s="189">
        <f t="shared" ref="K12:K36" si="5">G12/$G12</f>
        <v>1</v>
      </c>
      <c r="L12" s="186">
        <v>712445</v>
      </c>
      <c r="M12" s="186">
        <v>662102</v>
      </c>
      <c r="N12" s="186">
        <v>138718</v>
      </c>
      <c r="O12" s="186">
        <v>149378</v>
      </c>
      <c r="P12" s="186">
        <v>587386</v>
      </c>
      <c r="Q12" s="187">
        <f t="shared" ref="Q12:Q36" si="6">IFERROR(P12/O12-1,"-")</f>
        <v>2.9322122400889019</v>
      </c>
      <c r="R12" s="188">
        <f t="shared" si="1"/>
        <v>-0.11284666108847274</v>
      </c>
      <c r="S12" s="187">
        <f t="shared" ref="S12:S36" si="7">P12/P$7</f>
        <v>0.17710828406506066</v>
      </c>
      <c r="T12" s="189">
        <f t="shared" ref="T12:T36" si="8">P12/$G12</f>
        <v>0.15609455611911091</v>
      </c>
      <c r="U12" s="186">
        <v>1692213</v>
      </c>
      <c r="V12" s="186">
        <v>1721079</v>
      </c>
      <c r="W12" s="186">
        <v>436137</v>
      </c>
      <c r="X12" s="186">
        <v>446045</v>
      </c>
      <c r="Y12" s="186">
        <v>1722453</v>
      </c>
      <c r="Z12" s="187">
        <f t="shared" ref="Z12:Z36" si="9">IFERROR(Y12/X12-1,"-")</f>
        <v>2.8616126175610086</v>
      </c>
      <c r="AA12" s="188">
        <f t="shared" si="2"/>
        <v>7.983363924608522E-4</v>
      </c>
      <c r="AB12" s="187">
        <f t="shared" ref="AB12:AB36" si="10">Y12/Y$7</f>
        <v>0.36203610034548328</v>
      </c>
      <c r="AC12" s="189">
        <f t="shared" ref="AC12:AC36" si="11">Y12/$G12</f>
        <v>0.45773228587509907</v>
      </c>
      <c r="AD12" s="139"/>
    </row>
    <row r="13" spans="1:30" x14ac:dyDescent="0.25">
      <c r="A13" s="197" t="s">
        <v>97</v>
      </c>
      <c r="B13" s="185" t="s">
        <v>97</v>
      </c>
      <c r="C13" s="186">
        <v>2410944</v>
      </c>
      <c r="D13" s="186">
        <v>2062560</v>
      </c>
      <c r="E13" s="186">
        <v>608567</v>
      </c>
      <c r="F13" s="186">
        <v>975958</v>
      </c>
      <c r="G13" s="186">
        <v>1701446</v>
      </c>
      <c r="H13" s="187">
        <f t="shared" si="3"/>
        <v>0.74335985769879431</v>
      </c>
      <c r="I13" s="188">
        <f t="shared" si="0"/>
        <v>-0.17508048250717556</v>
      </c>
      <c r="J13" s="187">
        <f t="shared" si="4"/>
        <v>0.13666959640745557</v>
      </c>
      <c r="K13" s="189">
        <f t="shared" si="5"/>
        <v>1</v>
      </c>
      <c r="L13" s="186">
        <v>687605</v>
      </c>
      <c r="M13" s="186">
        <v>574270</v>
      </c>
      <c r="N13" s="186">
        <v>164634</v>
      </c>
      <c r="O13" s="186">
        <v>269763</v>
      </c>
      <c r="P13" s="186">
        <v>482557</v>
      </c>
      <c r="Q13" s="187">
        <f t="shared" si="6"/>
        <v>0.78881833312945071</v>
      </c>
      <c r="R13" s="188">
        <f t="shared" si="1"/>
        <v>-0.15970362373099767</v>
      </c>
      <c r="S13" s="187">
        <f t="shared" si="7"/>
        <v>0.14550030513764964</v>
      </c>
      <c r="T13" s="189">
        <f t="shared" si="8"/>
        <v>0.28361581854493179</v>
      </c>
      <c r="U13" s="186">
        <v>580856</v>
      </c>
      <c r="V13" s="186">
        <v>491040</v>
      </c>
      <c r="W13" s="186">
        <v>138922</v>
      </c>
      <c r="X13" s="186">
        <v>222501</v>
      </c>
      <c r="Y13" s="186">
        <v>385709</v>
      </c>
      <c r="Z13" s="187">
        <f t="shared" si="9"/>
        <v>0.73351580442335096</v>
      </c>
      <c r="AA13" s="188">
        <f t="shared" si="2"/>
        <v>-0.21450594656239819</v>
      </c>
      <c r="AB13" s="187">
        <f t="shared" si="10"/>
        <v>8.1070764908044532E-2</v>
      </c>
      <c r="AC13" s="189">
        <f t="shared" si="11"/>
        <v>0.22669482310928468</v>
      </c>
      <c r="AD13" s="139"/>
    </row>
    <row r="14" spans="1:30" x14ac:dyDescent="0.25">
      <c r="A14" s="197" t="s">
        <v>101</v>
      </c>
      <c r="B14" s="185" t="s">
        <v>101</v>
      </c>
      <c r="C14" s="186">
        <v>504329</v>
      </c>
      <c r="D14" s="186">
        <v>480257</v>
      </c>
      <c r="E14" s="186">
        <v>157525</v>
      </c>
      <c r="F14" s="186">
        <v>336107</v>
      </c>
      <c r="G14" s="186">
        <v>542162</v>
      </c>
      <c r="H14" s="187">
        <f t="shared" si="3"/>
        <v>0.61306369697745056</v>
      </c>
      <c r="I14" s="188">
        <f t="shared" si="0"/>
        <v>0.12889973493358764</v>
      </c>
      <c r="J14" s="187">
        <f t="shared" si="4"/>
        <v>4.3549464236572258E-2</v>
      </c>
      <c r="K14" s="189">
        <f t="shared" si="5"/>
        <v>1</v>
      </c>
      <c r="L14" s="186">
        <v>91597</v>
      </c>
      <c r="M14" s="186">
        <v>82367</v>
      </c>
      <c r="N14" s="186">
        <v>24981</v>
      </c>
      <c r="O14" s="186">
        <v>56905</v>
      </c>
      <c r="P14" s="186">
        <v>89440</v>
      </c>
      <c r="Q14" s="187">
        <f t="shared" si="6"/>
        <v>0.57174237764695546</v>
      </c>
      <c r="R14" s="188">
        <f t="shared" si="1"/>
        <v>8.5871769033714962E-2</v>
      </c>
      <c r="S14" s="187">
        <f t="shared" si="7"/>
        <v>2.6967896624671042E-2</v>
      </c>
      <c r="T14" s="189">
        <f t="shared" si="8"/>
        <v>0.16496914206454896</v>
      </c>
      <c r="U14" s="186">
        <v>162041</v>
      </c>
      <c r="V14" s="186">
        <v>166950</v>
      </c>
      <c r="W14" s="186">
        <v>58766</v>
      </c>
      <c r="X14" s="186">
        <v>128102</v>
      </c>
      <c r="Y14" s="186">
        <v>197280</v>
      </c>
      <c r="Z14" s="187">
        <f t="shared" si="9"/>
        <v>0.54002279433576361</v>
      </c>
      <c r="AA14" s="188">
        <f t="shared" si="2"/>
        <v>0.18167115902964959</v>
      </c>
      <c r="AB14" s="187">
        <f t="shared" si="10"/>
        <v>4.1465562123411751E-2</v>
      </c>
      <c r="AC14" s="189">
        <f t="shared" si="11"/>
        <v>0.36387647972377257</v>
      </c>
      <c r="AD14" s="139"/>
    </row>
    <row r="15" spans="1:30" x14ac:dyDescent="0.25">
      <c r="A15" s="197" t="s">
        <v>110</v>
      </c>
      <c r="B15" s="185" t="s">
        <v>110</v>
      </c>
      <c r="C15" s="186">
        <v>506021</v>
      </c>
      <c r="D15" s="186">
        <v>471579</v>
      </c>
      <c r="E15" s="186">
        <v>130947</v>
      </c>
      <c r="F15" s="186">
        <v>269719</v>
      </c>
      <c r="G15" s="186">
        <v>543959</v>
      </c>
      <c r="H15" s="187">
        <f t="shared" si="3"/>
        <v>1.0167618892254531</v>
      </c>
      <c r="I15" s="188">
        <f t="shared" si="0"/>
        <v>0.15348435787004933</v>
      </c>
      <c r="J15" s="187">
        <f t="shared" si="4"/>
        <v>4.3693809261183207E-2</v>
      </c>
      <c r="K15" s="189">
        <f t="shared" si="5"/>
        <v>1</v>
      </c>
      <c r="L15" s="186">
        <v>205666</v>
      </c>
      <c r="M15" s="186">
        <v>205086</v>
      </c>
      <c r="N15" s="186">
        <v>51977</v>
      </c>
      <c r="O15" s="186">
        <v>112213</v>
      </c>
      <c r="P15" s="186">
        <v>229292</v>
      </c>
      <c r="Q15" s="187">
        <f t="shared" si="6"/>
        <v>1.0433639596125226</v>
      </c>
      <c r="R15" s="188">
        <f t="shared" si="1"/>
        <v>0.11802853437094685</v>
      </c>
      <c r="S15" s="187">
        <f t="shared" si="7"/>
        <v>6.9135990081217263E-2</v>
      </c>
      <c r="T15" s="189">
        <f t="shared" si="8"/>
        <v>0.42152441636226262</v>
      </c>
      <c r="U15" s="186">
        <v>146606</v>
      </c>
      <c r="V15" s="186">
        <v>137818</v>
      </c>
      <c r="W15" s="186">
        <v>39662</v>
      </c>
      <c r="X15" s="186">
        <v>93209</v>
      </c>
      <c r="Y15" s="186">
        <v>169583</v>
      </c>
      <c r="Z15" s="187">
        <f t="shared" si="9"/>
        <v>0.8193843942108594</v>
      </c>
      <c r="AA15" s="188">
        <f t="shared" si="2"/>
        <v>0.2304851325661379</v>
      </c>
      <c r="AB15" s="187">
        <f t="shared" si="10"/>
        <v>3.5644030928500284E-2</v>
      </c>
      <c r="AC15" s="189">
        <f t="shared" si="11"/>
        <v>0.31175695227029976</v>
      </c>
      <c r="AD15" s="139"/>
    </row>
    <row r="16" spans="1:30" x14ac:dyDescent="0.25">
      <c r="A16" s="197" t="s">
        <v>105</v>
      </c>
      <c r="B16" s="185" t="s">
        <v>105</v>
      </c>
      <c r="C16" s="186">
        <v>278298</v>
      </c>
      <c r="D16" s="186">
        <v>267157</v>
      </c>
      <c r="E16" s="186">
        <v>101026</v>
      </c>
      <c r="F16" s="186">
        <v>174782</v>
      </c>
      <c r="G16" s="186">
        <v>277777</v>
      </c>
      <c r="H16" s="187">
        <f t="shared" si="3"/>
        <v>0.58927692783009689</v>
      </c>
      <c r="I16" s="188">
        <f t="shared" si="0"/>
        <v>3.9751906182506902E-2</v>
      </c>
      <c r="J16" s="187">
        <f t="shared" si="4"/>
        <v>2.2312592043046788E-2</v>
      </c>
      <c r="K16" s="189">
        <f t="shared" si="5"/>
        <v>1</v>
      </c>
      <c r="L16" s="186">
        <v>84455</v>
      </c>
      <c r="M16" s="186">
        <v>79014</v>
      </c>
      <c r="N16" s="186">
        <v>24430</v>
      </c>
      <c r="O16" s="186">
        <v>49399</v>
      </c>
      <c r="P16" s="186">
        <v>81492</v>
      </c>
      <c r="Q16" s="187">
        <f t="shared" si="6"/>
        <v>0.6496690216401142</v>
      </c>
      <c r="R16" s="188">
        <f t="shared" si="1"/>
        <v>3.1361530867947351E-2</v>
      </c>
      <c r="S16" s="187">
        <f t="shared" si="7"/>
        <v>2.4571420301181715E-2</v>
      </c>
      <c r="T16" s="189">
        <f t="shared" si="8"/>
        <v>0.29337202144166002</v>
      </c>
      <c r="U16" s="186">
        <v>136223</v>
      </c>
      <c r="V16" s="186">
        <v>133862</v>
      </c>
      <c r="W16" s="186">
        <v>55544</v>
      </c>
      <c r="X16" s="186">
        <v>93337</v>
      </c>
      <c r="Y16" s="186">
        <v>146133</v>
      </c>
      <c r="Z16" s="187">
        <f t="shared" si="9"/>
        <v>0.56564920663831053</v>
      </c>
      <c r="AA16" s="188">
        <f t="shared" si="2"/>
        <v>9.1669032286982199E-2</v>
      </c>
      <c r="AB16" s="187">
        <f t="shared" si="10"/>
        <v>3.0715161140412256E-2</v>
      </c>
      <c r="AC16" s="189">
        <f t="shared" si="11"/>
        <v>0.52608027302476446</v>
      </c>
      <c r="AD16" s="139"/>
    </row>
    <row r="17" spans="1:30" x14ac:dyDescent="0.25">
      <c r="A17" s="197" t="s">
        <v>114</v>
      </c>
      <c r="B17" s="185" t="s">
        <v>114</v>
      </c>
      <c r="C17" s="186">
        <v>326431</v>
      </c>
      <c r="D17" s="186">
        <v>320557</v>
      </c>
      <c r="E17" s="186">
        <v>84493</v>
      </c>
      <c r="F17" s="186">
        <v>178760</v>
      </c>
      <c r="G17" s="186">
        <v>336348</v>
      </c>
      <c r="H17" s="187">
        <f t="shared" si="3"/>
        <v>0.88156187066457825</v>
      </c>
      <c r="I17" s="188">
        <f t="shared" si="0"/>
        <v>4.9261129845862062E-2</v>
      </c>
      <c r="J17" s="187">
        <f t="shared" si="4"/>
        <v>2.7017340199133481E-2</v>
      </c>
      <c r="K17" s="189">
        <f t="shared" si="5"/>
        <v>1</v>
      </c>
      <c r="L17" s="186">
        <v>73607</v>
      </c>
      <c r="M17" s="186">
        <v>71937</v>
      </c>
      <c r="N17" s="186">
        <v>18789</v>
      </c>
      <c r="O17" s="186">
        <v>30860</v>
      </c>
      <c r="P17" s="186">
        <v>65446</v>
      </c>
      <c r="Q17" s="187">
        <f t="shared" si="6"/>
        <v>1.1207388204795854</v>
      </c>
      <c r="R17" s="188">
        <f t="shared" si="1"/>
        <v>-9.0231730542002064E-2</v>
      </c>
      <c r="S17" s="187">
        <f t="shared" si="7"/>
        <v>1.9733239741706408E-2</v>
      </c>
      <c r="T17" s="189">
        <f t="shared" si="8"/>
        <v>0.1945782344476554</v>
      </c>
      <c r="U17" s="186">
        <v>135496</v>
      </c>
      <c r="V17" s="186">
        <v>132707</v>
      </c>
      <c r="W17" s="186">
        <v>36101</v>
      </c>
      <c r="X17" s="186">
        <v>74068</v>
      </c>
      <c r="Y17" s="186">
        <v>149766</v>
      </c>
      <c r="Z17" s="187">
        <f t="shared" si="9"/>
        <v>1.0220068045579738</v>
      </c>
      <c r="AA17" s="188">
        <f t="shared" si="2"/>
        <v>0.12854634646250762</v>
      </c>
      <c r="AB17" s="187">
        <f t="shared" si="10"/>
        <v>3.1478768131462311E-2</v>
      </c>
      <c r="AC17" s="189">
        <f t="shared" si="11"/>
        <v>0.44527096935316995</v>
      </c>
      <c r="AD17" s="139"/>
    </row>
    <row r="18" spans="1:30" x14ac:dyDescent="0.25">
      <c r="A18" s="197" t="s">
        <v>118</v>
      </c>
      <c r="B18" s="185" t="s">
        <v>118</v>
      </c>
      <c r="C18" s="186">
        <v>396998</v>
      </c>
      <c r="D18" s="186">
        <v>415087</v>
      </c>
      <c r="E18" s="186">
        <v>87662</v>
      </c>
      <c r="F18" s="186">
        <v>133076</v>
      </c>
      <c r="G18" s="186">
        <v>425400</v>
      </c>
      <c r="H18" s="187">
        <f t="shared" si="3"/>
        <v>2.1966695722744896</v>
      </c>
      <c r="I18" s="188">
        <f t="shared" si="0"/>
        <v>2.4845393857191311E-2</v>
      </c>
      <c r="J18" s="187">
        <f t="shared" si="4"/>
        <v>3.4170491635780155E-2</v>
      </c>
      <c r="K18" s="189">
        <f t="shared" si="5"/>
        <v>1</v>
      </c>
      <c r="L18" s="186">
        <v>59742</v>
      </c>
      <c r="M18" s="186">
        <v>60296</v>
      </c>
      <c r="N18" s="186">
        <v>12827</v>
      </c>
      <c r="O18" s="186">
        <v>18583</v>
      </c>
      <c r="P18" s="186">
        <v>58318</v>
      </c>
      <c r="Q18" s="187">
        <f t="shared" si="6"/>
        <v>2.138244632190712</v>
      </c>
      <c r="R18" s="188">
        <f t="shared" si="1"/>
        <v>-3.2804829507761757E-2</v>
      </c>
      <c r="S18" s="187">
        <f t="shared" si="7"/>
        <v>1.7584009339865449E-2</v>
      </c>
      <c r="T18" s="189">
        <f t="shared" si="8"/>
        <v>0.13708979783732958</v>
      </c>
      <c r="U18" s="186">
        <v>103187</v>
      </c>
      <c r="V18" s="186">
        <v>111075</v>
      </c>
      <c r="W18" s="186">
        <v>27214</v>
      </c>
      <c r="X18" s="186">
        <v>42715</v>
      </c>
      <c r="Y18" s="186">
        <v>134967</v>
      </c>
      <c r="Z18" s="187">
        <f t="shared" si="9"/>
        <v>2.1597097038511062</v>
      </c>
      <c r="AA18" s="188">
        <f t="shared" si="2"/>
        <v>0.2150979068197163</v>
      </c>
      <c r="AB18" s="187">
        <f t="shared" si="10"/>
        <v>2.8368220413171705E-2</v>
      </c>
      <c r="AC18" s="189">
        <f t="shared" si="11"/>
        <v>0.31727080394922424</v>
      </c>
      <c r="AD18" s="139"/>
    </row>
    <row r="19" spans="1:30" x14ac:dyDescent="0.25">
      <c r="A19" s="197" t="s">
        <v>140</v>
      </c>
      <c r="B19" s="185" t="s">
        <v>140</v>
      </c>
      <c r="C19" s="186">
        <v>201312</v>
      </c>
      <c r="D19" s="186">
        <v>177945</v>
      </c>
      <c r="E19" s="186">
        <v>68438</v>
      </c>
      <c r="F19" s="186">
        <v>148588</v>
      </c>
      <c r="G19" s="186">
        <v>244645</v>
      </c>
      <c r="H19" s="187">
        <f t="shared" si="3"/>
        <v>0.64646539424448801</v>
      </c>
      <c r="I19" s="188">
        <f t="shared" si="0"/>
        <v>0.37483492090252613</v>
      </c>
      <c r="J19" s="187">
        <f t="shared" si="4"/>
        <v>1.9651245712824249E-2</v>
      </c>
      <c r="K19" s="189">
        <f t="shared" si="5"/>
        <v>1</v>
      </c>
      <c r="L19" s="186">
        <v>44397</v>
      </c>
      <c r="M19" s="186">
        <v>42946</v>
      </c>
      <c r="N19" s="186">
        <v>12242</v>
      </c>
      <c r="O19" s="186">
        <v>26051</v>
      </c>
      <c r="P19" s="186">
        <v>56675</v>
      </c>
      <c r="Q19" s="187">
        <f t="shared" si="6"/>
        <v>1.1755402863613682</v>
      </c>
      <c r="R19" s="188">
        <f t="shared" si="1"/>
        <v>0.31968052903646438</v>
      </c>
      <c r="S19" s="187">
        <f t="shared" si="7"/>
        <v>1.7088612938318776E-2</v>
      </c>
      <c r="T19" s="189">
        <f t="shared" si="8"/>
        <v>0.23166220441864743</v>
      </c>
      <c r="U19" s="186">
        <v>56137</v>
      </c>
      <c r="V19" s="186">
        <v>53107</v>
      </c>
      <c r="W19" s="186">
        <v>29463</v>
      </c>
      <c r="X19" s="186">
        <v>60951</v>
      </c>
      <c r="Y19" s="186">
        <v>91265</v>
      </c>
      <c r="Z19" s="187">
        <f t="shared" si="9"/>
        <v>0.49735033059342748</v>
      </c>
      <c r="AA19" s="188">
        <f t="shared" si="2"/>
        <v>0.71851168395880016</v>
      </c>
      <c r="AB19" s="187">
        <f t="shared" si="10"/>
        <v>1.9182656768010814E-2</v>
      </c>
      <c r="AC19" s="189">
        <f t="shared" si="11"/>
        <v>0.37305074700075619</v>
      </c>
      <c r="AD19" s="139"/>
    </row>
    <row r="20" spans="1:30" x14ac:dyDescent="0.25">
      <c r="A20" s="197" t="s">
        <v>130</v>
      </c>
      <c r="B20" s="185" t="s">
        <v>130</v>
      </c>
      <c r="C20" s="186">
        <v>260586</v>
      </c>
      <c r="D20" s="186">
        <v>265609</v>
      </c>
      <c r="E20" s="186">
        <v>89418</v>
      </c>
      <c r="F20" s="186">
        <v>115957</v>
      </c>
      <c r="G20" s="186">
        <v>247342</v>
      </c>
      <c r="H20" s="187">
        <f t="shared" si="3"/>
        <v>1.1330493200065543</v>
      </c>
      <c r="I20" s="188">
        <f t="shared" si="0"/>
        <v>-6.8774024976563264E-2</v>
      </c>
      <c r="J20" s="187">
        <f t="shared" si="4"/>
        <v>1.9867883738075069E-2</v>
      </c>
      <c r="K20" s="189">
        <f t="shared" si="5"/>
        <v>1</v>
      </c>
      <c r="L20" s="186">
        <v>121009</v>
      </c>
      <c r="M20" s="186">
        <v>123945</v>
      </c>
      <c r="N20" s="186">
        <v>40096</v>
      </c>
      <c r="O20" s="186">
        <v>53229</v>
      </c>
      <c r="P20" s="186">
        <v>115963</v>
      </c>
      <c r="Q20" s="187">
        <f t="shared" si="6"/>
        <v>1.1785680737943602</v>
      </c>
      <c r="R20" s="188">
        <f t="shared" si="1"/>
        <v>-6.4399532050506303E-2</v>
      </c>
      <c r="S20" s="187">
        <f t="shared" si="7"/>
        <v>3.4965096112329251E-2</v>
      </c>
      <c r="T20" s="189">
        <f t="shared" si="8"/>
        <v>0.46883667149129543</v>
      </c>
      <c r="U20" s="186">
        <v>68669</v>
      </c>
      <c r="V20" s="186">
        <v>74390</v>
      </c>
      <c r="W20" s="186">
        <v>28784</v>
      </c>
      <c r="X20" s="186">
        <v>25400</v>
      </c>
      <c r="Y20" s="186">
        <v>62340</v>
      </c>
      <c r="Z20" s="187">
        <f t="shared" si="9"/>
        <v>1.4543307086614172</v>
      </c>
      <c r="AA20" s="188">
        <f t="shared" si="2"/>
        <v>-0.16198413765291031</v>
      </c>
      <c r="AB20" s="187">
        <f t="shared" si="10"/>
        <v>1.3103016741552558E-2</v>
      </c>
      <c r="AC20" s="189">
        <f t="shared" si="11"/>
        <v>0.25203968594092391</v>
      </c>
      <c r="AD20" s="139"/>
    </row>
    <row r="21" spans="1:30" x14ac:dyDescent="0.25">
      <c r="A21" s="197" t="s">
        <v>142</v>
      </c>
      <c r="B21" s="185" t="s">
        <v>142</v>
      </c>
      <c r="C21" s="186">
        <v>27056</v>
      </c>
      <c r="D21" s="186">
        <v>33166</v>
      </c>
      <c r="E21" s="186">
        <v>11522</v>
      </c>
      <c r="F21" s="186">
        <v>22352</v>
      </c>
      <c r="G21" s="186">
        <v>57117</v>
      </c>
      <c r="H21" s="187">
        <f t="shared" si="3"/>
        <v>1.5553418038654261</v>
      </c>
      <c r="I21" s="188">
        <f t="shared" si="0"/>
        <v>0.72215521920038594</v>
      </c>
      <c r="J21" s="187">
        <f t="shared" si="4"/>
        <v>4.5879547972751643E-3</v>
      </c>
      <c r="K21" s="189">
        <f t="shared" si="5"/>
        <v>1</v>
      </c>
      <c r="L21" s="186">
        <v>5195</v>
      </c>
      <c r="M21" s="186">
        <v>7414</v>
      </c>
      <c r="N21" s="186">
        <v>3229</v>
      </c>
      <c r="O21" s="186">
        <v>1481</v>
      </c>
      <c r="P21" s="186">
        <v>5172</v>
      </c>
      <c r="Q21" s="187">
        <f t="shared" si="6"/>
        <v>2.4922349763673193</v>
      </c>
      <c r="R21" s="188">
        <f t="shared" si="1"/>
        <v>-0.30240086323172377</v>
      </c>
      <c r="S21" s="187">
        <f t="shared" si="7"/>
        <v>1.5594584228846001E-3</v>
      </c>
      <c r="T21" s="189">
        <f t="shared" si="8"/>
        <v>9.0550974315877941E-2</v>
      </c>
      <c r="U21" s="186">
        <v>21450</v>
      </c>
      <c r="V21" s="186">
        <v>25367</v>
      </c>
      <c r="W21" s="186">
        <v>8090</v>
      </c>
      <c r="X21" s="186">
        <v>20409</v>
      </c>
      <c r="Y21" s="186">
        <v>51062</v>
      </c>
      <c r="Z21" s="187">
        <f t="shared" si="9"/>
        <v>1.5019354206477535</v>
      </c>
      <c r="AA21" s="188">
        <f t="shared" si="2"/>
        <v>1.0129301848858754</v>
      </c>
      <c r="AB21" s="187">
        <f t="shared" si="10"/>
        <v>1.0732535143682335E-2</v>
      </c>
      <c r="AC21" s="189">
        <f t="shared" si="11"/>
        <v>0.89398953026244377</v>
      </c>
      <c r="AD21" s="139"/>
    </row>
    <row r="22" spans="1:30" x14ac:dyDescent="0.25">
      <c r="A22" s="197" t="s">
        <v>122</v>
      </c>
      <c r="B22" s="185" t="s">
        <v>122</v>
      </c>
      <c r="C22" s="186">
        <v>162897</v>
      </c>
      <c r="D22" s="186">
        <v>145731</v>
      </c>
      <c r="E22" s="186">
        <v>37382</v>
      </c>
      <c r="F22" s="186">
        <v>85635</v>
      </c>
      <c r="G22" s="186">
        <v>128256</v>
      </c>
      <c r="H22" s="187">
        <f t="shared" si="3"/>
        <v>0.49770537747416355</v>
      </c>
      <c r="I22" s="188">
        <f t="shared" si="0"/>
        <v>-0.11991271589435326</v>
      </c>
      <c r="J22" s="187">
        <f t="shared" si="4"/>
        <v>1.0302234544519557E-2</v>
      </c>
      <c r="K22" s="189">
        <f t="shared" si="5"/>
        <v>1</v>
      </c>
      <c r="L22" s="186">
        <v>60919</v>
      </c>
      <c r="M22" s="186">
        <v>51135</v>
      </c>
      <c r="N22" s="186">
        <v>13137</v>
      </c>
      <c r="O22" s="186">
        <v>26494</v>
      </c>
      <c r="P22" s="186">
        <v>42041</v>
      </c>
      <c r="Q22" s="187">
        <f t="shared" si="6"/>
        <v>0.58681210840190223</v>
      </c>
      <c r="R22" s="188">
        <f t="shared" si="1"/>
        <v>-0.17784296470128091</v>
      </c>
      <c r="S22" s="187">
        <f t="shared" si="7"/>
        <v>1.2676177795145295E-2</v>
      </c>
      <c r="T22" s="189">
        <f t="shared" si="8"/>
        <v>0.32778973303393216</v>
      </c>
      <c r="U22" s="186">
        <v>47361</v>
      </c>
      <c r="V22" s="186">
        <v>41827</v>
      </c>
      <c r="W22" s="186">
        <v>11898</v>
      </c>
      <c r="X22" s="186">
        <v>31225</v>
      </c>
      <c r="Y22" s="186">
        <v>44226</v>
      </c>
      <c r="Z22" s="187">
        <f t="shared" si="9"/>
        <v>0.41636509207365902</v>
      </c>
      <c r="AA22" s="188">
        <f t="shared" si="2"/>
        <v>5.7355296817845014E-2</v>
      </c>
      <c r="AB22" s="187">
        <f t="shared" si="10"/>
        <v>9.2957012898925804E-3</v>
      </c>
      <c r="AC22" s="189">
        <f t="shared" si="11"/>
        <v>0.34482597305389223</v>
      </c>
      <c r="AD22" s="139"/>
    </row>
    <row r="23" spans="1:30" x14ac:dyDescent="0.25">
      <c r="A23" s="197" t="s">
        <v>136</v>
      </c>
      <c r="B23" s="185" t="s">
        <v>136</v>
      </c>
      <c r="C23" s="186">
        <v>547719</v>
      </c>
      <c r="D23" s="186">
        <v>502021</v>
      </c>
      <c r="E23" s="186">
        <v>179722</v>
      </c>
      <c r="F23" s="186">
        <v>117864</v>
      </c>
      <c r="G23" s="186">
        <v>268406</v>
      </c>
      <c r="H23" s="187">
        <f t="shared" si="3"/>
        <v>1.277251747777099</v>
      </c>
      <c r="I23" s="188">
        <f t="shared" si="0"/>
        <v>-0.4653490591031052</v>
      </c>
      <c r="J23" s="187">
        <f t="shared" si="4"/>
        <v>2.155986125527317E-2</v>
      </c>
      <c r="K23" s="189">
        <f t="shared" si="5"/>
        <v>1</v>
      </c>
      <c r="L23" s="186">
        <v>338581</v>
      </c>
      <c r="M23" s="186">
        <v>321461</v>
      </c>
      <c r="N23" s="186">
        <v>111368</v>
      </c>
      <c r="O23" s="186">
        <v>78348</v>
      </c>
      <c r="P23" s="186">
        <v>173011</v>
      </c>
      <c r="Q23" s="187">
        <f t="shared" si="6"/>
        <v>1.20823760657579</v>
      </c>
      <c r="R23" s="188">
        <f t="shared" si="1"/>
        <v>-0.46179785417204577</v>
      </c>
      <c r="S23" s="187">
        <f t="shared" si="7"/>
        <v>5.2166175793056373E-2</v>
      </c>
      <c r="T23" s="189">
        <f t="shared" si="8"/>
        <v>0.64458693173774062</v>
      </c>
      <c r="U23" s="186">
        <v>119807</v>
      </c>
      <c r="V23" s="186">
        <v>106028</v>
      </c>
      <c r="W23" s="186">
        <v>42711</v>
      </c>
      <c r="X23" s="186">
        <v>22147</v>
      </c>
      <c r="Y23" s="186">
        <v>56752</v>
      </c>
      <c r="Z23" s="187">
        <f t="shared" si="9"/>
        <v>1.5625141102632409</v>
      </c>
      <c r="AA23" s="188">
        <f t="shared" si="2"/>
        <v>-0.4647451616554118</v>
      </c>
      <c r="AB23" s="187">
        <f t="shared" si="10"/>
        <v>1.1928495446207745E-2</v>
      </c>
      <c r="AC23" s="189">
        <f t="shared" si="11"/>
        <v>0.21144087688054664</v>
      </c>
      <c r="AD23" s="139"/>
    </row>
    <row r="24" spans="1:30" x14ac:dyDescent="0.25">
      <c r="A24" s="197" t="s">
        <v>157</v>
      </c>
      <c r="B24" s="185" t="s">
        <v>286</v>
      </c>
      <c r="C24" s="186">
        <v>35965</v>
      </c>
      <c r="D24" s="186">
        <v>35672</v>
      </c>
      <c r="E24" s="186">
        <v>9649</v>
      </c>
      <c r="F24" s="186">
        <v>16630</v>
      </c>
      <c r="G24" s="186">
        <v>45436</v>
      </c>
      <c r="H24" s="187">
        <f t="shared" si="3"/>
        <v>1.7321707757065545</v>
      </c>
      <c r="I24" s="188">
        <f t="shared" si="0"/>
        <v>0.27371607983852875</v>
      </c>
      <c r="J24" s="187">
        <f t="shared" si="4"/>
        <v>3.6496719745258742E-3</v>
      </c>
      <c r="K24" s="189">
        <f t="shared" si="5"/>
        <v>1</v>
      </c>
      <c r="L24" s="186">
        <v>11661</v>
      </c>
      <c r="M24" s="186">
        <v>11311</v>
      </c>
      <c r="N24" s="186">
        <v>3146</v>
      </c>
      <c r="O24" s="186">
        <v>5416</v>
      </c>
      <c r="P24" s="186">
        <v>11611</v>
      </c>
      <c r="Q24" s="187">
        <f t="shared" si="6"/>
        <v>1.1438330871491877</v>
      </c>
      <c r="R24" s="188">
        <f t="shared" si="1"/>
        <v>2.6522853859075157E-2</v>
      </c>
      <c r="S24" s="187">
        <f t="shared" si="7"/>
        <v>3.500941946657597E-3</v>
      </c>
      <c r="T24" s="189">
        <f t="shared" si="8"/>
        <v>0.25554626287525312</v>
      </c>
      <c r="U24" s="186">
        <v>17417</v>
      </c>
      <c r="V24" s="186">
        <v>17037</v>
      </c>
      <c r="W24" s="186">
        <v>4482</v>
      </c>
      <c r="X24" s="186">
        <v>7560</v>
      </c>
      <c r="Y24" s="186">
        <v>26507</v>
      </c>
      <c r="Z24" s="187">
        <f t="shared" si="9"/>
        <v>2.5062169312169313</v>
      </c>
      <c r="AA24" s="188">
        <f t="shared" si="2"/>
        <v>0.55584903445442269</v>
      </c>
      <c r="AB24" s="187">
        <f t="shared" si="10"/>
        <v>5.5714094444711849E-3</v>
      </c>
      <c r="AC24" s="189">
        <f t="shared" si="11"/>
        <v>0.58339202394576983</v>
      </c>
      <c r="AD24" s="139"/>
    </row>
    <row r="25" spans="1:30" x14ac:dyDescent="0.25">
      <c r="A25" s="197" t="s">
        <v>132</v>
      </c>
      <c r="B25" s="185" t="s">
        <v>132</v>
      </c>
      <c r="C25" s="186">
        <v>221250</v>
      </c>
      <c r="D25" s="186">
        <v>213268</v>
      </c>
      <c r="E25" s="186">
        <v>82153</v>
      </c>
      <c r="F25" s="186">
        <v>49366</v>
      </c>
      <c r="G25" s="186">
        <v>140234</v>
      </c>
      <c r="H25" s="187">
        <f t="shared" si="3"/>
        <v>1.8407000769760562</v>
      </c>
      <c r="I25" s="188">
        <f t="shared" si="0"/>
        <v>-0.34245175084869739</v>
      </c>
      <c r="J25" s="187">
        <f t="shared" si="4"/>
        <v>1.1264374057480004E-2</v>
      </c>
      <c r="K25" s="189">
        <f t="shared" si="5"/>
        <v>1</v>
      </c>
      <c r="L25" s="186">
        <v>113455</v>
      </c>
      <c r="M25" s="186">
        <v>108822</v>
      </c>
      <c r="N25" s="186">
        <v>40276</v>
      </c>
      <c r="O25" s="186">
        <v>24261</v>
      </c>
      <c r="P25" s="186">
        <v>72439</v>
      </c>
      <c r="Q25" s="187">
        <f t="shared" si="6"/>
        <v>1.9858208647623758</v>
      </c>
      <c r="R25" s="188">
        <f t="shared" si="1"/>
        <v>-0.33433496903199722</v>
      </c>
      <c r="S25" s="187">
        <f t="shared" si="7"/>
        <v>2.1841765022300376E-2</v>
      </c>
      <c r="T25" s="189">
        <f t="shared" si="8"/>
        <v>0.516558038706733</v>
      </c>
      <c r="U25" s="186">
        <v>84450</v>
      </c>
      <c r="V25" s="186">
        <v>84811</v>
      </c>
      <c r="W25" s="186">
        <v>33820</v>
      </c>
      <c r="X25" s="186">
        <v>19710</v>
      </c>
      <c r="Y25" s="186">
        <v>55641</v>
      </c>
      <c r="Z25" s="187">
        <f t="shared" si="9"/>
        <v>1.8229832572298328</v>
      </c>
      <c r="AA25" s="188">
        <f t="shared" si="2"/>
        <v>-0.34394123403803756</v>
      </c>
      <c r="AB25" s="187">
        <f t="shared" si="10"/>
        <v>1.1694978417015172E-2</v>
      </c>
      <c r="AC25" s="189">
        <f t="shared" si="11"/>
        <v>0.39677253733046192</v>
      </c>
      <c r="AD25" s="139"/>
    </row>
    <row r="26" spans="1:30" x14ac:dyDescent="0.25">
      <c r="A26" s="197" t="s">
        <v>154</v>
      </c>
      <c r="B26" s="185" t="s">
        <v>155</v>
      </c>
      <c r="C26" s="186">
        <v>24411</v>
      </c>
      <c r="D26" s="186">
        <v>27888</v>
      </c>
      <c r="E26" s="186">
        <v>10880</v>
      </c>
      <c r="F26" s="186">
        <v>20006</v>
      </c>
      <c r="G26" s="186">
        <v>46277</v>
      </c>
      <c r="H26" s="187">
        <f t="shared" si="3"/>
        <v>1.3131560531840449</v>
      </c>
      <c r="I26" s="188">
        <f t="shared" si="0"/>
        <v>0.65938755020080331</v>
      </c>
      <c r="J26" s="187">
        <f t="shared" si="4"/>
        <v>3.7172257673460229E-3</v>
      </c>
      <c r="K26" s="189">
        <f t="shared" si="5"/>
        <v>1</v>
      </c>
      <c r="L26" s="186">
        <v>5257</v>
      </c>
      <c r="M26" s="186">
        <v>5738</v>
      </c>
      <c r="N26" s="186">
        <v>2193</v>
      </c>
      <c r="O26" s="186">
        <v>3622</v>
      </c>
      <c r="P26" s="186">
        <v>8886</v>
      </c>
      <c r="Q26" s="187">
        <f t="shared" si="6"/>
        <v>1.4533406957482056</v>
      </c>
      <c r="R26" s="188">
        <f t="shared" si="1"/>
        <v>0.54862321366329736</v>
      </c>
      <c r="S26" s="187">
        <f t="shared" si="7"/>
        <v>2.6793015363017316E-3</v>
      </c>
      <c r="T26" s="189">
        <f t="shared" si="8"/>
        <v>0.19201763294941332</v>
      </c>
      <c r="U26" s="186">
        <v>14538</v>
      </c>
      <c r="V26" s="186">
        <v>17159</v>
      </c>
      <c r="W26" s="186">
        <v>6665</v>
      </c>
      <c r="X26" s="186">
        <v>13296</v>
      </c>
      <c r="Y26" s="186">
        <v>28264</v>
      </c>
      <c r="Z26" s="187">
        <f t="shared" si="9"/>
        <v>1.1257521058965101</v>
      </c>
      <c r="AA26" s="188">
        <f t="shared" si="2"/>
        <v>0.64718223672708208</v>
      </c>
      <c r="AB26" s="187">
        <f t="shared" si="10"/>
        <v>5.9407068524741985E-3</v>
      </c>
      <c r="AC26" s="189">
        <f t="shared" si="11"/>
        <v>0.61075696350238784</v>
      </c>
      <c r="AD26" s="139"/>
    </row>
    <row r="27" spans="1:30" x14ac:dyDescent="0.25">
      <c r="A27" s="197" t="s">
        <v>146</v>
      </c>
      <c r="B27" s="185" t="s">
        <v>146</v>
      </c>
      <c r="C27" s="186">
        <v>17997</v>
      </c>
      <c r="D27" s="186">
        <v>18775</v>
      </c>
      <c r="E27" s="186">
        <v>6338</v>
      </c>
      <c r="F27" s="186">
        <v>16530</v>
      </c>
      <c r="G27" s="186">
        <v>31705</v>
      </c>
      <c r="H27" s="187">
        <f t="shared" si="3"/>
        <v>0.91802782819116757</v>
      </c>
      <c r="I27" s="188">
        <f t="shared" si="0"/>
        <v>0.68868175765645812</v>
      </c>
      <c r="J27" s="187">
        <f t="shared" si="4"/>
        <v>2.5467217614302063E-3</v>
      </c>
      <c r="K27" s="189">
        <f t="shared" si="5"/>
        <v>1</v>
      </c>
      <c r="L27" s="186">
        <v>3702</v>
      </c>
      <c r="M27" s="186">
        <v>3426</v>
      </c>
      <c r="N27" s="186">
        <v>1050</v>
      </c>
      <c r="O27" s="186">
        <v>2049</v>
      </c>
      <c r="P27" s="186">
        <v>5172</v>
      </c>
      <c r="Q27" s="187">
        <f t="shared" si="6"/>
        <v>1.5241581259150805</v>
      </c>
      <c r="R27" s="188">
        <f t="shared" si="1"/>
        <v>0.50963222416812615</v>
      </c>
      <c r="S27" s="187">
        <f t="shared" si="7"/>
        <v>1.5594584228846001E-3</v>
      </c>
      <c r="T27" s="189">
        <f t="shared" si="8"/>
        <v>0.16312884403090996</v>
      </c>
      <c r="U27" s="186">
        <v>10072</v>
      </c>
      <c r="V27" s="186">
        <v>10476</v>
      </c>
      <c r="W27" s="186">
        <v>4167</v>
      </c>
      <c r="X27" s="186">
        <v>12573</v>
      </c>
      <c r="Y27" s="186">
        <v>21097</v>
      </c>
      <c r="Z27" s="187">
        <f t="shared" si="9"/>
        <v>0.67796070945677256</v>
      </c>
      <c r="AA27" s="188">
        <f t="shared" si="2"/>
        <v>1.013841160748377</v>
      </c>
      <c r="AB27" s="187">
        <f t="shared" si="10"/>
        <v>4.4343013185199603E-3</v>
      </c>
      <c r="AC27" s="189">
        <f t="shared" si="11"/>
        <v>0.6654155495978552</v>
      </c>
      <c r="AD27" s="139"/>
    </row>
    <row r="28" spans="1:30" x14ac:dyDescent="0.25">
      <c r="A28" s="197" t="s">
        <v>134</v>
      </c>
      <c r="B28" s="185" t="s">
        <v>134</v>
      </c>
      <c r="C28" s="186">
        <v>326124</v>
      </c>
      <c r="D28" s="186">
        <v>321880</v>
      </c>
      <c r="E28" s="186">
        <v>105026</v>
      </c>
      <c r="F28" s="186">
        <v>57027</v>
      </c>
      <c r="G28" s="186">
        <v>199967</v>
      </c>
      <c r="H28" s="187">
        <f t="shared" si="3"/>
        <v>2.5065319936170587</v>
      </c>
      <c r="I28" s="188">
        <f t="shared" si="0"/>
        <v>-0.3787529514104635</v>
      </c>
      <c r="J28" s="187">
        <f t="shared" si="4"/>
        <v>1.60624605099484E-2</v>
      </c>
      <c r="K28" s="189">
        <f t="shared" si="5"/>
        <v>1</v>
      </c>
      <c r="L28" s="186">
        <v>246225</v>
      </c>
      <c r="M28" s="186">
        <v>242059</v>
      </c>
      <c r="N28" s="186">
        <v>76987</v>
      </c>
      <c r="O28" s="186">
        <v>45797</v>
      </c>
      <c r="P28" s="186">
        <v>154100</v>
      </c>
      <c r="Q28" s="187">
        <f t="shared" si="6"/>
        <v>2.3648492259318297</v>
      </c>
      <c r="R28" s="188">
        <f t="shared" si="1"/>
        <v>-0.36337834990642781</v>
      </c>
      <c r="S28" s="187">
        <f t="shared" si="7"/>
        <v>4.6464142104894988E-2</v>
      </c>
      <c r="T28" s="189">
        <f t="shared" si="8"/>
        <v>0.77062715348032429</v>
      </c>
      <c r="U28" s="186">
        <v>58644</v>
      </c>
      <c r="V28" s="186">
        <v>61542</v>
      </c>
      <c r="W28" s="186">
        <v>20813</v>
      </c>
      <c r="X28" s="186">
        <v>8200</v>
      </c>
      <c r="Y28" s="186">
        <v>34417</v>
      </c>
      <c r="Z28" s="187">
        <f t="shared" si="9"/>
        <v>3.1971951219512196</v>
      </c>
      <c r="AA28" s="188">
        <f t="shared" si="2"/>
        <v>-0.44075590653537422</v>
      </c>
      <c r="AB28" s="187">
        <f t="shared" si="10"/>
        <v>7.2339834326919216E-3</v>
      </c>
      <c r="AC28" s="189">
        <f t="shared" si="11"/>
        <v>0.17211339871078729</v>
      </c>
      <c r="AD28" s="139"/>
    </row>
    <row r="29" spans="1:30" x14ac:dyDescent="0.25">
      <c r="A29" s="197" t="s">
        <v>126</v>
      </c>
      <c r="B29" s="185" t="s">
        <v>126</v>
      </c>
      <c r="C29" s="186">
        <v>79253</v>
      </c>
      <c r="D29" s="186">
        <v>75266</v>
      </c>
      <c r="E29" s="186">
        <v>21607</v>
      </c>
      <c r="F29" s="186">
        <v>33631</v>
      </c>
      <c r="G29" s="186">
        <v>68970</v>
      </c>
      <c r="H29" s="187">
        <f t="shared" si="3"/>
        <v>1.0507864767625108</v>
      </c>
      <c r="I29" s="188">
        <f t="shared" si="0"/>
        <v>-8.364998804240964E-2</v>
      </c>
      <c r="J29" s="187">
        <f t="shared" si="4"/>
        <v>5.540053615702297E-3</v>
      </c>
      <c r="K29" s="189">
        <f t="shared" si="5"/>
        <v>1</v>
      </c>
      <c r="L29" s="186">
        <v>28977</v>
      </c>
      <c r="M29" s="186">
        <v>26871</v>
      </c>
      <c r="N29" s="186">
        <v>7484</v>
      </c>
      <c r="O29" s="186">
        <v>11145</v>
      </c>
      <c r="P29" s="186">
        <v>25341</v>
      </c>
      <c r="Q29" s="187">
        <f t="shared" si="6"/>
        <v>1.2737550471063259</v>
      </c>
      <c r="R29" s="188">
        <f t="shared" si="1"/>
        <v>-5.6938707156414026E-2</v>
      </c>
      <c r="S29" s="187">
        <f t="shared" si="7"/>
        <v>7.6408035371845805E-3</v>
      </c>
      <c r="T29" s="189">
        <f t="shared" si="8"/>
        <v>0.36742061765985212</v>
      </c>
      <c r="U29" s="186">
        <v>29690</v>
      </c>
      <c r="V29" s="186">
        <v>27683</v>
      </c>
      <c r="W29" s="186">
        <v>8544</v>
      </c>
      <c r="X29" s="186">
        <v>14012</v>
      </c>
      <c r="Y29" s="186">
        <v>25510</v>
      </c>
      <c r="Z29" s="187">
        <f t="shared" si="9"/>
        <v>0.82058235797887535</v>
      </c>
      <c r="AA29" s="188">
        <f t="shared" si="2"/>
        <v>-7.8495827764331949E-2</v>
      </c>
      <c r="AB29" s="187">
        <f t="shared" si="10"/>
        <v>5.3618536585981029E-3</v>
      </c>
      <c r="AC29" s="189">
        <f t="shared" si="11"/>
        <v>0.36987095838770478</v>
      </c>
      <c r="AD29" s="139"/>
    </row>
    <row r="30" spans="1:30" x14ac:dyDescent="0.25">
      <c r="A30" s="197" t="s">
        <v>152</v>
      </c>
      <c r="B30" s="185" t="s">
        <v>152</v>
      </c>
      <c r="C30" s="186">
        <v>31861</v>
      </c>
      <c r="D30" s="186">
        <v>30078</v>
      </c>
      <c r="E30" s="186">
        <v>11963</v>
      </c>
      <c r="F30" s="186">
        <v>41296</v>
      </c>
      <c r="G30" s="186">
        <v>60499</v>
      </c>
      <c r="H30" s="187">
        <f t="shared" si="3"/>
        <v>0.46500871755133666</v>
      </c>
      <c r="I30" s="188">
        <f t="shared" si="0"/>
        <v>1.0114036837555687</v>
      </c>
      <c r="J30" s="187">
        <f t="shared" si="4"/>
        <v>4.8596158285685552E-3</v>
      </c>
      <c r="K30" s="189">
        <f t="shared" si="5"/>
        <v>1</v>
      </c>
      <c r="L30" s="186">
        <v>7589</v>
      </c>
      <c r="M30" s="186">
        <v>7924</v>
      </c>
      <c r="N30" s="186">
        <v>2785</v>
      </c>
      <c r="O30" s="186">
        <v>8485</v>
      </c>
      <c r="P30" s="186">
        <v>11872</v>
      </c>
      <c r="Q30" s="187">
        <f t="shared" si="6"/>
        <v>0.39917501473187977</v>
      </c>
      <c r="R30" s="188">
        <f t="shared" si="1"/>
        <v>0.49823321554770317</v>
      </c>
      <c r="S30" s="187">
        <f t="shared" si="7"/>
        <v>3.5796385144017734E-3</v>
      </c>
      <c r="T30" s="189">
        <f t="shared" si="8"/>
        <v>0.1962346485065869</v>
      </c>
      <c r="U30" s="186">
        <v>9852</v>
      </c>
      <c r="V30" s="186">
        <v>10674</v>
      </c>
      <c r="W30" s="186">
        <v>6155</v>
      </c>
      <c r="X30" s="186">
        <v>20489</v>
      </c>
      <c r="Y30" s="186">
        <v>27620</v>
      </c>
      <c r="Z30" s="187">
        <f t="shared" si="9"/>
        <v>0.34804041192835178</v>
      </c>
      <c r="AA30" s="188">
        <f t="shared" si="2"/>
        <v>1.5875960277309349</v>
      </c>
      <c r="AB30" s="187">
        <f t="shared" si="10"/>
        <v>5.8053468463535717E-3</v>
      </c>
      <c r="AC30" s="189">
        <f t="shared" si="11"/>
        <v>0.45653647167721778</v>
      </c>
      <c r="AD30" s="139"/>
    </row>
    <row r="31" spans="1:30" x14ac:dyDescent="0.25">
      <c r="A31" s="197" t="s">
        <v>138</v>
      </c>
      <c r="B31" s="185" t="s">
        <v>138</v>
      </c>
      <c r="C31" s="186">
        <v>36528</v>
      </c>
      <c r="D31" s="186">
        <v>43152</v>
      </c>
      <c r="E31" s="186">
        <v>7872</v>
      </c>
      <c r="F31" s="186">
        <v>20714</v>
      </c>
      <c r="G31" s="186">
        <v>52681</v>
      </c>
      <c r="H31" s="187">
        <f t="shared" si="3"/>
        <v>1.5432557690450901</v>
      </c>
      <c r="I31" s="188">
        <f t="shared" si="0"/>
        <v>0.22082406377456443</v>
      </c>
      <c r="J31" s="187">
        <f t="shared" si="4"/>
        <v>4.231630629676855E-3</v>
      </c>
      <c r="K31" s="189">
        <f t="shared" si="5"/>
        <v>1</v>
      </c>
      <c r="L31" s="186">
        <v>16656</v>
      </c>
      <c r="M31" s="186">
        <v>17398</v>
      </c>
      <c r="N31" s="186">
        <v>2460</v>
      </c>
      <c r="O31" s="186">
        <v>6090</v>
      </c>
      <c r="P31" s="186">
        <v>18787</v>
      </c>
      <c r="Q31" s="187">
        <f t="shared" si="6"/>
        <v>2.0848932676518883</v>
      </c>
      <c r="R31" s="188">
        <f t="shared" si="1"/>
        <v>7.9836762846304143E-2</v>
      </c>
      <c r="S31" s="187">
        <f t="shared" si="7"/>
        <v>5.6646452804974831E-3</v>
      </c>
      <c r="T31" s="189">
        <f t="shared" si="8"/>
        <v>0.3566181355706991</v>
      </c>
      <c r="U31" s="186">
        <v>10610</v>
      </c>
      <c r="V31" s="186">
        <v>13370</v>
      </c>
      <c r="W31" s="186">
        <v>3627</v>
      </c>
      <c r="X31" s="186">
        <v>9571</v>
      </c>
      <c r="Y31" s="186">
        <v>20656</v>
      </c>
      <c r="Z31" s="187">
        <f t="shared" si="9"/>
        <v>1.1581861874412289</v>
      </c>
      <c r="AA31" s="188">
        <f t="shared" si="2"/>
        <v>0.5449513836948392</v>
      </c>
      <c r="AB31" s="187">
        <f t="shared" si="10"/>
        <v>4.3416091404156181E-3</v>
      </c>
      <c r="AC31" s="189">
        <f t="shared" si="11"/>
        <v>0.39209582202312027</v>
      </c>
      <c r="AD31" s="139"/>
    </row>
    <row r="32" spans="1:30" x14ac:dyDescent="0.25">
      <c r="A32" s="197" t="s">
        <v>148</v>
      </c>
      <c r="B32" s="185" t="s">
        <v>148</v>
      </c>
      <c r="C32" s="186">
        <v>19297</v>
      </c>
      <c r="D32" s="186">
        <v>19017</v>
      </c>
      <c r="E32" s="186">
        <v>5775</v>
      </c>
      <c r="F32" s="186">
        <v>12586</v>
      </c>
      <c r="G32" s="186">
        <v>29521</v>
      </c>
      <c r="H32" s="187">
        <f t="shared" si="3"/>
        <v>1.3455426664547909</v>
      </c>
      <c r="I32" s="188">
        <f t="shared" si="0"/>
        <v>0.55234789924804129</v>
      </c>
      <c r="J32" s="187">
        <f t="shared" si="4"/>
        <v>2.3712907465441133E-3</v>
      </c>
      <c r="K32" s="189">
        <f t="shared" si="5"/>
        <v>1</v>
      </c>
      <c r="L32" s="186">
        <v>4584</v>
      </c>
      <c r="M32" s="186">
        <v>5186</v>
      </c>
      <c r="N32" s="186">
        <v>1277</v>
      </c>
      <c r="O32" s="186">
        <v>2741</v>
      </c>
      <c r="P32" s="186">
        <v>6550</v>
      </c>
      <c r="Q32" s="187">
        <f t="shared" si="6"/>
        <v>1.3896388179496535</v>
      </c>
      <c r="R32" s="188">
        <f t="shared" si="1"/>
        <v>0.26301581180100264</v>
      </c>
      <c r="S32" s="187">
        <f t="shared" si="7"/>
        <v>1.9749521790205201E-3</v>
      </c>
      <c r="T32" s="189">
        <f t="shared" si="8"/>
        <v>0.22187595271162902</v>
      </c>
      <c r="U32" s="186">
        <v>9788</v>
      </c>
      <c r="V32" s="186">
        <v>10652</v>
      </c>
      <c r="W32" s="186">
        <v>3538</v>
      </c>
      <c r="X32" s="186">
        <v>8256</v>
      </c>
      <c r="Y32" s="186">
        <v>15242</v>
      </c>
      <c r="Z32" s="187">
        <f t="shared" si="9"/>
        <v>0.84617248062015493</v>
      </c>
      <c r="AA32" s="188">
        <f t="shared" si="2"/>
        <v>0.43090499436725493</v>
      </c>
      <c r="AB32" s="187">
        <f t="shared" si="10"/>
        <v>3.2036602690847624E-3</v>
      </c>
      <c r="AC32" s="189">
        <f t="shared" si="11"/>
        <v>0.51631042308864872</v>
      </c>
      <c r="AD32" s="139"/>
    </row>
    <row r="33" spans="1:31" x14ac:dyDescent="0.25">
      <c r="A33" s="197" t="s">
        <v>144</v>
      </c>
      <c r="B33" s="185" t="s">
        <v>144</v>
      </c>
      <c r="C33" s="186">
        <v>11648</v>
      </c>
      <c r="D33" s="186">
        <v>11191</v>
      </c>
      <c r="E33" s="186">
        <v>5837</v>
      </c>
      <c r="F33" s="186">
        <v>16696</v>
      </c>
      <c r="G33" s="186">
        <v>16883</v>
      </c>
      <c r="H33" s="187">
        <f t="shared" si="3"/>
        <v>1.1200287494010475E-2</v>
      </c>
      <c r="I33" s="188">
        <f t="shared" si="0"/>
        <v>0.50862300062550259</v>
      </c>
      <c r="J33" s="187">
        <f t="shared" si="4"/>
        <v>1.3561363664477582E-3</v>
      </c>
      <c r="K33" s="189">
        <f t="shared" si="5"/>
        <v>1</v>
      </c>
      <c r="L33" s="186">
        <v>4913</v>
      </c>
      <c r="M33" s="186">
        <v>4057</v>
      </c>
      <c r="N33" s="186">
        <v>1814</v>
      </c>
      <c r="O33" s="186">
        <v>5469</v>
      </c>
      <c r="P33" s="186">
        <v>5867</v>
      </c>
      <c r="Q33" s="187">
        <f t="shared" si="6"/>
        <v>7.2773816054123142E-2</v>
      </c>
      <c r="R33" s="188">
        <f t="shared" si="1"/>
        <v>0.44614246980527494</v>
      </c>
      <c r="S33" s="187">
        <f t="shared" si="7"/>
        <v>1.7690144174524263E-3</v>
      </c>
      <c r="T33" s="189">
        <f t="shared" si="8"/>
        <v>0.3475093289107386</v>
      </c>
      <c r="U33" s="186">
        <v>2990</v>
      </c>
      <c r="V33" s="186">
        <v>2802</v>
      </c>
      <c r="W33" s="186">
        <v>1721</v>
      </c>
      <c r="X33" s="186">
        <v>4449</v>
      </c>
      <c r="Y33" s="186">
        <v>4975</v>
      </c>
      <c r="Z33" s="187">
        <f t="shared" si="9"/>
        <v>0.11822881546414932</v>
      </c>
      <c r="AA33" s="188">
        <f t="shared" si="2"/>
        <v>0.77551748750892213</v>
      </c>
      <c r="AB33" s="187">
        <f t="shared" si="10"/>
        <v>1.0456770659163295E-3</v>
      </c>
      <c r="AC33" s="189">
        <f t="shared" si="11"/>
        <v>0.29467511698157911</v>
      </c>
      <c r="AD33" s="139"/>
    </row>
    <row r="34" spans="1:31" x14ac:dyDescent="0.25">
      <c r="A34" s="197" t="s">
        <v>150</v>
      </c>
      <c r="B34" s="185" t="s">
        <v>150</v>
      </c>
      <c r="C34" s="186">
        <v>63500</v>
      </c>
      <c r="D34" s="186">
        <v>68274</v>
      </c>
      <c r="E34" s="186">
        <v>15605</v>
      </c>
      <c r="F34" s="186">
        <v>9893</v>
      </c>
      <c r="G34" s="186">
        <v>13393</v>
      </c>
      <c r="H34" s="187">
        <f t="shared" si="3"/>
        <v>0.3537855049024563</v>
      </c>
      <c r="I34" s="188">
        <f t="shared" si="0"/>
        <v>-0.80383454902305418</v>
      </c>
      <c r="J34" s="187">
        <f t="shared" si="4"/>
        <v>1.0758001750775824E-3</v>
      </c>
      <c r="K34" s="189">
        <f t="shared" si="5"/>
        <v>1</v>
      </c>
      <c r="L34" s="186">
        <v>6088</v>
      </c>
      <c r="M34" s="186">
        <v>6092</v>
      </c>
      <c r="N34" s="186">
        <v>2446</v>
      </c>
      <c r="O34" s="186">
        <v>2464</v>
      </c>
      <c r="P34" s="186">
        <v>3199</v>
      </c>
      <c r="Q34" s="187">
        <f t="shared" si="6"/>
        <v>0.29829545454545459</v>
      </c>
      <c r="R34" s="188">
        <f t="shared" si="1"/>
        <v>-0.47488509520682864</v>
      </c>
      <c r="S34" s="187">
        <f t="shared" si="7"/>
        <v>9.6456061384528921E-4</v>
      </c>
      <c r="T34" s="189">
        <f t="shared" si="8"/>
        <v>0.2388561188680654</v>
      </c>
      <c r="U34" s="186">
        <v>53207</v>
      </c>
      <c r="V34" s="186">
        <v>58773</v>
      </c>
      <c r="W34" s="186">
        <v>11884</v>
      </c>
      <c r="X34" s="186">
        <v>5998</v>
      </c>
      <c r="Y34" s="186">
        <v>7855</v>
      </c>
      <c r="Z34" s="187">
        <f t="shared" si="9"/>
        <v>0.30960320106702244</v>
      </c>
      <c r="AA34" s="188">
        <f t="shared" si="2"/>
        <v>-0.8663501948173481</v>
      </c>
      <c r="AB34" s="187">
        <f t="shared" si="10"/>
        <v>1.6510137392508075E-3</v>
      </c>
      <c r="AC34" s="189">
        <f t="shared" si="11"/>
        <v>0.58650041066228631</v>
      </c>
      <c r="AD34" s="139"/>
    </row>
    <row r="35" spans="1:31" x14ac:dyDescent="0.25">
      <c r="A35" s="197" t="s">
        <v>128</v>
      </c>
      <c r="B35" s="185" t="s">
        <v>128</v>
      </c>
      <c r="C35" s="186">
        <v>7033</v>
      </c>
      <c r="D35" s="186">
        <v>8036</v>
      </c>
      <c r="E35" s="186">
        <v>3204</v>
      </c>
      <c r="F35" s="186">
        <v>2735</v>
      </c>
      <c r="G35" s="186">
        <v>9051</v>
      </c>
      <c r="H35" s="187">
        <f t="shared" si="3"/>
        <v>2.3093235831809871</v>
      </c>
      <c r="I35" s="188">
        <f t="shared" si="0"/>
        <v>0.12630662020905925</v>
      </c>
      <c r="J35" s="187">
        <f t="shared" si="4"/>
        <v>7.2702660976832663E-4</v>
      </c>
      <c r="K35" s="189">
        <f t="shared" si="5"/>
        <v>1</v>
      </c>
      <c r="L35" s="186">
        <v>2327</v>
      </c>
      <c r="M35" s="186">
        <v>2508</v>
      </c>
      <c r="N35" s="186">
        <v>910</v>
      </c>
      <c r="O35" s="186">
        <v>880</v>
      </c>
      <c r="P35" s="186">
        <v>2516</v>
      </c>
      <c r="Q35" s="187">
        <f t="shared" si="6"/>
        <v>1.8590909090909089</v>
      </c>
      <c r="R35" s="188">
        <f t="shared" si="1"/>
        <v>3.1897926634769647E-3</v>
      </c>
      <c r="S35" s="187">
        <f t="shared" si="7"/>
        <v>7.5862285227719524E-4</v>
      </c>
      <c r="T35" s="189">
        <f t="shared" si="8"/>
        <v>0.27798033366478841</v>
      </c>
      <c r="U35" s="186">
        <v>2829</v>
      </c>
      <c r="V35" s="186">
        <v>3482</v>
      </c>
      <c r="W35" s="186">
        <v>1448</v>
      </c>
      <c r="X35" s="186">
        <v>1141</v>
      </c>
      <c r="Y35" s="186">
        <v>4434</v>
      </c>
      <c r="Z35" s="187">
        <f t="shared" si="9"/>
        <v>2.8860648553900088</v>
      </c>
      <c r="AA35" s="188">
        <f t="shared" si="2"/>
        <v>0.27340608845491099</v>
      </c>
      <c r="AB35" s="187">
        <f t="shared" si="10"/>
        <v>9.31966253321207E-4</v>
      </c>
      <c r="AC35" s="189">
        <f t="shared" si="11"/>
        <v>0.48989061982101423</v>
      </c>
      <c r="AD35" s="139"/>
    </row>
    <row r="36" spans="1:31" x14ac:dyDescent="0.25">
      <c r="A36" s="190" t="s">
        <v>288</v>
      </c>
      <c r="B36" s="191" t="s">
        <v>288</v>
      </c>
      <c r="C36" s="192">
        <f>C11-SUM(C12:C35)</f>
        <v>535571</v>
      </c>
      <c r="D36" s="192">
        <f>D11-SUM(D12:D35)</f>
        <v>562159</v>
      </c>
      <c r="E36" s="192">
        <f>E11-SUM(E12:E35)</f>
        <v>180850</v>
      </c>
      <c r="F36" s="192">
        <f>F11-SUM(F12:F35)</f>
        <v>292295</v>
      </c>
      <c r="G36" s="192">
        <f>G11-SUM(G12:G35)</f>
        <v>506647</v>
      </c>
      <c r="H36" s="193">
        <f t="shared" si="3"/>
        <v>0.73334131613609532</v>
      </c>
      <c r="I36" s="194">
        <f t="shared" si="0"/>
        <v>-9.874786314903794E-2</v>
      </c>
      <c r="J36" s="193">
        <f t="shared" si="4"/>
        <v>4.0696702105766591E-2</v>
      </c>
      <c r="K36" s="195">
        <f t="shared" si="5"/>
        <v>1</v>
      </c>
      <c r="L36" s="192">
        <f>L11-SUM(L12:L35)</f>
        <v>153637</v>
      </c>
      <c r="M36" s="192">
        <f>M11-SUM(M12:M35)</f>
        <v>153087</v>
      </c>
      <c r="N36" s="192">
        <f>N11-SUM(N12:N35)</f>
        <v>49701</v>
      </c>
      <c r="O36" s="192">
        <f>O11-SUM(O12:O35)</f>
        <v>84487</v>
      </c>
      <c r="P36" s="192">
        <f>P11-SUM(P12:P35)</f>
        <v>126689</v>
      </c>
      <c r="Q36" s="193">
        <f t="shared" si="6"/>
        <v>0.49950880017044041</v>
      </c>
      <c r="R36" s="194">
        <f t="shared" si="1"/>
        <v>-0.17243789479185034</v>
      </c>
      <c r="S36" s="193">
        <f t="shared" si="7"/>
        <v>3.8199193375256596E-2</v>
      </c>
      <c r="T36" s="195">
        <f t="shared" si="8"/>
        <v>0.25005378498244341</v>
      </c>
      <c r="U36" s="192">
        <f>U11-SUM(U12:U35)</f>
        <v>269630</v>
      </c>
      <c r="V36" s="192">
        <f>V11-SUM(V12:V35)</f>
        <v>270305</v>
      </c>
      <c r="W36" s="192">
        <f>W11-SUM(W12:W35)</f>
        <v>88464</v>
      </c>
      <c r="X36" s="192">
        <f>X11-SUM(X12:X35)</f>
        <v>149773</v>
      </c>
      <c r="Y36" s="192">
        <f>Y11-SUM(Y12:Y35)</f>
        <v>257148</v>
      </c>
      <c r="Z36" s="193">
        <f t="shared" si="9"/>
        <v>0.71691826964806737</v>
      </c>
      <c r="AA36" s="194">
        <f t="shared" si="2"/>
        <v>-4.8674645308077857E-2</v>
      </c>
      <c r="AB36" s="193">
        <f t="shared" si="10"/>
        <v>5.4048998220352217E-2</v>
      </c>
      <c r="AC36" s="195">
        <f t="shared" si="11"/>
        <v>0.50754864826989998</v>
      </c>
      <c r="AD36" s="139"/>
    </row>
    <row r="37" spans="1:31" ht="6" customHeight="1" x14ac:dyDescent="0.25">
      <c r="C37" s="139"/>
      <c r="D37" s="139"/>
      <c r="E37" s="139"/>
      <c r="F37" s="139"/>
      <c r="G37" s="139"/>
      <c r="H37" s="139"/>
      <c r="L37" s="139"/>
      <c r="M37" s="139"/>
      <c r="N37" s="139"/>
      <c r="O37" s="139"/>
      <c r="P37" s="139"/>
      <c r="Q37" s="139"/>
      <c r="U37" s="139"/>
      <c r="V37" s="139"/>
      <c r="W37" s="139"/>
      <c r="X37" s="139"/>
      <c r="Y37" s="139"/>
      <c r="Z37" s="139"/>
      <c r="AD37" s="139"/>
      <c r="AE37" s="139"/>
    </row>
    <row r="38" spans="1:31" ht="15.75" x14ac:dyDescent="0.25">
      <c r="B38" s="170"/>
      <c r="C38" s="311" t="s">
        <v>15</v>
      </c>
      <c r="D38" s="312"/>
      <c r="E38" s="312"/>
      <c r="F38" s="312"/>
      <c r="G38" s="312"/>
      <c r="H38" s="312"/>
      <c r="I38" s="312"/>
      <c r="J38" s="312"/>
      <c r="K38" s="313"/>
      <c r="L38" s="311" t="s">
        <v>14</v>
      </c>
      <c r="M38" s="312"/>
      <c r="N38" s="312"/>
      <c r="O38" s="312"/>
      <c r="P38" s="312"/>
      <c r="Q38" s="312"/>
      <c r="R38" s="312"/>
      <c r="S38" s="312"/>
      <c r="T38" s="313"/>
      <c r="U38" s="311" t="s">
        <v>16</v>
      </c>
      <c r="V38" s="312"/>
      <c r="W38" s="312"/>
      <c r="X38" s="312"/>
      <c r="Y38" s="312"/>
      <c r="Z38" s="312"/>
      <c r="AA38" s="312"/>
      <c r="AB38" s="312"/>
      <c r="AC38" s="313"/>
      <c r="AD38" s="40"/>
      <c r="AE38" s="40"/>
    </row>
    <row r="39" spans="1:31" s="175" customFormat="1" ht="75" x14ac:dyDescent="0.25">
      <c r="B39" s="171"/>
      <c r="C39" s="210">
        <f>C6</f>
        <v>2018</v>
      </c>
      <c r="D39" s="210">
        <f>D6</f>
        <v>2019</v>
      </c>
      <c r="E39" s="210">
        <f>E6</f>
        <v>2020</v>
      </c>
      <c r="F39" s="210">
        <f>F6</f>
        <v>2021</v>
      </c>
      <c r="G39" s="210">
        <f>G6</f>
        <v>2022</v>
      </c>
      <c r="H39" s="173" t="str">
        <f>CONCATENATE("var. ",RIGHT(G39,2),"/",RIGHT(F39,2))</f>
        <v>var. 22/21</v>
      </c>
      <c r="I39" s="173" t="str">
        <f>CONCATENATE("var. ",RIGHT(G39,2),"/",RIGHT(D39,2))</f>
        <v>var. 22/19</v>
      </c>
      <c r="J39" s="173" t="str">
        <f>CONCATENATE("Cuota s/ total lugares de residencia ",RIGHT(G39,4))</f>
        <v>Cuota s/ total lugares de residencia 2022</v>
      </c>
      <c r="K39" s="174" t="str">
        <f>CONCATENATE("cuota s/ Canarias ",RIGHT(G39,4))</f>
        <v>cuota s/ Canarias 2022</v>
      </c>
      <c r="L39" s="210">
        <f>L6</f>
        <v>2018</v>
      </c>
      <c r="M39" s="210">
        <f>M6</f>
        <v>2019</v>
      </c>
      <c r="N39" s="210">
        <f>N6</f>
        <v>2020</v>
      </c>
      <c r="O39" s="210">
        <f>O6</f>
        <v>2021</v>
      </c>
      <c r="P39" s="210">
        <f>P6</f>
        <v>2022</v>
      </c>
      <c r="Q39" s="173" t="str">
        <f>CONCATENATE("var. ",RIGHT(P39,2),"/",RIGHT(O39,2))</f>
        <v>var. 22/21</v>
      </c>
      <c r="R39" s="173" t="str">
        <f>CONCATENATE("var. ",RIGHT(P39,2),"/",RIGHT(M39,2))</f>
        <v>var. 22/19</v>
      </c>
      <c r="S39" s="173" t="str">
        <f>CONCATENATE("Cuota s/ total lugares de residencia ",RIGHT(P39,4))</f>
        <v>Cuota s/ total lugares de residencia 2022</v>
      </c>
      <c r="T39" s="174" t="str">
        <f>CONCATENATE("cuota s/ Canarias ",RIGHT(P39,4))</f>
        <v>cuota s/ Canarias 2022</v>
      </c>
      <c r="U39" s="210">
        <f>U6</f>
        <v>2018</v>
      </c>
      <c r="V39" s="210">
        <f>V6</f>
        <v>2019</v>
      </c>
      <c r="W39" s="210">
        <f>W6</f>
        <v>2020</v>
      </c>
      <c r="X39" s="210">
        <f>X6</f>
        <v>2021</v>
      </c>
      <c r="Y39" s="210">
        <f>Y6</f>
        <v>2022</v>
      </c>
      <c r="Z39" s="173" t="str">
        <f>CONCATENATE("var. ",RIGHT(Y39,2),"/",RIGHT(X39,2))</f>
        <v>var. 22/21</v>
      </c>
      <c r="AA39" s="173" t="str">
        <f>CONCATENATE("var. ",RIGHT(Y39,2),"/",RIGHT(V39,2))</f>
        <v>var. 22/19</v>
      </c>
      <c r="AB39" s="173" t="str">
        <f>CONCATENATE("Cuota s/ total lugares de residencia ",RIGHT(Y39,4))</f>
        <v>Cuota s/ total lugares de residencia 2022</v>
      </c>
      <c r="AC39" s="174" t="str">
        <f>CONCATENATE("cuota s/ Canarias ",RIGHT(Y39,4))</f>
        <v>cuota s/ Canarias 2022</v>
      </c>
      <c r="AD39" s="196"/>
      <c r="AE39" s="196"/>
    </row>
    <row r="40" spans="1:31" x14ac:dyDescent="0.25">
      <c r="A40" s="1" t="s">
        <v>0</v>
      </c>
      <c r="B40" s="176" t="s">
        <v>44</v>
      </c>
      <c r="C40" s="177">
        <v>1903505</v>
      </c>
      <c r="D40" s="177">
        <v>1754941</v>
      </c>
      <c r="E40" s="177">
        <v>558351</v>
      </c>
      <c r="F40" s="177">
        <v>964380</v>
      </c>
      <c r="G40" s="177">
        <v>1824210</v>
      </c>
      <c r="H40" s="178">
        <f>IFERROR(G40/F40-1,"-")</f>
        <v>0.89158837802525981</v>
      </c>
      <c r="I40" s="178">
        <f>IFERROR(G40/D40-1,"-")</f>
        <v>3.9470842609523604E-2</v>
      </c>
      <c r="J40" s="178">
        <f t="shared" ref="J40:J69" si="12">G40/G$40</f>
        <v>1</v>
      </c>
      <c r="K40" s="179">
        <f>G40/$G7</f>
        <v>0.14653068299695934</v>
      </c>
      <c r="L40" s="177">
        <v>2399285</v>
      </c>
      <c r="M40" s="177">
        <v>2348180</v>
      </c>
      <c r="N40" s="177">
        <v>643160</v>
      </c>
      <c r="O40" s="177">
        <v>957523</v>
      </c>
      <c r="P40" s="177">
        <v>2251584</v>
      </c>
      <c r="Q40" s="178">
        <f>IFERROR(P40/O40-1,"-")</f>
        <v>1.3514672754597017</v>
      </c>
      <c r="R40" s="178">
        <f>IFERROR(P40/M40-1,"-")</f>
        <v>-4.1136539788261595E-2</v>
      </c>
      <c r="S40" s="178">
        <f t="shared" ref="S40:S69" si="13">P40/P$40</f>
        <v>1</v>
      </c>
      <c r="T40" s="179">
        <f>P40/$G7</f>
        <v>0.18085973728080962</v>
      </c>
      <c r="U40" s="177">
        <v>240107</v>
      </c>
      <c r="V40" s="177">
        <v>226489</v>
      </c>
      <c r="W40" s="177">
        <v>74438</v>
      </c>
      <c r="X40" s="177">
        <v>99955</v>
      </c>
      <c r="Y40" s="177">
        <v>160141</v>
      </c>
      <c r="Z40" s="178">
        <f>IFERROR(Y40/X40-1,"-")</f>
        <v>0.60213095893151913</v>
      </c>
      <c r="AA40" s="178">
        <f>IFERROR(Y40/V40-1,"-")</f>
        <v>-0.29294137905152129</v>
      </c>
      <c r="AB40" s="178">
        <f t="shared" ref="AB40:AB69" si="14">Y40/Y$40</f>
        <v>1</v>
      </c>
      <c r="AC40" s="179">
        <f>Y40/$G7</f>
        <v>1.2863414906077737E-2</v>
      </c>
      <c r="AD40" s="40"/>
      <c r="AE40" s="40"/>
    </row>
    <row r="41" spans="1:31" x14ac:dyDescent="0.25">
      <c r="A41" s="1" t="s">
        <v>76</v>
      </c>
      <c r="B41" s="180" t="s">
        <v>77</v>
      </c>
      <c r="C41" s="181">
        <v>208730</v>
      </c>
      <c r="D41" s="181">
        <v>229355</v>
      </c>
      <c r="E41" s="181">
        <v>105020</v>
      </c>
      <c r="F41" s="181">
        <v>201911</v>
      </c>
      <c r="G41" s="181">
        <v>262433</v>
      </c>
      <c r="H41" s="182">
        <f>IFERROR(G41/F41-1,"-")</f>
        <v>0.29974592766119734</v>
      </c>
      <c r="I41" s="183">
        <f t="shared" ref="I41:I69" si="15">IFERROR(G41/D41-1,"-")</f>
        <v>0.14422183950644207</v>
      </c>
      <c r="J41" s="182">
        <f t="shared" si="12"/>
        <v>0.14386117826346748</v>
      </c>
      <c r="K41" s="184">
        <f t="shared" ref="K41:K69" si="16">G41/$G8</f>
        <v>9.7478941030427882E-2</v>
      </c>
      <c r="L41" s="181">
        <v>295939</v>
      </c>
      <c r="M41" s="181">
        <v>311526</v>
      </c>
      <c r="N41" s="181">
        <v>143479</v>
      </c>
      <c r="O41" s="181">
        <v>288131</v>
      </c>
      <c r="P41" s="181">
        <v>370720</v>
      </c>
      <c r="Q41" s="182">
        <f>IFERROR(P41/O41-1,"-")</f>
        <v>0.28663698109540459</v>
      </c>
      <c r="R41" s="183">
        <f t="shared" ref="R41:R69" si="17">IFERROR(P41/M41-1,"-")</f>
        <v>0.19001303262007019</v>
      </c>
      <c r="S41" s="182">
        <f t="shared" si="13"/>
        <v>0.16464853187800232</v>
      </c>
      <c r="T41" s="184">
        <f t="shared" ref="T41:T69" si="18">P41/$G8</f>
        <v>0.13770140576375769</v>
      </c>
      <c r="U41" s="181">
        <v>88862</v>
      </c>
      <c r="V41" s="181">
        <v>85077</v>
      </c>
      <c r="W41" s="181">
        <v>36534</v>
      </c>
      <c r="X41" s="181">
        <v>74380</v>
      </c>
      <c r="Y41" s="181">
        <v>96008</v>
      </c>
      <c r="Z41" s="182">
        <f>IFERROR(Y41/X41-1,"-")</f>
        <v>0.29077709061575696</v>
      </c>
      <c r="AA41" s="183">
        <f t="shared" ref="AA41:AA69" si="19">IFERROR(Y41/V41-1,"-")</f>
        <v>0.12848360896599553</v>
      </c>
      <c r="AB41" s="182">
        <f t="shared" si="14"/>
        <v>0.59952167152696689</v>
      </c>
      <c r="AC41" s="184">
        <f t="shared" ref="AC41:AC69" si="20">Y41/$G8</f>
        <v>3.5661514254873891E-2</v>
      </c>
      <c r="AD41" s="40"/>
      <c r="AE41" s="40"/>
    </row>
    <row r="42" spans="1:31" x14ac:dyDescent="0.25">
      <c r="A42" s="197" t="s">
        <v>9</v>
      </c>
      <c r="B42" s="185" t="s">
        <v>9</v>
      </c>
      <c r="C42" s="186">
        <v>107054</v>
      </c>
      <c r="D42" s="186">
        <v>118822</v>
      </c>
      <c r="E42" s="186">
        <v>50311</v>
      </c>
      <c r="F42" s="186">
        <v>102784</v>
      </c>
      <c r="G42" s="186">
        <v>136035</v>
      </c>
      <c r="H42" s="187">
        <f>IFERROR(G42/F42-1,"-")</f>
        <v>0.32350365815691151</v>
      </c>
      <c r="I42" s="188">
        <f t="shared" si="15"/>
        <v>0.14486374577098515</v>
      </c>
      <c r="J42" s="187">
        <f t="shared" si="12"/>
        <v>7.4572006512408112E-2</v>
      </c>
      <c r="K42" s="189">
        <f t="shared" si="16"/>
        <v>0.10626646804116141</v>
      </c>
      <c r="L42" s="186">
        <v>98549</v>
      </c>
      <c r="M42" s="186">
        <v>94411</v>
      </c>
      <c r="N42" s="186">
        <v>48279</v>
      </c>
      <c r="O42" s="186">
        <v>89093</v>
      </c>
      <c r="P42" s="186">
        <v>113924</v>
      </c>
      <c r="Q42" s="187">
        <f>IFERROR(P42/O42-1,"-")</f>
        <v>0.27870876499837238</v>
      </c>
      <c r="R42" s="188">
        <f t="shared" si="17"/>
        <v>0.20668142483397056</v>
      </c>
      <c r="S42" s="187">
        <f t="shared" si="13"/>
        <v>5.0597268411926889E-2</v>
      </c>
      <c r="T42" s="189">
        <f t="shared" si="18"/>
        <v>8.8994017018570751E-2</v>
      </c>
      <c r="U42" s="186">
        <v>57743</v>
      </c>
      <c r="V42" s="186">
        <v>52499</v>
      </c>
      <c r="W42" s="186">
        <v>18339</v>
      </c>
      <c r="X42" s="186">
        <v>34401</v>
      </c>
      <c r="Y42" s="186">
        <v>36642</v>
      </c>
      <c r="Z42" s="187">
        <f>IFERROR(Y42/X42-1,"-")</f>
        <v>6.5143455132118167E-2</v>
      </c>
      <c r="AA42" s="188">
        <f t="shared" si="19"/>
        <v>-0.30204384845425625</v>
      </c>
      <c r="AB42" s="187">
        <f t="shared" si="14"/>
        <v>0.22881086042924673</v>
      </c>
      <c r="AC42" s="189">
        <f t="shared" si="20"/>
        <v>2.8623633050055032E-2</v>
      </c>
      <c r="AD42" s="40"/>
      <c r="AE42" s="40"/>
    </row>
    <row r="43" spans="1:31" x14ac:dyDescent="0.25">
      <c r="A43" s="197" t="s">
        <v>81</v>
      </c>
      <c r="B43" s="185" t="s">
        <v>81</v>
      </c>
      <c r="C43" s="186">
        <v>101676</v>
      </c>
      <c r="D43" s="186">
        <v>110533</v>
      </c>
      <c r="E43" s="186">
        <v>54709</v>
      </c>
      <c r="F43" s="186">
        <v>99127</v>
      </c>
      <c r="G43" s="186">
        <v>126398</v>
      </c>
      <c r="H43" s="187">
        <f>IFERROR(G43/F43-1,"-")</f>
        <v>0.27511172536241379</v>
      </c>
      <c r="I43" s="188">
        <f t="shared" si="15"/>
        <v>0.14353179593424592</v>
      </c>
      <c r="J43" s="187">
        <f t="shared" si="12"/>
        <v>6.9289171751059364E-2</v>
      </c>
      <c r="K43" s="189">
        <f t="shared" si="16"/>
        <v>8.9512496184681933E-2</v>
      </c>
      <c r="L43" s="186">
        <v>197390</v>
      </c>
      <c r="M43" s="186">
        <v>217115</v>
      </c>
      <c r="N43" s="186">
        <v>95200</v>
      </c>
      <c r="O43" s="186">
        <v>199038</v>
      </c>
      <c r="P43" s="186">
        <v>256796</v>
      </c>
      <c r="Q43" s="187">
        <f>IFERROR(P43/O43-1,"-")</f>
        <v>0.29018579366754094</v>
      </c>
      <c r="R43" s="188">
        <f t="shared" si="17"/>
        <v>0.18276489418050335</v>
      </c>
      <c r="S43" s="187">
        <f t="shared" si="13"/>
        <v>0.11405126346607544</v>
      </c>
      <c r="T43" s="189">
        <f t="shared" si="18"/>
        <v>0.1818577111207581</v>
      </c>
      <c r="U43" s="186">
        <v>31119</v>
      </c>
      <c r="V43" s="186">
        <v>32578</v>
      </c>
      <c r="W43" s="186">
        <v>18195</v>
      </c>
      <c r="X43" s="186">
        <v>39979</v>
      </c>
      <c r="Y43" s="186">
        <v>59366</v>
      </c>
      <c r="Z43" s="187">
        <f>IFERROR(Y43/X43-1,"-")</f>
        <v>0.48492958803371766</v>
      </c>
      <c r="AA43" s="188">
        <f t="shared" si="19"/>
        <v>0.82227269936767144</v>
      </c>
      <c r="AB43" s="187">
        <f t="shared" si="14"/>
        <v>0.37071081109772014</v>
      </c>
      <c r="AC43" s="189">
        <f t="shared" si="20"/>
        <v>4.2041795348817447E-2</v>
      </c>
      <c r="AD43" s="40"/>
      <c r="AE43" s="40"/>
    </row>
    <row r="44" spans="1:31" x14ac:dyDescent="0.25">
      <c r="A44" s="1" t="s">
        <v>297</v>
      </c>
      <c r="B44" s="180" t="s">
        <v>89</v>
      </c>
      <c r="C44" s="181">
        <v>1694775</v>
      </c>
      <c r="D44" s="181">
        <v>1525586</v>
      </c>
      <c r="E44" s="181">
        <v>453331</v>
      </c>
      <c r="F44" s="181">
        <v>762469</v>
      </c>
      <c r="G44" s="181">
        <v>1561777</v>
      </c>
      <c r="H44" s="182">
        <f>IFERROR(G44/F44-1,"-")</f>
        <v>1.0483154069214615</v>
      </c>
      <c r="I44" s="183">
        <f t="shared" si="15"/>
        <v>2.372268754432727E-2</v>
      </c>
      <c r="J44" s="182">
        <f t="shared" si="12"/>
        <v>0.85613882173653255</v>
      </c>
      <c r="K44" s="184">
        <f t="shared" si="16"/>
        <v>0.1600651051702057</v>
      </c>
      <c r="L44" s="181">
        <v>2103346</v>
      </c>
      <c r="M44" s="181">
        <v>2036654</v>
      </c>
      <c r="N44" s="181">
        <v>499681</v>
      </c>
      <c r="O44" s="181">
        <v>669392</v>
      </c>
      <c r="P44" s="181">
        <v>1880864</v>
      </c>
      <c r="Q44" s="182">
        <f>IFERROR(P44/O44-1,"-")</f>
        <v>1.8098094987690323</v>
      </c>
      <c r="R44" s="183">
        <f t="shared" si="17"/>
        <v>-7.6493110759117688E-2</v>
      </c>
      <c r="S44" s="182">
        <f t="shared" si="13"/>
        <v>0.83535146812199768</v>
      </c>
      <c r="T44" s="184">
        <f t="shared" si="18"/>
        <v>0.19276804176963405</v>
      </c>
      <c r="U44" s="181">
        <v>151245</v>
      </c>
      <c r="V44" s="181">
        <v>141412</v>
      </c>
      <c r="W44" s="181">
        <v>37904</v>
      </c>
      <c r="X44" s="181">
        <v>25575</v>
      </c>
      <c r="Y44" s="181">
        <v>64133</v>
      </c>
      <c r="Z44" s="182">
        <f>IFERROR(Y44/X44-1,"-")</f>
        <v>1.5076441837732162</v>
      </c>
      <c r="AA44" s="183">
        <f t="shared" si="19"/>
        <v>-0.54648120385822985</v>
      </c>
      <c r="AB44" s="182">
        <f t="shared" si="14"/>
        <v>0.40047832847303316</v>
      </c>
      <c r="AC44" s="184">
        <f t="shared" si="20"/>
        <v>6.5729328770245694E-3</v>
      </c>
      <c r="AD44" s="40"/>
      <c r="AE44" s="40"/>
    </row>
    <row r="45" spans="1:31" x14ac:dyDescent="0.25">
      <c r="A45" s="197" t="s">
        <v>93</v>
      </c>
      <c r="B45" s="185" t="s">
        <v>93</v>
      </c>
      <c r="C45" s="186">
        <v>438991</v>
      </c>
      <c r="D45" s="186">
        <v>399698</v>
      </c>
      <c r="E45" s="186">
        <v>91415</v>
      </c>
      <c r="F45" s="186">
        <v>100688</v>
      </c>
      <c r="G45" s="186">
        <v>436362</v>
      </c>
      <c r="H45" s="187">
        <f t="shared" ref="H45:H69" si="21">IFERROR(G45/F45-1,"-")</f>
        <v>3.3338034323851895</v>
      </c>
      <c r="I45" s="188">
        <f t="shared" si="15"/>
        <v>9.1729255587968961E-2</v>
      </c>
      <c r="J45" s="187">
        <f t="shared" si="12"/>
        <v>0.23920601246567008</v>
      </c>
      <c r="K45" s="189">
        <f t="shared" si="16"/>
        <v>0.11596076974467807</v>
      </c>
      <c r="L45" s="186">
        <v>1068160</v>
      </c>
      <c r="M45" s="186">
        <v>1062423</v>
      </c>
      <c r="N45" s="186">
        <v>241592</v>
      </c>
      <c r="O45" s="186">
        <v>258463</v>
      </c>
      <c r="P45" s="186">
        <v>992481</v>
      </c>
      <c r="Q45" s="187">
        <f t="shared" ref="Q45:Q69" si="22">IFERROR(P45/O45-1,"-")</f>
        <v>2.8399345360844688</v>
      </c>
      <c r="R45" s="188">
        <f t="shared" si="17"/>
        <v>-6.5832535628464361E-2</v>
      </c>
      <c r="S45" s="187">
        <f t="shared" si="13"/>
        <v>0.44079234885307411</v>
      </c>
      <c r="T45" s="189">
        <f t="shared" si="18"/>
        <v>0.26374629485832368</v>
      </c>
      <c r="U45" s="186">
        <v>27318</v>
      </c>
      <c r="V45" s="186">
        <v>22639</v>
      </c>
      <c r="W45" s="186">
        <v>5936</v>
      </c>
      <c r="X45" s="186">
        <v>2294</v>
      </c>
      <c r="Y45" s="186">
        <v>11682</v>
      </c>
      <c r="Z45" s="187">
        <f t="shared" ref="Z45:Z69" si="23">IFERROR(Y45/X45-1,"-")</f>
        <v>4.0924149956408025</v>
      </c>
      <c r="AA45" s="188">
        <f t="shared" si="19"/>
        <v>-0.48398780864879187</v>
      </c>
      <c r="AB45" s="187">
        <f t="shared" si="14"/>
        <v>7.2948214386072269E-2</v>
      </c>
      <c r="AC45" s="189">
        <f t="shared" si="20"/>
        <v>3.1044263986262075E-3</v>
      </c>
      <c r="AD45" s="40"/>
      <c r="AE45" s="40"/>
    </row>
    <row r="46" spans="1:31" x14ac:dyDescent="0.25">
      <c r="A46" s="197" t="s">
        <v>97</v>
      </c>
      <c r="B46" s="185" t="s">
        <v>97</v>
      </c>
      <c r="C46" s="186">
        <v>738354</v>
      </c>
      <c r="D46" s="186">
        <v>621075</v>
      </c>
      <c r="E46" s="186">
        <v>206510</v>
      </c>
      <c r="F46" s="186">
        <v>352250</v>
      </c>
      <c r="G46" s="186">
        <v>597693</v>
      </c>
      <c r="H46" s="187">
        <f t="shared" si="21"/>
        <v>0.69678637331440729</v>
      </c>
      <c r="I46" s="188">
        <f t="shared" si="15"/>
        <v>-3.7647627098176595E-2</v>
      </c>
      <c r="J46" s="187">
        <f t="shared" si="12"/>
        <v>0.32764484352130513</v>
      </c>
      <c r="K46" s="189">
        <f t="shared" si="16"/>
        <v>0.35128531848792144</v>
      </c>
      <c r="L46" s="186">
        <v>290408</v>
      </c>
      <c r="M46" s="186">
        <v>269498</v>
      </c>
      <c r="N46" s="186">
        <v>66774</v>
      </c>
      <c r="O46" s="186">
        <v>101735</v>
      </c>
      <c r="P46" s="186">
        <v>185077</v>
      </c>
      <c r="Q46" s="187">
        <f t="shared" si="22"/>
        <v>0.81920676266771508</v>
      </c>
      <c r="R46" s="188">
        <f t="shared" si="17"/>
        <v>-0.31325278851791105</v>
      </c>
      <c r="S46" s="187">
        <f t="shared" si="13"/>
        <v>8.2198576646485319E-2</v>
      </c>
      <c r="T46" s="189">
        <f t="shared" si="18"/>
        <v>0.10877629968861779</v>
      </c>
      <c r="U46" s="186">
        <v>57126</v>
      </c>
      <c r="V46" s="186">
        <v>56040</v>
      </c>
      <c r="W46" s="186">
        <v>14879</v>
      </c>
      <c r="X46" s="186">
        <v>8530</v>
      </c>
      <c r="Y46" s="186">
        <v>17972</v>
      </c>
      <c r="Z46" s="187">
        <f t="shared" si="23"/>
        <v>1.1069167643610784</v>
      </c>
      <c r="AA46" s="188">
        <f t="shared" si="19"/>
        <v>-0.67930049964311201</v>
      </c>
      <c r="AB46" s="187">
        <f t="shared" si="14"/>
        <v>0.1122261007487152</v>
      </c>
      <c r="AC46" s="189">
        <f t="shared" si="20"/>
        <v>1.0562780129372311E-2</v>
      </c>
      <c r="AD46" s="40"/>
      <c r="AE46" s="40"/>
    </row>
    <row r="47" spans="1:31" x14ac:dyDescent="0.25">
      <c r="A47" s="197" t="s">
        <v>101</v>
      </c>
      <c r="B47" s="185" t="s">
        <v>101</v>
      </c>
      <c r="C47" s="186">
        <v>113907</v>
      </c>
      <c r="D47" s="186">
        <v>100905</v>
      </c>
      <c r="E47" s="186">
        <v>31342</v>
      </c>
      <c r="F47" s="186">
        <v>67413</v>
      </c>
      <c r="G47" s="186">
        <v>112601</v>
      </c>
      <c r="H47" s="187">
        <f t="shared" si="21"/>
        <v>0.67031581445715216</v>
      </c>
      <c r="I47" s="188">
        <f t="shared" si="15"/>
        <v>0.11591100540111987</v>
      </c>
      <c r="J47" s="187">
        <f t="shared" si="12"/>
        <v>6.1725897785890882E-2</v>
      </c>
      <c r="K47" s="189">
        <f t="shared" si="16"/>
        <v>0.20768884576934568</v>
      </c>
      <c r="L47" s="186">
        <v>119699</v>
      </c>
      <c r="M47" s="186">
        <v>117858</v>
      </c>
      <c r="N47" s="186">
        <v>39433</v>
      </c>
      <c r="O47" s="186">
        <v>78415</v>
      </c>
      <c r="P47" s="186">
        <v>135128</v>
      </c>
      <c r="Q47" s="187">
        <f t="shared" si="22"/>
        <v>0.72324172671045073</v>
      </c>
      <c r="R47" s="188">
        <f t="shared" si="17"/>
        <v>0.14653226764411409</v>
      </c>
      <c r="S47" s="187">
        <f t="shared" si="13"/>
        <v>6.001463858332623E-2</v>
      </c>
      <c r="T47" s="189">
        <f t="shared" si="18"/>
        <v>0.24923915729984764</v>
      </c>
      <c r="U47" s="186">
        <v>11913</v>
      </c>
      <c r="V47" s="186">
        <v>7919</v>
      </c>
      <c r="W47" s="186">
        <v>1351</v>
      </c>
      <c r="X47" s="186">
        <v>2030</v>
      </c>
      <c r="Y47" s="186">
        <v>4108</v>
      </c>
      <c r="Z47" s="187">
        <f t="shared" si="23"/>
        <v>1.0236453201970441</v>
      </c>
      <c r="AA47" s="188">
        <f t="shared" si="19"/>
        <v>-0.48124763227680267</v>
      </c>
      <c r="AB47" s="187">
        <f t="shared" si="14"/>
        <v>2.5652393827939129E-2</v>
      </c>
      <c r="AC47" s="189">
        <f t="shared" si="20"/>
        <v>7.5770710599414939E-3</v>
      </c>
      <c r="AD47" s="40"/>
      <c r="AE47" s="40"/>
    </row>
    <row r="48" spans="1:31" x14ac:dyDescent="0.25">
      <c r="A48" s="197" t="s">
        <v>110</v>
      </c>
      <c r="B48" s="185" t="s">
        <v>110</v>
      </c>
      <c r="C48" s="186">
        <v>46150</v>
      </c>
      <c r="D48" s="186">
        <v>39706</v>
      </c>
      <c r="E48" s="186">
        <v>12789</v>
      </c>
      <c r="F48" s="186">
        <v>25501</v>
      </c>
      <c r="G48" s="186">
        <v>53669</v>
      </c>
      <c r="H48" s="187">
        <f t="shared" si="21"/>
        <v>1.1045841339555311</v>
      </c>
      <c r="I48" s="188">
        <f t="shared" si="15"/>
        <v>0.35165969878607761</v>
      </c>
      <c r="J48" s="187">
        <f t="shared" si="12"/>
        <v>2.9420406641779182E-2</v>
      </c>
      <c r="K48" s="189">
        <f t="shared" si="16"/>
        <v>9.8663686049867735E-2</v>
      </c>
      <c r="L48" s="186">
        <v>88245</v>
      </c>
      <c r="M48" s="186">
        <v>70751</v>
      </c>
      <c r="N48" s="186">
        <v>22028</v>
      </c>
      <c r="O48" s="186">
        <v>35994</v>
      </c>
      <c r="P48" s="186">
        <v>83750</v>
      </c>
      <c r="Q48" s="187">
        <f t="shared" si="22"/>
        <v>1.3267766850030562</v>
      </c>
      <c r="R48" s="188">
        <f t="shared" si="17"/>
        <v>0.18372885188901922</v>
      </c>
      <c r="S48" s="187">
        <f t="shared" si="13"/>
        <v>3.7196036212728462E-2</v>
      </c>
      <c r="T48" s="189">
        <f t="shared" si="18"/>
        <v>0.15396380977242771</v>
      </c>
      <c r="U48" s="186">
        <v>16372</v>
      </c>
      <c r="V48" s="186">
        <v>15520</v>
      </c>
      <c r="W48" s="186">
        <v>3430</v>
      </c>
      <c r="X48" s="186">
        <v>1586</v>
      </c>
      <c r="Y48" s="186">
        <v>5155</v>
      </c>
      <c r="Z48" s="187">
        <f t="shared" si="23"/>
        <v>2.2503152585119799</v>
      </c>
      <c r="AA48" s="188">
        <f t="shared" si="19"/>
        <v>-0.66784793814432986</v>
      </c>
      <c r="AB48" s="187">
        <f t="shared" si="14"/>
        <v>3.2190382225663637E-2</v>
      </c>
      <c r="AC48" s="189">
        <f t="shared" si="20"/>
        <v>9.4768171865894299E-3</v>
      </c>
      <c r="AD48" s="40"/>
      <c r="AE48" s="40"/>
    </row>
    <row r="49" spans="1:31" x14ac:dyDescent="0.25">
      <c r="A49" s="197" t="s">
        <v>105</v>
      </c>
      <c r="B49" s="185" t="s">
        <v>105</v>
      </c>
      <c r="C49" s="186">
        <v>11879</v>
      </c>
      <c r="D49" s="186">
        <v>9770</v>
      </c>
      <c r="E49" s="186">
        <v>5423</v>
      </c>
      <c r="F49" s="186">
        <v>8418</v>
      </c>
      <c r="G49" s="186">
        <v>11840</v>
      </c>
      <c r="H49" s="187">
        <f t="shared" si="21"/>
        <v>0.4065098598241863</v>
      </c>
      <c r="I49" s="188">
        <f t="shared" si="15"/>
        <v>0.21187308085977485</v>
      </c>
      <c r="J49" s="187">
        <f t="shared" si="12"/>
        <v>6.4904808108715555E-3</v>
      </c>
      <c r="K49" s="189">
        <f t="shared" si="16"/>
        <v>4.262411934753417E-2</v>
      </c>
      <c r="L49" s="186">
        <v>39468</v>
      </c>
      <c r="M49" s="186">
        <v>37706</v>
      </c>
      <c r="N49" s="186">
        <v>13235</v>
      </c>
      <c r="O49" s="186">
        <v>20870</v>
      </c>
      <c r="P49" s="186">
        <v>33834</v>
      </c>
      <c r="Q49" s="187">
        <f t="shared" si="22"/>
        <v>0.62117872544321995</v>
      </c>
      <c r="R49" s="188">
        <f t="shared" si="17"/>
        <v>-0.10268922717869833</v>
      </c>
      <c r="S49" s="187">
        <f t="shared" si="13"/>
        <v>1.5026754498166624E-2</v>
      </c>
      <c r="T49" s="189">
        <f t="shared" si="18"/>
        <v>0.12180274104767494</v>
      </c>
      <c r="U49" s="186">
        <v>3668</v>
      </c>
      <c r="V49" s="186">
        <v>4410</v>
      </c>
      <c r="W49" s="186">
        <v>1309</v>
      </c>
      <c r="X49" s="186">
        <v>1242</v>
      </c>
      <c r="Y49" s="186">
        <v>2207</v>
      </c>
      <c r="Z49" s="187">
        <f t="shared" si="23"/>
        <v>0.77697262479871165</v>
      </c>
      <c r="AA49" s="188">
        <f t="shared" si="19"/>
        <v>-0.49954648526077094</v>
      </c>
      <c r="AB49" s="187">
        <f t="shared" si="14"/>
        <v>1.3781604960628446E-2</v>
      </c>
      <c r="AC49" s="189">
        <f t="shared" si="20"/>
        <v>7.9452222466222903E-3</v>
      </c>
      <c r="AD49" s="40"/>
      <c r="AE49" s="40"/>
    </row>
    <row r="50" spans="1:31" x14ac:dyDescent="0.25">
      <c r="A50" s="197" t="s">
        <v>114</v>
      </c>
      <c r="B50" s="185" t="s">
        <v>114</v>
      </c>
      <c r="C50" s="186">
        <v>62643</v>
      </c>
      <c r="D50" s="186">
        <v>66483</v>
      </c>
      <c r="E50" s="186">
        <v>15551</v>
      </c>
      <c r="F50" s="186">
        <v>46396</v>
      </c>
      <c r="G50" s="186">
        <v>69576</v>
      </c>
      <c r="H50" s="187">
        <f t="shared" si="21"/>
        <v>0.49961203552030353</v>
      </c>
      <c r="I50" s="188">
        <f t="shared" si="15"/>
        <v>4.6523171337033542E-2</v>
      </c>
      <c r="J50" s="187">
        <f t="shared" si="12"/>
        <v>3.814034568388508E-2</v>
      </c>
      <c r="K50" s="189">
        <f t="shared" si="16"/>
        <v>0.20685718363123906</v>
      </c>
      <c r="L50" s="186">
        <v>51124</v>
      </c>
      <c r="M50" s="186">
        <v>45437</v>
      </c>
      <c r="N50" s="186">
        <v>12678</v>
      </c>
      <c r="O50" s="186">
        <v>25260</v>
      </c>
      <c r="P50" s="186">
        <v>48096</v>
      </c>
      <c r="Q50" s="187">
        <f t="shared" si="22"/>
        <v>0.90403800475059382</v>
      </c>
      <c r="R50" s="188">
        <f t="shared" si="17"/>
        <v>5.8520588947333696E-2</v>
      </c>
      <c r="S50" s="187">
        <f t="shared" si="13"/>
        <v>2.1360961882834484E-2</v>
      </c>
      <c r="T50" s="189">
        <f t="shared" si="18"/>
        <v>0.14299475543187412</v>
      </c>
      <c r="U50" s="186">
        <v>2081</v>
      </c>
      <c r="V50" s="186">
        <v>2259</v>
      </c>
      <c r="W50" s="186">
        <v>738</v>
      </c>
      <c r="X50" s="186">
        <v>1138</v>
      </c>
      <c r="Y50" s="186">
        <v>1983</v>
      </c>
      <c r="Z50" s="187">
        <f t="shared" si="23"/>
        <v>0.74253075571177507</v>
      </c>
      <c r="AA50" s="188">
        <f t="shared" si="19"/>
        <v>-0.12217795484727756</v>
      </c>
      <c r="AB50" s="187">
        <f t="shared" si="14"/>
        <v>1.2382837624343548E-2</v>
      </c>
      <c r="AC50" s="189">
        <f t="shared" si="20"/>
        <v>5.8956794748296409E-3</v>
      </c>
      <c r="AD50" s="40"/>
      <c r="AE50" s="40"/>
    </row>
    <row r="51" spans="1:31" x14ac:dyDescent="0.25">
      <c r="A51" s="197" t="s">
        <v>118</v>
      </c>
      <c r="B51" s="185" t="s">
        <v>118</v>
      </c>
      <c r="C51" s="186">
        <v>21388</v>
      </c>
      <c r="D51" s="186">
        <v>21787</v>
      </c>
      <c r="E51" s="186">
        <v>5279</v>
      </c>
      <c r="F51" s="186">
        <v>8333</v>
      </c>
      <c r="G51" s="186">
        <v>24390</v>
      </c>
      <c r="H51" s="187">
        <f t="shared" si="21"/>
        <v>1.9269170766830674</v>
      </c>
      <c r="I51" s="188">
        <f t="shared" si="15"/>
        <v>0.11947491623445172</v>
      </c>
      <c r="J51" s="187">
        <f t="shared" si="12"/>
        <v>1.3370171197395036E-2</v>
      </c>
      <c r="K51" s="189">
        <f t="shared" si="16"/>
        <v>5.7334273624823698E-2</v>
      </c>
      <c r="L51" s="186">
        <v>211235</v>
      </c>
      <c r="M51" s="186">
        <v>220591</v>
      </c>
      <c r="N51" s="186">
        <v>41669</v>
      </c>
      <c r="O51" s="186">
        <v>62984</v>
      </c>
      <c r="P51" s="186">
        <v>206652</v>
      </c>
      <c r="Q51" s="187">
        <f t="shared" si="22"/>
        <v>2.2810237520640162</v>
      </c>
      <c r="R51" s="188">
        <f t="shared" si="17"/>
        <v>-6.3189341360255002E-2</v>
      </c>
      <c r="S51" s="187">
        <f t="shared" si="13"/>
        <v>9.1780719706659838E-2</v>
      </c>
      <c r="T51" s="189">
        <f t="shared" si="18"/>
        <v>0.48578279266572638</v>
      </c>
      <c r="U51" s="186">
        <v>361</v>
      </c>
      <c r="V51" s="186">
        <v>326</v>
      </c>
      <c r="W51" s="186">
        <v>124</v>
      </c>
      <c r="X51" s="186">
        <v>101</v>
      </c>
      <c r="Y51" s="186">
        <v>176</v>
      </c>
      <c r="Z51" s="187">
        <f t="shared" si="23"/>
        <v>0.74257425742574257</v>
      </c>
      <c r="AA51" s="188">
        <f t="shared" si="19"/>
        <v>-0.46012269938650308</v>
      </c>
      <c r="AB51" s="187">
        <f t="shared" si="14"/>
        <v>1.0990314785095634E-3</v>
      </c>
      <c r="AC51" s="189">
        <f t="shared" si="20"/>
        <v>4.1372825575928537E-4</v>
      </c>
      <c r="AD51" s="40"/>
      <c r="AE51" s="40"/>
    </row>
    <row r="52" spans="1:31" x14ac:dyDescent="0.25">
      <c r="A52" s="197" t="s">
        <v>140</v>
      </c>
      <c r="B52" s="185" t="s">
        <v>140</v>
      </c>
      <c r="C52" s="186">
        <v>51927</v>
      </c>
      <c r="D52" s="186">
        <v>42310</v>
      </c>
      <c r="E52" s="186">
        <v>16787</v>
      </c>
      <c r="F52" s="186">
        <v>47128</v>
      </c>
      <c r="G52" s="186">
        <v>65760</v>
      </c>
      <c r="H52" s="187">
        <f t="shared" si="21"/>
        <v>0.39534883720930236</v>
      </c>
      <c r="I52" s="188">
        <f t="shared" si="15"/>
        <v>0.55424249586386187</v>
      </c>
      <c r="J52" s="187">
        <f t="shared" si="12"/>
        <v>3.6048481260381203E-2</v>
      </c>
      <c r="K52" s="189">
        <f t="shared" si="16"/>
        <v>0.26879764556806801</v>
      </c>
      <c r="L52" s="186">
        <v>43378</v>
      </c>
      <c r="M52" s="186">
        <v>35449</v>
      </c>
      <c r="N52" s="186">
        <v>9278</v>
      </c>
      <c r="O52" s="186">
        <v>11234</v>
      </c>
      <c r="P52" s="186">
        <v>29610</v>
      </c>
      <c r="Q52" s="187">
        <f t="shared" si="22"/>
        <v>1.6357486202599252</v>
      </c>
      <c r="R52" s="188">
        <f t="shared" si="17"/>
        <v>-0.16471550678439451</v>
      </c>
      <c r="S52" s="187">
        <f t="shared" si="13"/>
        <v>1.3150741877718086E-2</v>
      </c>
      <c r="T52" s="189">
        <f t="shared" si="18"/>
        <v>0.12103251650350508</v>
      </c>
      <c r="U52" s="186">
        <v>4853</v>
      </c>
      <c r="V52" s="186">
        <v>3546</v>
      </c>
      <c r="W52" s="186">
        <v>360</v>
      </c>
      <c r="X52" s="186">
        <v>2649</v>
      </c>
      <c r="Y52" s="186">
        <v>768</v>
      </c>
      <c r="Z52" s="187">
        <f t="shared" si="23"/>
        <v>-0.71007927519818792</v>
      </c>
      <c r="AA52" s="188">
        <f t="shared" si="19"/>
        <v>-0.78341793570219964</v>
      </c>
      <c r="AB52" s="187">
        <f t="shared" si="14"/>
        <v>4.7957737244053679E-3</v>
      </c>
      <c r="AC52" s="189">
        <f t="shared" si="20"/>
        <v>3.1392425759774367E-3</v>
      </c>
      <c r="AD52" s="40"/>
      <c r="AE52" s="40"/>
    </row>
    <row r="53" spans="1:31" x14ac:dyDescent="0.25">
      <c r="A53" s="197" t="s">
        <v>130</v>
      </c>
      <c r="B53" s="185" t="s">
        <v>130</v>
      </c>
      <c r="C53" s="186">
        <v>27703</v>
      </c>
      <c r="D53" s="186">
        <v>24207</v>
      </c>
      <c r="E53" s="186">
        <v>7717</v>
      </c>
      <c r="F53" s="186">
        <v>17567</v>
      </c>
      <c r="G53" s="186">
        <v>25131</v>
      </c>
      <c r="H53" s="187">
        <f t="shared" si="21"/>
        <v>0.43058006489440426</v>
      </c>
      <c r="I53" s="188">
        <f t="shared" si="15"/>
        <v>3.8170777047961346E-2</v>
      </c>
      <c r="J53" s="187">
        <f t="shared" si="12"/>
        <v>1.3776374430575427E-2</v>
      </c>
      <c r="K53" s="189">
        <f t="shared" si="16"/>
        <v>0.10160425645462558</v>
      </c>
      <c r="L53" s="186">
        <v>36068</v>
      </c>
      <c r="M53" s="186">
        <v>35393</v>
      </c>
      <c r="N53" s="186">
        <v>8524</v>
      </c>
      <c r="O53" s="186">
        <v>19022</v>
      </c>
      <c r="P53" s="186">
        <v>37786</v>
      </c>
      <c r="Q53" s="187">
        <f t="shared" si="22"/>
        <v>0.98643675743875514</v>
      </c>
      <c r="R53" s="188">
        <f t="shared" si="17"/>
        <v>6.7612239708416899E-2</v>
      </c>
      <c r="S53" s="187">
        <f t="shared" si="13"/>
        <v>1.6781963275631733E-2</v>
      </c>
      <c r="T53" s="189">
        <f t="shared" si="18"/>
        <v>0.1527682318409328</v>
      </c>
      <c r="U53" s="186">
        <v>5480</v>
      </c>
      <c r="V53" s="186">
        <v>5736</v>
      </c>
      <c r="W53" s="186">
        <v>3148</v>
      </c>
      <c r="X53" s="186">
        <v>86</v>
      </c>
      <c r="Y53" s="186">
        <v>4297</v>
      </c>
      <c r="Z53" s="187">
        <f t="shared" si="23"/>
        <v>48.965116279069768</v>
      </c>
      <c r="AA53" s="188">
        <f t="shared" si="19"/>
        <v>-0.25087168758716871</v>
      </c>
      <c r="AB53" s="187">
        <f t="shared" si="14"/>
        <v>2.6832603767929512E-2</v>
      </c>
      <c r="AC53" s="189">
        <f t="shared" si="20"/>
        <v>1.7372706616749278E-2</v>
      </c>
      <c r="AD53" s="40"/>
      <c r="AE53" s="40"/>
    </row>
    <row r="54" spans="1:31" x14ac:dyDescent="0.25">
      <c r="A54" s="197" t="s">
        <v>142</v>
      </c>
      <c r="B54" s="185" t="s">
        <v>142</v>
      </c>
      <c r="C54" s="186">
        <v>120</v>
      </c>
      <c r="D54" s="186">
        <v>46</v>
      </c>
      <c r="E54" s="186">
        <v>11</v>
      </c>
      <c r="F54" s="186">
        <v>31</v>
      </c>
      <c r="G54" s="186">
        <v>112</v>
      </c>
      <c r="H54" s="187">
        <f t="shared" si="21"/>
        <v>2.6129032258064515</v>
      </c>
      <c r="I54" s="188">
        <f t="shared" si="15"/>
        <v>1.4347826086956523</v>
      </c>
      <c r="J54" s="187">
        <f t="shared" si="12"/>
        <v>6.1396440102839039E-5</v>
      </c>
      <c r="K54" s="189">
        <f t="shared" si="16"/>
        <v>1.9608873015039305E-3</v>
      </c>
      <c r="L54" s="186">
        <v>118</v>
      </c>
      <c r="M54" s="186">
        <v>145</v>
      </c>
      <c r="N54" s="186">
        <v>33</v>
      </c>
      <c r="O54" s="186">
        <v>53</v>
      </c>
      <c r="P54" s="186">
        <v>189</v>
      </c>
      <c r="Q54" s="187">
        <f t="shared" si="22"/>
        <v>2.5660377358490565</v>
      </c>
      <c r="R54" s="188">
        <f t="shared" si="17"/>
        <v>0.30344827586206891</v>
      </c>
      <c r="S54" s="187">
        <f t="shared" si="13"/>
        <v>8.3940905602455872E-5</v>
      </c>
      <c r="T54" s="189">
        <f t="shared" si="18"/>
        <v>3.3089973212878827E-3</v>
      </c>
      <c r="U54" s="186">
        <v>21</v>
      </c>
      <c r="V54" s="186">
        <v>19</v>
      </c>
      <c r="W54" s="186">
        <v>5</v>
      </c>
      <c r="X54" s="186">
        <v>6</v>
      </c>
      <c r="Y54" s="186">
        <v>19</v>
      </c>
      <c r="Z54" s="187">
        <f t="shared" si="23"/>
        <v>2.1666666666666665</v>
      </c>
      <c r="AA54" s="188">
        <f t="shared" si="19"/>
        <v>0</v>
      </c>
      <c r="AB54" s="187">
        <f t="shared" si="14"/>
        <v>1.1864544370273696E-4</v>
      </c>
      <c r="AC54" s="189">
        <f t="shared" si="20"/>
        <v>3.3265052436227391E-4</v>
      </c>
      <c r="AD54" s="40"/>
      <c r="AE54" s="40"/>
    </row>
    <row r="55" spans="1:31" x14ac:dyDescent="0.25">
      <c r="A55" s="197" t="s">
        <v>122</v>
      </c>
      <c r="B55" s="185" t="s">
        <v>122</v>
      </c>
      <c r="C55" s="186">
        <v>26532</v>
      </c>
      <c r="D55" s="186">
        <v>24975</v>
      </c>
      <c r="E55" s="186">
        <v>5686</v>
      </c>
      <c r="F55" s="186">
        <v>14995</v>
      </c>
      <c r="G55" s="186">
        <v>21696</v>
      </c>
      <c r="H55" s="187">
        <f t="shared" si="21"/>
        <v>0.4468822940980326</v>
      </c>
      <c r="I55" s="188">
        <f t="shared" si="15"/>
        <v>-0.13129129129129125</v>
      </c>
      <c r="J55" s="187">
        <f t="shared" si="12"/>
        <v>1.1893367539921391E-2</v>
      </c>
      <c r="K55" s="189">
        <f t="shared" si="16"/>
        <v>0.16916167664670659</v>
      </c>
      <c r="L55" s="186">
        <v>21631</v>
      </c>
      <c r="M55" s="186">
        <v>21012</v>
      </c>
      <c r="N55" s="186">
        <v>4832</v>
      </c>
      <c r="O55" s="186">
        <v>10276</v>
      </c>
      <c r="P55" s="186">
        <v>16365</v>
      </c>
      <c r="Q55" s="187">
        <f t="shared" si="22"/>
        <v>0.59254573764110541</v>
      </c>
      <c r="R55" s="188">
        <f t="shared" si="17"/>
        <v>-0.22115933752141637</v>
      </c>
      <c r="S55" s="187">
        <f t="shared" si="13"/>
        <v>7.2682165089110601E-3</v>
      </c>
      <c r="T55" s="189">
        <f t="shared" si="18"/>
        <v>0.12759636976047903</v>
      </c>
      <c r="U55" s="186">
        <v>2329</v>
      </c>
      <c r="V55" s="186">
        <v>3138</v>
      </c>
      <c r="W55" s="186">
        <v>805</v>
      </c>
      <c r="X55" s="186">
        <v>752</v>
      </c>
      <c r="Y55" s="186">
        <v>1377</v>
      </c>
      <c r="Z55" s="187">
        <f t="shared" si="23"/>
        <v>0.8311170212765957</v>
      </c>
      <c r="AA55" s="188">
        <f t="shared" si="19"/>
        <v>-0.56118546845124284</v>
      </c>
      <c r="AB55" s="187">
        <f t="shared" si="14"/>
        <v>8.5986724199299362E-3</v>
      </c>
      <c r="AC55" s="189">
        <f t="shared" si="20"/>
        <v>1.0736339820359281E-2</v>
      </c>
      <c r="AD55" s="40"/>
      <c r="AE55" s="40"/>
    </row>
    <row r="56" spans="1:31" x14ac:dyDescent="0.25">
      <c r="A56" s="197" t="s">
        <v>136</v>
      </c>
      <c r="B56" s="185" t="s">
        <v>136</v>
      </c>
      <c r="C56" s="186">
        <v>44875</v>
      </c>
      <c r="D56" s="186">
        <v>41333</v>
      </c>
      <c r="E56" s="186">
        <v>13445</v>
      </c>
      <c r="F56" s="186">
        <v>12795</v>
      </c>
      <c r="G56" s="186">
        <v>21271</v>
      </c>
      <c r="H56" s="187">
        <f t="shared" si="21"/>
        <v>0.66244626807346618</v>
      </c>
      <c r="I56" s="188">
        <f t="shared" si="15"/>
        <v>-0.4853748820555005</v>
      </c>
      <c r="J56" s="187">
        <f t="shared" si="12"/>
        <v>1.1660389977031154E-2</v>
      </c>
      <c r="K56" s="189">
        <f t="shared" si="16"/>
        <v>7.924934613980314E-2</v>
      </c>
      <c r="L56" s="186">
        <v>35918</v>
      </c>
      <c r="M56" s="186">
        <v>26615</v>
      </c>
      <c r="N56" s="186">
        <v>9898</v>
      </c>
      <c r="O56" s="186">
        <v>3792</v>
      </c>
      <c r="P56" s="186">
        <v>15476</v>
      </c>
      <c r="Q56" s="187">
        <f t="shared" si="22"/>
        <v>3.0812236286919834</v>
      </c>
      <c r="R56" s="188">
        <f t="shared" si="17"/>
        <v>-0.41852338906631603</v>
      </c>
      <c r="S56" s="187">
        <f t="shared" si="13"/>
        <v>6.8733833603365456E-3</v>
      </c>
      <c r="T56" s="189">
        <f t="shared" si="18"/>
        <v>5.7658919696281008E-2</v>
      </c>
      <c r="U56" s="186">
        <v>5566</v>
      </c>
      <c r="V56" s="186">
        <v>4218</v>
      </c>
      <c r="W56" s="186">
        <v>1339</v>
      </c>
      <c r="X56" s="186">
        <v>132</v>
      </c>
      <c r="Y56" s="186">
        <v>422</v>
      </c>
      <c r="Z56" s="187">
        <f t="shared" si="23"/>
        <v>2.1969696969696968</v>
      </c>
      <c r="AA56" s="188">
        <f t="shared" si="19"/>
        <v>-0.89995258416311052</v>
      </c>
      <c r="AB56" s="187">
        <f t="shared" si="14"/>
        <v>2.6351777496081579E-3</v>
      </c>
      <c r="AC56" s="189">
        <f t="shared" si="20"/>
        <v>1.5722450317802136E-3</v>
      </c>
      <c r="AD56" s="40"/>
      <c r="AE56" s="40"/>
    </row>
    <row r="57" spans="1:31" x14ac:dyDescent="0.25">
      <c r="A57" s="197" t="s">
        <v>157</v>
      </c>
      <c r="B57" s="185" t="s">
        <v>286</v>
      </c>
      <c r="C57" s="186">
        <v>2401</v>
      </c>
      <c r="D57" s="186">
        <v>2322</v>
      </c>
      <c r="E57" s="186">
        <v>647</v>
      </c>
      <c r="F57" s="186">
        <v>1335</v>
      </c>
      <c r="G57" s="186">
        <v>2203</v>
      </c>
      <c r="H57" s="187">
        <f t="shared" si="21"/>
        <v>0.6501872659176029</v>
      </c>
      <c r="I57" s="188">
        <f t="shared" si="15"/>
        <v>-5.1248923341946639E-2</v>
      </c>
      <c r="J57" s="187">
        <f t="shared" si="12"/>
        <v>1.2076460495228072E-3</v>
      </c>
      <c r="K57" s="189">
        <f t="shared" si="16"/>
        <v>4.8485782199137246E-2</v>
      </c>
      <c r="L57" s="186">
        <v>3521</v>
      </c>
      <c r="M57" s="186">
        <v>3881</v>
      </c>
      <c r="N57" s="186">
        <v>1022</v>
      </c>
      <c r="O57" s="186">
        <v>1981</v>
      </c>
      <c r="P57" s="186">
        <v>4257</v>
      </c>
      <c r="Q57" s="187">
        <f t="shared" si="22"/>
        <v>1.1489146895507321</v>
      </c>
      <c r="R57" s="188">
        <f t="shared" si="17"/>
        <v>9.6882246843597031E-2</v>
      </c>
      <c r="S57" s="187">
        <f t="shared" si="13"/>
        <v>1.8906689690457918E-3</v>
      </c>
      <c r="T57" s="189">
        <f t="shared" si="18"/>
        <v>9.3692226428382777E-2</v>
      </c>
      <c r="U57" s="186">
        <v>393</v>
      </c>
      <c r="V57" s="186">
        <v>574</v>
      </c>
      <c r="W57" s="186">
        <v>154</v>
      </c>
      <c r="X57" s="186">
        <v>157</v>
      </c>
      <c r="Y57" s="186">
        <v>486</v>
      </c>
      <c r="Z57" s="187">
        <f t="shared" si="23"/>
        <v>2.0955414012738856</v>
      </c>
      <c r="AA57" s="188">
        <f t="shared" si="19"/>
        <v>-0.15331010452961669</v>
      </c>
      <c r="AB57" s="187">
        <f t="shared" si="14"/>
        <v>3.034825559975272E-3</v>
      </c>
      <c r="AC57" s="189">
        <f t="shared" si="20"/>
        <v>1.0696364116559557E-2</v>
      </c>
      <c r="AD57" s="40"/>
      <c r="AE57" s="40"/>
    </row>
    <row r="58" spans="1:31" x14ac:dyDescent="0.25">
      <c r="A58" s="197" t="s">
        <v>132</v>
      </c>
      <c r="B58" s="185" t="s">
        <v>132</v>
      </c>
      <c r="C58" s="186">
        <v>10096</v>
      </c>
      <c r="D58" s="186">
        <v>10100</v>
      </c>
      <c r="E58" s="186">
        <v>4088</v>
      </c>
      <c r="F58" s="186">
        <v>1654</v>
      </c>
      <c r="G58" s="186">
        <v>4383</v>
      </c>
      <c r="H58" s="187">
        <f t="shared" si="21"/>
        <v>1.6499395405078596</v>
      </c>
      <c r="I58" s="188">
        <f t="shared" si="15"/>
        <v>-0.5660396039603961</v>
      </c>
      <c r="J58" s="187">
        <f t="shared" si="12"/>
        <v>2.4026839015244953E-3</v>
      </c>
      <c r="K58" s="189">
        <f t="shared" si="16"/>
        <v>3.1254902520073589E-2</v>
      </c>
      <c r="L58" s="186">
        <v>10278</v>
      </c>
      <c r="M58" s="186">
        <v>7499</v>
      </c>
      <c r="N58" s="186">
        <v>3067</v>
      </c>
      <c r="O58" s="186">
        <v>3243</v>
      </c>
      <c r="P58" s="186">
        <v>6702</v>
      </c>
      <c r="Q58" s="187">
        <f t="shared" si="22"/>
        <v>1.0666049953746533</v>
      </c>
      <c r="R58" s="188">
        <f t="shared" si="17"/>
        <v>-0.10628083744499262</v>
      </c>
      <c r="S58" s="187">
        <f t="shared" si="13"/>
        <v>2.9765711605696256E-3</v>
      </c>
      <c r="T58" s="189">
        <f t="shared" si="18"/>
        <v>4.7791548411940041E-2</v>
      </c>
      <c r="U58" s="186">
        <v>2107</v>
      </c>
      <c r="V58" s="186">
        <v>923</v>
      </c>
      <c r="W58" s="186">
        <v>446</v>
      </c>
      <c r="X58" s="186">
        <v>40</v>
      </c>
      <c r="Y58" s="186">
        <v>138</v>
      </c>
      <c r="Z58" s="187">
        <f t="shared" si="23"/>
        <v>2.4500000000000002</v>
      </c>
      <c r="AA58" s="188">
        <f t="shared" si="19"/>
        <v>-0.85048754062838572</v>
      </c>
      <c r="AB58" s="187">
        <f t="shared" si="14"/>
        <v>8.6174059110408956E-4</v>
      </c>
      <c r="AC58" s="189">
        <f t="shared" si="20"/>
        <v>9.8406948386268664E-4</v>
      </c>
      <c r="AD58" s="40"/>
      <c r="AE58" s="40"/>
    </row>
    <row r="59" spans="1:31" x14ac:dyDescent="0.25">
      <c r="A59" s="197" t="s">
        <v>154</v>
      </c>
      <c r="B59" s="185" t="s">
        <v>155</v>
      </c>
      <c r="C59" s="186">
        <v>1951</v>
      </c>
      <c r="D59" s="186">
        <v>1359</v>
      </c>
      <c r="E59" s="186">
        <v>771</v>
      </c>
      <c r="F59" s="186">
        <v>1473</v>
      </c>
      <c r="G59" s="186">
        <v>4565</v>
      </c>
      <c r="H59" s="187">
        <f t="shared" si="21"/>
        <v>2.0991174473862864</v>
      </c>
      <c r="I59" s="188">
        <f t="shared" si="15"/>
        <v>2.3590875643855775</v>
      </c>
      <c r="J59" s="187">
        <f t="shared" si="12"/>
        <v>2.502453116691609E-3</v>
      </c>
      <c r="K59" s="189">
        <f t="shared" si="16"/>
        <v>9.8645115284050386E-2</v>
      </c>
      <c r="L59" s="186">
        <v>2490</v>
      </c>
      <c r="M59" s="186">
        <v>3344</v>
      </c>
      <c r="N59" s="186">
        <v>1129</v>
      </c>
      <c r="O59" s="186">
        <v>1382</v>
      </c>
      <c r="P59" s="186">
        <v>4162</v>
      </c>
      <c r="Q59" s="187">
        <f t="shared" si="22"/>
        <v>2.0115774240231548</v>
      </c>
      <c r="R59" s="188">
        <f t="shared" si="17"/>
        <v>0.24461722488038284</v>
      </c>
      <c r="S59" s="187">
        <f t="shared" si="13"/>
        <v>1.8484764503567267E-3</v>
      </c>
      <c r="T59" s="189">
        <f t="shared" si="18"/>
        <v>8.9936685610562478E-2</v>
      </c>
      <c r="U59" s="186">
        <v>134</v>
      </c>
      <c r="V59" s="186">
        <v>236</v>
      </c>
      <c r="W59" s="186">
        <v>96</v>
      </c>
      <c r="X59" s="186">
        <v>125</v>
      </c>
      <c r="Y59" s="186">
        <v>319</v>
      </c>
      <c r="Z59" s="187">
        <f t="shared" si="23"/>
        <v>1.552</v>
      </c>
      <c r="AA59" s="188">
        <f t="shared" si="19"/>
        <v>0.35169491525423724</v>
      </c>
      <c r="AB59" s="187">
        <f t="shared" si="14"/>
        <v>1.9919945547985838E-3</v>
      </c>
      <c r="AC59" s="189">
        <f t="shared" si="20"/>
        <v>6.8932731162348465E-3</v>
      </c>
      <c r="AD59" s="40"/>
      <c r="AE59" s="40"/>
    </row>
    <row r="60" spans="1:31" x14ac:dyDescent="0.25">
      <c r="A60" s="197" t="s">
        <v>146</v>
      </c>
      <c r="B60" s="185" t="s">
        <v>146</v>
      </c>
      <c r="C60" s="186">
        <v>2015</v>
      </c>
      <c r="D60" s="186">
        <v>2150</v>
      </c>
      <c r="E60" s="186">
        <v>399</v>
      </c>
      <c r="F60" s="186">
        <v>969</v>
      </c>
      <c r="G60" s="186">
        <v>2669</v>
      </c>
      <c r="H60" s="187">
        <f t="shared" si="21"/>
        <v>1.7543859649122808</v>
      </c>
      <c r="I60" s="188">
        <f t="shared" si="15"/>
        <v>0.24139534883720937</v>
      </c>
      <c r="J60" s="187">
        <f t="shared" si="12"/>
        <v>1.463099094950691E-3</v>
      </c>
      <c r="K60" s="189">
        <f t="shared" si="16"/>
        <v>8.4182305630026807E-2</v>
      </c>
      <c r="L60" s="186">
        <v>2070</v>
      </c>
      <c r="M60" s="186">
        <v>2527</v>
      </c>
      <c r="N60" s="186">
        <v>672</v>
      </c>
      <c r="O60" s="186">
        <v>806</v>
      </c>
      <c r="P60" s="186">
        <v>2581</v>
      </c>
      <c r="Q60" s="187">
        <f t="shared" si="22"/>
        <v>2.2022332506203472</v>
      </c>
      <c r="R60" s="188">
        <f t="shared" si="17"/>
        <v>2.13692125049465E-2</v>
      </c>
      <c r="S60" s="187">
        <f t="shared" si="13"/>
        <v>1.1463041130155482E-3</v>
      </c>
      <c r="T60" s="189">
        <f t="shared" si="18"/>
        <v>8.1406718183251847E-2</v>
      </c>
      <c r="U60" s="186">
        <v>102</v>
      </c>
      <c r="V60" s="186">
        <v>169</v>
      </c>
      <c r="W60" s="186">
        <v>34</v>
      </c>
      <c r="X60" s="186">
        <v>80</v>
      </c>
      <c r="Y60" s="186">
        <v>149</v>
      </c>
      <c r="Z60" s="187">
        <f t="shared" si="23"/>
        <v>0.86250000000000004</v>
      </c>
      <c r="AA60" s="188">
        <f t="shared" si="19"/>
        <v>-0.11834319526627224</v>
      </c>
      <c r="AB60" s="187">
        <f t="shared" si="14"/>
        <v>9.3043005851093719E-4</v>
      </c>
      <c r="AC60" s="189">
        <f t="shared" si="20"/>
        <v>4.6995741996530517E-3</v>
      </c>
      <c r="AD60" s="40"/>
      <c r="AE60" s="40"/>
    </row>
    <row r="61" spans="1:31" x14ac:dyDescent="0.25">
      <c r="A61" s="197" t="s">
        <v>134</v>
      </c>
      <c r="B61" s="185" t="s">
        <v>134</v>
      </c>
      <c r="C61" s="186">
        <v>4459</v>
      </c>
      <c r="D61" s="186">
        <v>3438</v>
      </c>
      <c r="E61" s="186">
        <v>1818</v>
      </c>
      <c r="F61" s="186">
        <v>514</v>
      </c>
      <c r="G61" s="186">
        <v>1989</v>
      </c>
      <c r="H61" s="187">
        <f t="shared" si="21"/>
        <v>2.8696498054474708</v>
      </c>
      <c r="I61" s="188">
        <f t="shared" si="15"/>
        <v>-0.42146596858638741</v>
      </c>
      <c r="J61" s="187">
        <f t="shared" si="12"/>
        <v>1.0903349943263111E-3</v>
      </c>
      <c r="K61" s="189">
        <f t="shared" si="16"/>
        <v>9.9466411957973063E-3</v>
      </c>
      <c r="L61" s="186">
        <v>13976</v>
      </c>
      <c r="M61" s="186">
        <v>12867</v>
      </c>
      <c r="N61" s="186">
        <v>4615</v>
      </c>
      <c r="O61" s="186">
        <v>2160</v>
      </c>
      <c r="P61" s="186">
        <v>8666</v>
      </c>
      <c r="Q61" s="187">
        <f t="shared" si="22"/>
        <v>3.0120370370370368</v>
      </c>
      <c r="R61" s="188">
        <f t="shared" si="17"/>
        <v>-0.32649413227636592</v>
      </c>
      <c r="S61" s="187">
        <f t="shared" si="13"/>
        <v>3.8488459679940877E-3</v>
      </c>
      <c r="T61" s="189">
        <f t="shared" si="18"/>
        <v>4.3337150629853924E-2</v>
      </c>
      <c r="U61" s="186">
        <v>1513</v>
      </c>
      <c r="V61" s="186">
        <v>799</v>
      </c>
      <c r="W61" s="186">
        <v>330</v>
      </c>
      <c r="X61" s="186">
        <v>64</v>
      </c>
      <c r="Y61" s="186">
        <v>111</v>
      </c>
      <c r="Z61" s="187">
        <f t="shared" si="23"/>
        <v>0.734375</v>
      </c>
      <c r="AA61" s="188">
        <f t="shared" si="19"/>
        <v>-0.86107634543178979</v>
      </c>
      <c r="AB61" s="187">
        <f t="shared" si="14"/>
        <v>6.931391711054633E-4</v>
      </c>
      <c r="AC61" s="189">
        <f t="shared" si="20"/>
        <v>5.5509159011236855E-4</v>
      </c>
      <c r="AD61" s="40"/>
      <c r="AE61" s="40"/>
    </row>
    <row r="62" spans="1:31" x14ac:dyDescent="0.25">
      <c r="A62" s="197" t="s">
        <v>126</v>
      </c>
      <c r="B62" s="185" t="s">
        <v>126</v>
      </c>
      <c r="C62" s="186">
        <v>10942</v>
      </c>
      <c r="D62" s="186">
        <v>11284</v>
      </c>
      <c r="E62" s="186">
        <v>2905</v>
      </c>
      <c r="F62" s="186">
        <v>4962</v>
      </c>
      <c r="G62" s="186">
        <v>10030</v>
      </c>
      <c r="H62" s="187">
        <f t="shared" si="21"/>
        <v>1.0213623538895606</v>
      </c>
      <c r="I62" s="188">
        <f t="shared" si="15"/>
        <v>-0.11113080467919179</v>
      </c>
      <c r="J62" s="187">
        <f t="shared" si="12"/>
        <v>5.4982704842096034E-3</v>
      </c>
      <c r="K62" s="189">
        <f t="shared" si="16"/>
        <v>0.14542554733942295</v>
      </c>
      <c r="L62" s="186">
        <v>6083</v>
      </c>
      <c r="M62" s="186">
        <v>5517</v>
      </c>
      <c r="N62" s="186">
        <v>1489</v>
      </c>
      <c r="O62" s="186">
        <v>2091</v>
      </c>
      <c r="P62" s="186">
        <v>5617</v>
      </c>
      <c r="Q62" s="187">
        <f t="shared" si="22"/>
        <v>1.6862745098039214</v>
      </c>
      <c r="R62" s="188">
        <f t="shared" si="17"/>
        <v>1.8125793003443968E-2</v>
      </c>
      <c r="S62" s="187">
        <f t="shared" si="13"/>
        <v>2.4946881839629344E-3</v>
      </c>
      <c r="T62" s="189">
        <f t="shared" si="18"/>
        <v>8.1441206321589091E-2</v>
      </c>
      <c r="U62" s="186">
        <v>964</v>
      </c>
      <c r="V62" s="186">
        <v>1172</v>
      </c>
      <c r="W62" s="186">
        <v>356</v>
      </c>
      <c r="X62" s="186">
        <v>282</v>
      </c>
      <c r="Y62" s="186">
        <v>607</v>
      </c>
      <c r="Z62" s="187">
        <f t="shared" si="23"/>
        <v>1.1524822695035462</v>
      </c>
      <c r="AA62" s="188">
        <f t="shared" si="19"/>
        <v>-0.48208191126279865</v>
      </c>
      <c r="AB62" s="187">
        <f t="shared" si="14"/>
        <v>3.7904097014505966E-3</v>
      </c>
      <c r="AC62" s="189">
        <f t="shared" si="20"/>
        <v>8.800927939683921E-3</v>
      </c>
      <c r="AD62" s="40"/>
      <c r="AE62" s="40"/>
    </row>
    <row r="63" spans="1:31" x14ac:dyDescent="0.25">
      <c r="A63" s="197" t="s">
        <v>152</v>
      </c>
      <c r="B63" s="185" t="s">
        <v>152</v>
      </c>
      <c r="C63" s="186">
        <v>9679</v>
      </c>
      <c r="D63" s="186">
        <v>6770</v>
      </c>
      <c r="E63" s="186">
        <v>2032</v>
      </c>
      <c r="F63" s="186">
        <v>8812</v>
      </c>
      <c r="G63" s="186">
        <v>14123</v>
      </c>
      <c r="H63" s="187">
        <f t="shared" si="21"/>
        <v>0.60270086246028143</v>
      </c>
      <c r="I63" s="188">
        <f t="shared" si="15"/>
        <v>1.0861152141802068</v>
      </c>
      <c r="J63" s="187">
        <f t="shared" si="12"/>
        <v>7.7419814604678186E-3</v>
      </c>
      <c r="K63" s="189">
        <f t="shared" si="16"/>
        <v>0.23344187507231526</v>
      </c>
      <c r="L63" s="186">
        <v>4309</v>
      </c>
      <c r="M63" s="186">
        <v>4243</v>
      </c>
      <c r="N63" s="186">
        <v>806</v>
      </c>
      <c r="O63" s="186">
        <v>3089</v>
      </c>
      <c r="P63" s="186">
        <v>6289</v>
      </c>
      <c r="Q63" s="187">
        <f t="shared" si="22"/>
        <v>1.0359339592101002</v>
      </c>
      <c r="R63" s="188">
        <f t="shared" si="17"/>
        <v>0.48220598633042666</v>
      </c>
      <c r="S63" s="187">
        <f t="shared" si="13"/>
        <v>2.7931447372161111E-3</v>
      </c>
      <c r="T63" s="189">
        <f t="shared" si="18"/>
        <v>0.1039521314401891</v>
      </c>
      <c r="U63" s="186">
        <v>227</v>
      </c>
      <c r="V63" s="186">
        <v>297</v>
      </c>
      <c r="W63" s="186">
        <v>77</v>
      </c>
      <c r="X63" s="186">
        <v>170</v>
      </c>
      <c r="Y63" s="186">
        <v>265</v>
      </c>
      <c r="Z63" s="187">
        <f t="shared" si="23"/>
        <v>0.55882352941176472</v>
      </c>
      <c r="AA63" s="188">
        <f t="shared" si="19"/>
        <v>-0.1077441077441077</v>
      </c>
      <c r="AB63" s="187">
        <f t="shared" si="14"/>
        <v>1.6547917148013313E-3</v>
      </c>
      <c r="AC63" s="189">
        <f t="shared" si="20"/>
        <v>4.3802376898791715E-3</v>
      </c>
      <c r="AD63" s="40"/>
      <c r="AE63" s="40"/>
    </row>
    <row r="64" spans="1:31" x14ac:dyDescent="0.25">
      <c r="A64" s="197" t="s">
        <v>138</v>
      </c>
      <c r="B64" s="185" t="s">
        <v>138</v>
      </c>
      <c r="C64" s="186">
        <v>2947</v>
      </c>
      <c r="D64" s="186">
        <v>6842</v>
      </c>
      <c r="E64" s="186">
        <v>553</v>
      </c>
      <c r="F64" s="186">
        <v>2600</v>
      </c>
      <c r="G64" s="186">
        <v>7526</v>
      </c>
      <c r="H64" s="187">
        <f t="shared" si="21"/>
        <v>1.8946153846153848</v>
      </c>
      <c r="I64" s="188">
        <f t="shared" si="15"/>
        <v>9.9970768781058261E-2</v>
      </c>
      <c r="J64" s="187">
        <f t="shared" si="12"/>
        <v>4.1256215019104163E-3</v>
      </c>
      <c r="K64" s="189">
        <f t="shared" si="16"/>
        <v>0.14285985459653386</v>
      </c>
      <c r="L64" s="186">
        <v>6086</v>
      </c>
      <c r="M64" s="186">
        <v>5096</v>
      </c>
      <c r="N64" s="186">
        <v>1006</v>
      </c>
      <c r="O64" s="186">
        <v>2039</v>
      </c>
      <c r="P64" s="186">
        <v>5124</v>
      </c>
      <c r="Q64" s="187">
        <f t="shared" si="22"/>
        <v>1.5129965669445808</v>
      </c>
      <c r="R64" s="188">
        <f t="shared" si="17"/>
        <v>5.494505494505475E-3</v>
      </c>
      <c r="S64" s="187">
        <f t="shared" si="13"/>
        <v>2.2757312185554702E-3</v>
      </c>
      <c r="T64" s="189">
        <f t="shared" si="18"/>
        <v>9.7264668476300747E-2</v>
      </c>
      <c r="U64" s="186">
        <v>131</v>
      </c>
      <c r="V64" s="186">
        <v>349</v>
      </c>
      <c r="W64" s="186">
        <v>169</v>
      </c>
      <c r="X64" s="186">
        <v>312</v>
      </c>
      <c r="Y64" s="186">
        <v>403</v>
      </c>
      <c r="Z64" s="187">
        <f t="shared" si="23"/>
        <v>0.29166666666666674</v>
      </c>
      <c r="AA64" s="188">
        <f t="shared" si="19"/>
        <v>0.15472779369627498</v>
      </c>
      <c r="AB64" s="187">
        <f t="shared" si="14"/>
        <v>2.5165323059054209E-3</v>
      </c>
      <c r="AC64" s="189">
        <f t="shared" si="20"/>
        <v>7.6498168220041378E-3</v>
      </c>
      <c r="AD64" s="40"/>
      <c r="AE64" s="40"/>
    </row>
    <row r="65" spans="1:31" x14ac:dyDescent="0.25">
      <c r="A65" s="197" t="s">
        <v>148</v>
      </c>
      <c r="B65" s="185" t="s">
        <v>148</v>
      </c>
      <c r="C65" s="186">
        <v>2940</v>
      </c>
      <c r="D65" s="186">
        <v>1514</v>
      </c>
      <c r="E65" s="186">
        <v>473</v>
      </c>
      <c r="F65" s="186">
        <v>1014</v>
      </c>
      <c r="G65" s="186">
        <v>5479</v>
      </c>
      <c r="H65" s="187">
        <f t="shared" si="21"/>
        <v>4.4033530571992108</v>
      </c>
      <c r="I65" s="188">
        <f t="shared" si="15"/>
        <v>2.61889035667107</v>
      </c>
      <c r="J65" s="187">
        <f t="shared" si="12"/>
        <v>3.0034919225308491E-3</v>
      </c>
      <c r="K65" s="189">
        <f t="shared" si="16"/>
        <v>0.18559669387893363</v>
      </c>
      <c r="L65" s="186">
        <v>1672</v>
      </c>
      <c r="M65" s="186">
        <v>1439</v>
      </c>
      <c r="N65" s="186">
        <v>416</v>
      </c>
      <c r="O65" s="186">
        <v>415</v>
      </c>
      <c r="P65" s="186">
        <v>2037</v>
      </c>
      <c r="Q65" s="187">
        <f t="shared" si="22"/>
        <v>3.9084337349397593</v>
      </c>
      <c r="R65" s="188">
        <f t="shared" si="17"/>
        <v>0.41556636553161908</v>
      </c>
      <c r="S65" s="187">
        <f t="shared" si="13"/>
        <v>9.0469642704869109E-4</v>
      </c>
      <c r="T65" s="189">
        <f t="shared" si="18"/>
        <v>6.9001727583753933E-2</v>
      </c>
      <c r="U65" s="186">
        <v>146</v>
      </c>
      <c r="V65" s="186">
        <v>162</v>
      </c>
      <c r="W65" s="186">
        <v>36</v>
      </c>
      <c r="X65" s="186">
        <v>105</v>
      </c>
      <c r="Y65" s="186">
        <v>142</v>
      </c>
      <c r="Z65" s="187">
        <f t="shared" si="23"/>
        <v>0.35238095238095246</v>
      </c>
      <c r="AA65" s="188">
        <f t="shared" si="19"/>
        <v>-0.12345679012345678</v>
      </c>
      <c r="AB65" s="187">
        <f t="shared" si="14"/>
        <v>8.8671857925203413E-4</v>
      </c>
      <c r="AC65" s="189">
        <f t="shared" si="20"/>
        <v>4.8101351580231025E-3</v>
      </c>
      <c r="AD65" s="40"/>
      <c r="AE65" s="40"/>
    </row>
    <row r="66" spans="1:31" x14ac:dyDescent="0.25">
      <c r="A66" s="197" t="s">
        <v>144</v>
      </c>
      <c r="B66" s="185" t="s">
        <v>144</v>
      </c>
      <c r="C66" s="186">
        <v>1550</v>
      </c>
      <c r="D66" s="186">
        <v>1731</v>
      </c>
      <c r="E66" s="186">
        <v>909</v>
      </c>
      <c r="F66" s="186">
        <v>3537</v>
      </c>
      <c r="G66" s="186">
        <v>2522</v>
      </c>
      <c r="H66" s="187">
        <f t="shared" si="21"/>
        <v>-0.2869663556686457</v>
      </c>
      <c r="I66" s="188">
        <f t="shared" si="15"/>
        <v>0.45696129404968233</v>
      </c>
      <c r="J66" s="187">
        <f t="shared" si="12"/>
        <v>1.3825162673157148E-3</v>
      </c>
      <c r="K66" s="189">
        <f t="shared" si="16"/>
        <v>0.14938103417639045</v>
      </c>
      <c r="L66" s="186">
        <v>1910</v>
      </c>
      <c r="M66" s="186">
        <v>2290</v>
      </c>
      <c r="N66" s="186">
        <v>1271</v>
      </c>
      <c r="O66" s="186">
        <v>3017</v>
      </c>
      <c r="P66" s="186">
        <v>3318</v>
      </c>
      <c r="Q66" s="187">
        <f t="shared" si="22"/>
        <v>9.9767981438515063E-2</v>
      </c>
      <c r="R66" s="188">
        <f t="shared" si="17"/>
        <v>0.44890829694323142</v>
      </c>
      <c r="S66" s="187">
        <f t="shared" si="13"/>
        <v>1.4736292316875586E-3</v>
      </c>
      <c r="T66" s="189">
        <f t="shared" si="18"/>
        <v>0.19652905289344311</v>
      </c>
      <c r="U66" s="186">
        <v>27</v>
      </c>
      <c r="V66" s="186">
        <v>41</v>
      </c>
      <c r="W66" s="186">
        <v>30</v>
      </c>
      <c r="X66" s="186">
        <v>13</v>
      </c>
      <c r="Y66" s="186">
        <v>34</v>
      </c>
      <c r="Z66" s="187">
        <f t="shared" si="23"/>
        <v>1.6153846153846154</v>
      </c>
      <c r="AA66" s="188">
        <f t="shared" si="19"/>
        <v>-0.17073170731707321</v>
      </c>
      <c r="AB66" s="187">
        <f t="shared" si="14"/>
        <v>2.1231289925752929E-4</v>
      </c>
      <c r="AC66" s="189">
        <f t="shared" si="20"/>
        <v>2.0138600959545105E-3</v>
      </c>
      <c r="AD66" s="40"/>
      <c r="AE66" s="40"/>
    </row>
    <row r="67" spans="1:31" x14ac:dyDescent="0.25">
      <c r="A67" s="197" t="s">
        <v>150</v>
      </c>
      <c r="B67" s="185" t="s">
        <v>150</v>
      </c>
      <c r="C67" s="186">
        <v>2351</v>
      </c>
      <c r="D67" s="186">
        <v>1316</v>
      </c>
      <c r="E67" s="186">
        <v>504</v>
      </c>
      <c r="F67" s="186">
        <v>648</v>
      </c>
      <c r="G67" s="186">
        <v>910</v>
      </c>
      <c r="H67" s="187">
        <f t="shared" si="21"/>
        <v>0.40432098765432101</v>
      </c>
      <c r="I67" s="188">
        <f t="shared" si="15"/>
        <v>-0.30851063829787229</v>
      </c>
      <c r="J67" s="187">
        <f t="shared" si="12"/>
        <v>4.9884607583556716E-4</v>
      </c>
      <c r="K67" s="189">
        <f t="shared" si="16"/>
        <v>6.7945941909952956E-2</v>
      </c>
      <c r="L67" s="186">
        <v>1441</v>
      </c>
      <c r="M67" s="186">
        <v>1471</v>
      </c>
      <c r="N67" s="186">
        <v>593</v>
      </c>
      <c r="O67" s="186">
        <v>521</v>
      </c>
      <c r="P67" s="186">
        <v>1166</v>
      </c>
      <c r="Q67" s="187">
        <f t="shared" si="22"/>
        <v>1.238003838771593</v>
      </c>
      <c r="R67" s="188">
        <f t="shared" si="17"/>
        <v>-0.20734194425560848</v>
      </c>
      <c r="S67" s="187">
        <f t="shared" si="13"/>
        <v>5.1785765043631509E-4</v>
      </c>
      <c r="T67" s="189">
        <f t="shared" si="18"/>
        <v>8.7060404689016657E-2</v>
      </c>
      <c r="U67" s="186">
        <v>164</v>
      </c>
      <c r="V67" s="186">
        <v>333</v>
      </c>
      <c r="W67" s="186">
        <v>82</v>
      </c>
      <c r="X67" s="186">
        <v>182</v>
      </c>
      <c r="Y67" s="186">
        <v>189</v>
      </c>
      <c r="Z67" s="187">
        <f t="shared" si="23"/>
        <v>3.8461538461538547E-2</v>
      </c>
      <c r="AA67" s="188">
        <f t="shared" si="19"/>
        <v>-0.43243243243243246</v>
      </c>
      <c r="AB67" s="187">
        <f t="shared" si="14"/>
        <v>1.1802099399903835E-3</v>
      </c>
      <c r="AC67" s="189">
        <f t="shared" si="20"/>
        <v>1.4111849473605614E-2</v>
      </c>
      <c r="AD67" s="40"/>
      <c r="AE67" s="40"/>
    </row>
    <row r="68" spans="1:31" x14ac:dyDescent="0.25">
      <c r="A68" s="197" t="s">
        <v>128</v>
      </c>
      <c r="B68" s="185" t="s">
        <v>128</v>
      </c>
      <c r="C68" s="186">
        <v>361</v>
      </c>
      <c r="D68" s="186">
        <v>351</v>
      </c>
      <c r="E68" s="186">
        <v>172</v>
      </c>
      <c r="F68" s="186">
        <v>357</v>
      </c>
      <c r="G68" s="186">
        <v>691</v>
      </c>
      <c r="H68" s="187">
        <f t="shared" si="21"/>
        <v>0.93557422969187676</v>
      </c>
      <c r="I68" s="188">
        <f t="shared" si="15"/>
        <v>0.96866096866096862</v>
      </c>
      <c r="J68" s="187">
        <f t="shared" si="12"/>
        <v>3.7879410813448011E-4</v>
      </c>
      <c r="K68" s="189">
        <f t="shared" si="16"/>
        <v>7.6345155231466136E-2</v>
      </c>
      <c r="L68" s="186">
        <v>1223</v>
      </c>
      <c r="M68" s="186">
        <v>1391</v>
      </c>
      <c r="N68" s="186">
        <v>551</v>
      </c>
      <c r="O68" s="186">
        <v>265</v>
      </c>
      <c r="P68" s="186">
        <v>1150</v>
      </c>
      <c r="Q68" s="187">
        <f t="shared" si="22"/>
        <v>3.3396226415094343</v>
      </c>
      <c r="R68" s="188">
        <f t="shared" si="17"/>
        <v>-0.17325664989216394</v>
      </c>
      <c r="S68" s="187">
        <f t="shared" si="13"/>
        <v>5.1075154202552509E-4</v>
      </c>
      <c r="T68" s="189">
        <f t="shared" si="18"/>
        <v>0.12705778367031267</v>
      </c>
      <c r="U68" s="186">
        <v>158</v>
      </c>
      <c r="V68" s="186">
        <v>126</v>
      </c>
      <c r="W68" s="186">
        <v>69</v>
      </c>
      <c r="X68" s="186">
        <v>32</v>
      </c>
      <c r="Y68" s="186">
        <v>79</v>
      </c>
      <c r="Z68" s="187">
        <f t="shared" si="23"/>
        <v>1.46875</v>
      </c>
      <c r="AA68" s="188">
        <f t="shared" si="19"/>
        <v>-0.37301587301587302</v>
      </c>
      <c r="AB68" s="187">
        <f t="shared" si="14"/>
        <v>4.9331526592190627E-4</v>
      </c>
      <c r="AC68" s="189">
        <f t="shared" si="20"/>
        <v>8.7283173130040873E-3</v>
      </c>
      <c r="AD68" s="40"/>
      <c r="AE68" s="40"/>
    </row>
    <row r="69" spans="1:31" x14ac:dyDescent="0.25">
      <c r="A69" s="190" t="s">
        <v>288</v>
      </c>
      <c r="B69" s="191" t="s">
        <v>288</v>
      </c>
      <c r="C69" s="192">
        <f>C44-SUM(C45:C68)</f>
        <v>58614</v>
      </c>
      <c r="D69" s="192">
        <f>D44-SUM(D45:D68)</f>
        <v>84114</v>
      </c>
      <c r="E69" s="192">
        <f>E44-SUM(E45:E68)</f>
        <v>26105</v>
      </c>
      <c r="F69" s="192">
        <f>F44-SUM(F45:F68)</f>
        <v>33079</v>
      </c>
      <c r="G69" s="192">
        <f>G44-SUM(G45:G68)</f>
        <v>64586</v>
      </c>
      <c r="H69" s="193">
        <f t="shared" si="21"/>
        <v>0.95247740258169844</v>
      </c>
      <c r="I69" s="194">
        <f t="shared" si="15"/>
        <v>-0.23216111467769929</v>
      </c>
      <c r="J69" s="193">
        <f t="shared" si="12"/>
        <v>3.5404915004303233E-2</v>
      </c>
      <c r="K69" s="195">
        <f t="shared" si="16"/>
        <v>0.12747731655373465</v>
      </c>
      <c r="L69" s="192">
        <f>L44-SUM(L45:L68)</f>
        <v>42835</v>
      </c>
      <c r="M69" s="192">
        <f>M44-SUM(M45:M68)</f>
        <v>42211</v>
      </c>
      <c r="N69" s="192">
        <f>N44-SUM(N45:N68)</f>
        <v>13070</v>
      </c>
      <c r="O69" s="192">
        <f>O44-SUM(O45:O68)</f>
        <v>20285</v>
      </c>
      <c r="P69" s="192">
        <f>P44-SUM(P45:P68)</f>
        <v>45351</v>
      </c>
      <c r="Q69" s="193">
        <f t="shared" si="22"/>
        <v>1.2356913975844219</v>
      </c>
      <c r="R69" s="194">
        <f t="shared" si="17"/>
        <v>7.4388192651204665E-2</v>
      </c>
      <c r="S69" s="193">
        <f t="shared" si="13"/>
        <v>2.014182015860834E-2</v>
      </c>
      <c r="T69" s="195">
        <f t="shared" si="18"/>
        <v>8.9512027111578671E-2</v>
      </c>
      <c r="U69" s="192">
        <f>U44-SUM(U45:U68)</f>
        <v>8091</v>
      </c>
      <c r="V69" s="192">
        <f>V44-SUM(V45:V68)</f>
        <v>10461</v>
      </c>
      <c r="W69" s="192">
        <f>W44-SUM(W45:W68)</f>
        <v>2601</v>
      </c>
      <c r="X69" s="192">
        <f>X44-SUM(X45:X68)</f>
        <v>3467</v>
      </c>
      <c r="Y69" s="192">
        <f>Y44-SUM(Y45:Y68)</f>
        <v>11045</v>
      </c>
      <c r="Z69" s="193">
        <f t="shared" si="23"/>
        <v>2.1857513700605713</v>
      </c>
      <c r="AA69" s="194">
        <f t="shared" si="19"/>
        <v>5.582640282955742E-2</v>
      </c>
      <c r="AB69" s="193">
        <f t="shared" si="14"/>
        <v>6.8970469773512094E-2</v>
      </c>
      <c r="AC69" s="195">
        <f t="shared" si="20"/>
        <v>2.1800188296782572E-2</v>
      </c>
      <c r="AD69" s="40"/>
      <c r="AE69" s="40"/>
    </row>
    <row r="70" spans="1:31" ht="6" customHeight="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x14ac:dyDescent="0.25">
      <c r="B71" s="39" t="s">
        <v>19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scale="43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CA84C-1F53-4453-B50F-108BBEBE7119}">
  <sheetPr>
    <pageSetUpPr fitToPage="1"/>
  </sheetPr>
  <dimension ref="A1:AE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3" spans="1:30" ht="42" customHeight="1" thickBot="1" x14ac:dyDescent="0.3">
      <c r="B3" s="42" t="s">
        <v>295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</row>
    <row r="4" spans="1:30" ht="6" customHeight="1" x14ac:dyDescent="0.25"/>
    <row r="5" spans="1:30" ht="15.75" x14ac:dyDescent="0.25">
      <c r="B5" s="170"/>
      <c r="C5" s="314" t="s">
        <v>9</v>
      </c>
      <c r="D5" s="312"/>
      <c r="E5" s="312"/>
      <c r="F5" s="312"/>
      <c r="G5" s="312"/>
      <c r="H5" s="312"/>
      <c r="I5" s="312"/>
      <c r="J5" s="312"/>
      <c r="K5" s="313"/>
      <c r="L5" s="311" t="s">
        <v>13</v>
      </c>
      <c r="M5" s="312"/>
      <c r="N5" s="312"/>
      <c r="O5" s="312"/>
      <c r="P5" s="312"/>
      <c r="Q5" s="312"/>
      <c r="R5" s="312"/>
      <c r="S5" s="312"/>
      <c r="T5" s="313"/>
      <c r="U5" s="311" t="s">
        <v>12</v>
      </c>
      <c r="V5" s="312"/>
      <c r="W5" s="312"/>
      <c r="X5" s="312"/>
      <c r="Y5" s="312"/>
      <c r="Z5" s="312"/>
      <c r="AA5" s="312"/>
      <c r="AB5" s="312"/>
      <c r="AC5" s="313"/>
    </row>
    <row r="6" spans="1:30" s="175" customFormat="1" ht="72" customHeight="1" x14ac:dyDescent="0.25">
      <c r="B6" s="171"/>
      <c r="C6" s="210">
        <v>2018</v>
      </c>
      <c r="D6" s="210">
        <v>2019</v>
      </c>
      <c r="E6" s="210" t="s">
        <v>161</v>
      </c>
      <c r="F6" s="210">
        <v>2021</v>
      </c>
      <c r="G6" s="210">
        <v>2022</v>
      </c>
      <c r="H6" s="173" t="str">
        <f>CONCATENATE("var. ",RIGHT(G6,2),"/",RIGHT(F6,2))</f>
        <v>var. 22/21</v>
      </c>
      <c r="I6" s="173" t="str">
        <f>CONCATENATE("var. ",RIGHT(G6,2),"/",RIGHT(D6,2))</f>
        <v>var. 22/19</v>
      </c>
      <c r="J6" s="173" t="str">
        <f>CONCATENATE("Cuota s/ total lugares de residencia ",RIGHT(G6,4))</f>
        <v>Cuota s/ total lugares de residencia 2022</v>
      </c>
      <c r="K6" s="174" t="str">
        <f>CONCATENATE("cuota s/ Canarias ",RIGHT(G6,4))</f>
        <v>cuota s/ Canarias 2022</v>
      </c>
      <c r="L6" s="210">
        <v>2018</v>
      </c>
      <c r="M6" s="210">
        <v>2019</v>
      </c>
      <c r="N6" s="210">
        <v>2020</v>
      </c>
      <c r="O6" s="210">
        <v>2021</v>
      </c>
      <c r="P6" s="210">
        <v>2022</v>
      </c>
      <c r="Q6" s="173" t="str">
        <f>CONCATENATE("var. ",RIGHT(P6,2),"/",RIGHT(O6,2))</f>
        <v>var. 22/21</v>
      </c>
      <c r="R6" s="173" t="str">
        <f>CONCATENATE("var. ",RIGHT(P6,2),"/",RIGHT(M6,2))</f>
        <v>var. 22/19</v>
      </c>
      <c r="S6" s="173" t="str">
        <f>CONCATENATE("Cuota s/ total lugares de residencia ",RIGHT(P6,4))</f>
        <v>Cuota s/ total lugares de residencia 2022</v>
      </c>
      <c r="T6" s="174" t="str">
        <f>CONCATENATE("cuota s/ Canarias ",RIGHT(P6,4))</f>
        <v>cuota s/ Canarias 2022</v>
      </c>
      <c r="U6" s="210">
        <v>2018</v>
      </c>
      <c r="V6" s="210">
        <v>2019</v>
      </c>
      <c r="W6" s="210">
        <v>2020</v>
      </c>
      <c r="X6" s="210">
        <v>2021</v>
      </c>
      <c r="Y6" s="210">
        <v>2022</v>
      </c>
      <c r="Z6" s="173" t="str">
        <f>CONCATENATE("var. ",RIGHT(Y6,2),"/",RIGHT(X6,2))</f>
        <v>var. 22/21</v>
      </c>
      <c r="AA6" s="173" t="str">
        <f>CONCATENATE("var. ",RIGHT(Y6,2),"/",RIGHT(V6,2))</f>
        <v>var. 22/19</v>
      </c>
      <c r="AB6" s="173" t="str">
        <f>CONCATENATE("Cuota s/ total lugares de residencia ",RIGHT(Y6,4))</f>
        <v>Cuota s/ total lugares de residencia 2022</v>
      </c>
      <c r="AC6" s="174" t="str">
        <f>CONCATENATE("cuota s/ Canarias ",RIGHT(Y6,4))</f>
        <v>cuota s/ Canarias 2022</v>
      </c>
    </row>
    <row r="7" spans="1:30" x14ac:dyDescent="0.25">
      <c r="A7" s="1" t="s">
        <v>0</v>
      </c>
      <c r="B7" s="176" t="s">
        <v>44</v>
      </c>
      <c r="C7" s="177">
        <f>C8+C11</f>
        <v>1129786</v>
      </c>
      <c r="D7" s="177">
        <f>D8+D11</f>
        <v>1192431</v>
      </c>
      <c r="E7" s="177">
        <f>E8+E11</f>
        <v>501769</v>
      </c>
      <c r="F7" s="177">
        <f>F8+F11</f>
        <v>829763</v>
      </c>
      <c r="G7" s="177">
        <f>G8+G11</f>
        <v>1532048</v>
      </c>
      <c r="H7" s="178">
        <f>IFERROR(G7/F7-1,"-")</f>
        <v>0.84636817982966228</v>
      </c>
      <c r="I7" s="178">
        <f>IFERROR(G7/D7-1,"-")</f>
        <v>0.28481060958663429</v>
      </c>
      <c r="J7" s="178">
        <f>G7/G$7</f>
        <v>1</v>
      </c>
      <c r="K7" s="179">
        <f>G7/$G7</f>
        <v>1</v>
      </c>
      <c r="L7" s="177">
        <f>L8+L11</f>
        <v>274891</v>
      </c>
      <c r="M7" s="177">
        <f>M8+M11</f>
        <v>287103</v>
      </c>
      <c r="N7" s="177">
        <f>N8+N11</f>
        <v>0</v>
      </c>
      <c r="O7" s="177">
        <f>O8+O11</f>
        <v>243899</v>
      </c>
      <c r="P7" s="177">
        <f>P8+P11</f>
        <v>365666</v>
      </c>
      <c r="Q7" s="178">
        <f>IFERROR(P7/O7-1,"-")</f>
        <v>0.49925173944952617</v>
      </c>
      <c r="R7" s="178">
        <f>IFERROR(P7/M7-1,"-")</f>
        <v>0.27364047049316786</v>
      </c>
      <c r="S7" s="178">
        <f>P7/P$7</f>
        <v>1</v>
      </c>
      <c r="T7" s="179">
        <f>P7/$G7</f>
        <v>0.23867790043131809</v>
      </c>
      <c r="U7" s="177">
        <f>U8+U11</f>
        <v>562791</v>
      </c>
      <c r="V7" s="177">
        <f>V8+V11</f>
        <v>595112</v>
      </c>
      <c r="W7" s="177">
        <f>W8+W11</f>
        <v>0</v>
      </c>
      <c r="X7" s="177">
        <f>X8+X11</f>
        <v>420454</v>
      </c>
      <c r="Y7" s="177">
        <f>Y8+Y11</f>
        <v>785052</v>
      </c>
      <c r="Z7" s="178">
        <f>IFERROR(Y7/X7-1,"-")</f>
        <v>0.86715312495540542</v>
      </c>
      <c r="AA7" s="178">
        <f>IFERROR(Y7/V7-1,"-")</f>
        <v>0.31916681229751709</v>
      </c>
      <c r="AB7" s="178">
        <f>Y7/Y$7</f>
        <v>1</v>
      </c>
      <c r="AC7" s="179">
        <f>Y7/$G7</f>
        <v>0.51241997639760639</v>
      </c>
      <c r="AD7" s="139"/>
    </row>
    <row r="8" spans="1:30" x14ac:dyDescent="0.25">
      <c r="A8" s="1" t="s">
        <v>76</v>
      </c>
      <c r="B8" s="180" t="s">
        <v>77</v>
      </c>
      <c r="C8" s="181">
        <v>206779</v>
      </c>
      <c r="D8" s="181">
        <v>233851</v>
      </c>
      <c r="E8" s="181">
        <v>167477</v>
      </c>
      <c r="F8" s="181">
        <v>277154</v>
      </c>
      <c r="G8" s="181">
        <v>278210</v>
      </c>
      <c r="H8" s="182">
        <f>IFERROR(G8/F8-1,"-")</f>
        <v>3.8101560865078099E-3</v>
      </c>
      <c r="I8" s="183">
        <f t="shared" ref="I8:I36" si="0">IFERROR(G8/D8-1,"-")</f>
        <v>0.18968916104699152</v>
      </c>
      <c r="J8" s="182">
        <f>G8/G$7</f>
        <v>0.1815935270957568</v>
      </c>
      <c r="K8" s="184">
        <f>G8/$G8</f>
        <v>1</v>
      </c>
      <c r="L8" s="181">
        <v>51313</v>
      </c>
      <c r="M8" s="181">
        <v>55305</v>
      </c>
      <c r="N8" s="181">
        <v>0</v>
      </c>
      <c r="O8" s="181">
        <v>83239</v>
      </c>
      <c r="P8" s="181">
        <v>85654</v>
      </c>
      <c r="Q8" s="182">
        <f>IFERROR(P8/O8-1,"-")</f>
        <v>2.9012842537752714E-2</v>
      </c>
      <c r="R8" s="183">
        <f t="shared" ref="R8:R36" si="1">IFERROR(P8/M8-1,"-")</f>
        <v>0.54875689359009128</v>
      </c>
      <c r="S8" s="182">
        <f>P8/P$7</f>
        <v>0.23424108339304173</v>
      </c>
      <c r="T8" s="184">
        <f>P8/$G8</f>
        <v>0.30787534596168364</v>
      </c>
      <c r="U8" s="181">
        <v>104885</v>
      </c>
      <c r="V8" s="181">
        <v>122937</v>
      </c>
      <c r="W8" s="181">
        <v>0</v>
      </c>
      <c r="X8" s="181">
        <v>146504</v>
      </c>
      <c r="Y8" s="181">
        <v>130444</v>
      </c>
      <c r="Z8" s="182">
        <f>IFERROR(Y8/X8-1,"-")</f>
        <v>-0.10962158029814884</v>
      </c>
      <c r="AA8" s="183">
        <f t="shared" ref="AA8:AA36" si="2">IFERROR(Y8/V8-1,"-")</f>
        <v>6.1063796904105461E-2</v>
      </c>
      <c r="AB8" s="182">
        <f>Y8/Y$7</f>
        <v>0.16615969388015062</v>
      </c>
      <c r="AC8" s="184">
        <f>Y8/$G8</f>
        <v>0.46886884008482799</v>
      </c>
      <c r="AD8" s="139"/>
    </row>
    <row r="9" spans="1:30" x14ac:dyDescent="0.25">
      <c r="A9" s="197" t="s">
        <v>9</v>
      </c>
      <c r="B9" s="185" t="s">
        <v>9</v>
      </c>
      <c r="C9" s="186">
        <v>99216</v>
      </c>
      <c r="D9" s="186">
        <v>107584</v>
      </c>
      <c r="E9" s="186">
        <v>78028</v>
      </c>
      <c r="F9" s="186">
        <v>127250</v>
      </c>
      <c r="G9" s="186">
        <v>118238</v>
      </c>
      <c r="H9" s="187">
        <f>IFERROR(G9/F9-1,"-")</f>
        <v>-7.0821218074656134E-2</v>
      </c>
      <c r="I9" s="188">
        <f t="shared" si="0"/>
        <v>9.9029595478881571E-2</v>
      </c>
      <c r="J9" s="187">
        <f>G9/G$7</f>
        <v>7.7176433114367171E-2</v>
      </c>
      <c r="K9" s="189">
        <f>G9/$G9</f>
        <v>1</v>
      </c>
      <c r="L9" s="186">
        <v>25013</v>
      </c>
      <c r="M9" s="186">
        <v>24181</v>
      </c>
      <c r="N9" s="186">
        <v>0</v>
      </c>
      <c r="O9" s="186">
        <v>39544</v>
      </c>
      <c r="P9" s="186">
        <v>34479</v>
      </c>
      <c r="Q9" s="187">
        <f>IFERROR(P9/O9-1,"-")</f>
        <v>-0.12808517094881655</v>
      </c>
      <c r="R9" s="188">
        <f t="shared" si="1"/>
        <v>0.42587155204499405</v>
      </c>
      <c r="S9" s="187">
        <f>P9/P$7</f>
        <v>9.4290964978969882E-2</v>
      </c>
      <c r="T9" s="189">
        <f>P9/$G9</f>
        <v>0.29160675924829582</v>
      </c>
      <c r="U9" s="186">
        <v>59913</v>
      </c>
      <c r="V9" s="186">
        <v>65577</v>
      </c>
      <c r="W9" s="186">
        <v>0</v>
      </c>
      <c r="X9" s="186">
        <v>75583</v>
      </c>
      <c r="Y9" s="186">
        <v>66768</v>
      </c>
      <c r="Z9" s="187">
        <f>IFERROR(Y9/X9-1,"-")</f>
        <v>-0.11662675469351569</v>
      </c>
      <c r="AA9" s="188">
        <f t="shared" si="2"/>
        <v>1.8161855528615156E-2</v>
      </c>
      <c r="AB9" s="187">
        <f>Y9/Y$7</f>
        <v>8.5049143241466812E-2</v>
      </c>
      <c r="AC9" s="189">
        <f>Y9/$G9</f>
        <v>0.5646915543226374</v>
      </c>
      <c r="AD9" s="139"/>
    </row>
    <row r="10" spans="1:30" x14ac:dyDescent="0.25">
      <c r="A10" s="197" t="s">
        <v>81</v>
      </c>
      <c r="B10" s="185" t="s">
        <v>81</v>
      </c>
      <c r="C10" s="186">
        <v>107563</v>
      </c>
      <c r="D10" s="186">
        <v>126267</v>
      </c>
      <c r="E10" s="186">
        <v>89449</v>
      </c>
      <c r="F10" s="186">
        <v>149904</v>
      </c>
      <c r="G10" s="186">
        <v>159972</v>
      </c>
      <c r="H10" s="187">
        <f>IFERROR(G10/F10-1,"-")</f>
        <v>6.7162984309958373E-2</v>
      </c>
      <c r="I10" s="188">
        <f t="shared" si="0"/>
        <v>0.26693435339399851</v>
      </c>
      <c r="J10" s="187">
        <f>G10/G$7</f>
        <v>0.10441709398138961</v>
      </c>
      <c r="K10" s="189">
        <f>G10/$G10</f>
        <v>1</v>
      </c>
      <c r="L10" s="186">
        <v>26300</v>
      </c>
      <c r="M10" s="186">
        <v>31124</v>
      </c>
      <c r="N10" s="186">
        <v>0</v>
      </c>
      <c r="O10" s="186">
        <v>43695</v>
      </c>
      <c r="P10" s="186">
        <v>51175</v>
      </c>
      <c r="Q10" s="187">
        <f>IFERROR(P10/O10-1,"-")</f>
        <v>0.1711866346263875</v>
      </c>
      <c r="R10" s="188">
        <f t="shared" si="1"/>
        <v>0.64422953347898737</v>
      </c>
      <c r="S10" s="187">
        <f>P10/P$7</f>
        <v>0.13995011841407184</v>
      </c>
      <c r="T10" s="189">
        <f>P10/$G10</f>
        <v>0.31989973245317932</v>
      </c>
      <c r="U10" s="186">
        <v>44972</v>
      </c>
      <c r="V10" s="186">
        <v>57360</v>
      </c>
      <c r="W10" s="186">
        <v>0</v>
      </c>
      <c r="X10" s="186">
        <v>70921</v>
      </c>
      <c r="Y10" s="186">
        <v>63676</v>
      </c>
      <c r="Z10" s="187">
        <f>IFERROR(Y10/X10-1,"-")</f>
        <v>-0.10215591996728757</v>
      </c>
      <c r="AA10" s="188">
        <f t="shared" si="2"/>
        <v>0.11011157601115751</v>
      </c>
      <c r="AB10" s="187">
        <f>Y10/Y$7</f>
        <v>8.1110550638683804E-2</v>
      </c>
      <c r="AC10" s="189">
        <f>Y10/$G10</f>
        <v>0.39804465781511766</v>
      </c>
      <c r="AD10" s="139"/>
    </row>
    <row r="11" spans="1:30" x14ac:dyDescent="0.25">
      <c r="A11" s="1" t="s">
        <v>297</v>
      </c>
      <c r="B11" s="180" t="s">
        <v>89</v>
      </c>
      <c r="C11" s="181">
        <v>923007</v>
      </c>
      <c r="D11" s="181">
        <v>958580</v>
      </c>
      <c r="E11" s="181">
        <v>334292</v>
      </c>
      <c r="F11" s="181">
        <v>552609</v>
      </c>
      <c r="G11" s="181">
        <v>1253838</v>
      </c>
      <c r="H11" s="182">
        <f>IFERROR(G11/F11-1,"-")</f>
        <v>1.2689424167901717</v>
      </c>
      <c r="I11" s="183">
        <f t="shared" si="0"/>
        <v>0.30801602370172554</v>
      </c>
      <c r="J11" s="182">
        <f>G11/G$7</f>
        <v>0.81840647290424318</v>
      </c>
      <c r="K11" s="184">
        <f>G11/$G11</f>
        <v>1</v>
      </c>
      <c r="L11" s="181">
        <v>223578</v>
      </c>
      <c r="M11" s="181">
        <v>231798</v>
      </c>
      <c r="N11" s="181">
        <v>0</v>
      </c>
      <c r="O11" s="181">
        <v>160660</v>
      </c>
      <c r="P11" s="181">
        <v>280012</v>
      </c>
      <c r="Q11" s="182">
        <f>IFERROR(P11/O11-1,"-")</f>
        <v>0.74288559691273504</v>
      </c>
      <c r="R11" s="183">
        <f t="shared" si="1"/>
        <v>0.20800006902561718</v>
      </c>
      <c r="S11" s="182">
        <f>P11/P$7</f>
        <v>0.76575891660695827</v>
      </c>
      <c r="T11" s="184">
        <f>P11/$G11</f>
        <v>0.22332390627816354</v>
      </c>
      <c r="U11" s="181">
        <v>457906</v>
      </c>
      <c r="V11" s="181">
        <v>472175</v>
      </c>
      <c r="W11" s="181">
        <v>0</v>
      </c>
      <c r="X11" s="181">
        <v>273950</v>
      </c>
      <c r="Y11" s="181">
        <v>654608</v>
      </c>
      <c r="Z11" s="182">
        <f>IFERROR(Y11/X11-1,"-")</f>
        <v>1.3895163350976456</v>
      </c>
      <c r="AA11" s="183">
        <f t="shared" si="2"/>
        <v>0.38636734261661454</v>
      </c>
      <c r="AB11" s="182">
        <f>Y11/Y$7</f>
        <v>0.83384030611984938</v>
      </c>
      <c r="AC11" s="184">
        <f>Y11/$G11</f>
        <v>0.52208339514355129</v>
      </c>
      <c r="AD11" s="139"/>
    </row>
    <row r="12" spans="1:30" x14ac:dyDescent="0.25">
      <c r="A12" s="197" t="s">
        <v>93</v>
      </c>
      <c r="B12" s="185" t="s">
        <v>93</v>
      </c>
      <c r="C12" s="186">
        <v>400831</v>
      </c>
      <c r="D12" s="186">
        <v>417999</v>
      </c>
      <c r="E12" s="186">
        <v>132520</v>
      </c>
      <c r="F12" s="186">
        <v>156764</v>
      </c>
      <c r="G12" s="186">
        <v>566233</v>
      </c>
      <c r="H12" s="187">
        <f t="shared" ref="H12:H36" si="3">IFERROR(G12/F12-1,"-")</f>
        <v>2.6120091347503251</v>
      </c>
      <c r="I12" s="188">
        <f t="shared" si="0"/>
        <v>0.35462764264986291</v>
      </c>
      <c r="J12" s="187">
        <f t="shared" ref="J12:J36" si="4">G12/G$7</f>
        <v>0.36959220598832415</v>
      </c>
      <c r="K12" s="189">
        <f t="shared" ref="K12:K36" si="5">G12/$G12</f>
        <v>1</v>
      </c>
      <c r="L12" s="186">
        <v>48133</v>
      </c>
      <c r="M12" s="186">
        <v>52264</v>
      </c>
      <c r="N12" s="186">
        <v>0</v>
      </c>
      <c r="O12" s="186">
        <v>19641</v>
      </c>
      <c r="P12" s="186">
        <v>62696</v>
      </c>
      <c r="Q12" s="187">
        <f t="shared" ref="Q12:Q36" si="6">IFERROR(P12/O12-1,"-")</f>
        <v>2.1920981620080444</v>
      </c>
      <c r="R12" s="188">
        <f t="shared" si="1"/>
        <v>0.19960202051125053</v>
      </c>
      <c r="S12" s="187">
        <f t="shared" ref="S12:S36" si="7">P12/P$7</f>
        <v>0.17145701268370589</v>
      </c>
      <c r="T12" s="189">
        <f t="shared" ref="T12:T36" si="8">P12/$G12</f>
        <v>0.11072473698989639</v>
      </c>
      <c r="U12" s="186">
        <v>229126</v>
      </c>
      <c r="V12" s="186">
        <v>245545</v>
      </c>
      <c r="W12" s="186">
        <v>0</v>
      </c>
      <c r="X12" s="186">
        <v>97653</v>
      </c>
      <c r="Y12" s="186">
        <v>342383</v>
      </c>
      <c r="Z12" s="187">
        <f t="shared" ref="Z12:Z36" si="9">IFERROR(Y12/X12-1,"-")</f>
        <v>2.5061186036271286</v>
      </c>
      <c r="AA12" s="188">
        <f t="shared" si="2"/>
        <v>0.3943798489075323</v>
      </c>
      <c r="AB12" s="187">
        <f t="shared" ref="AB12:AB36" si="10">Y12/Y$7</f>
        <v>0.4361277979038331</v>
      </c>
      <c r="AC12" s="189">
        <f t="shared" ref="AC12:AC36" si="11">Y12/$G12</f>
        <v>0.60466804301409494</v>
      </c>
      <c r="AD12" s="139"/>
    </row>
    <row r="13" spans="1:30" x14ac:dyDescent="0.25">
      <c r="A13" s="197" t="s">
        <v>97</v>
      </c>
      <c r="B13" s="185" t="s">
        <v>97</v>
      </c>
      <c r="C13" s="186">
        <v>159919</v>
      </c>
      <c r="D13" s="186">
        <v>167230</v>
      </c>
      <c r="E13" s="186">
        <v>63552</v>
      </c>
      <c r="F13" s="186">
        <v>112845</v>
      </c>
      <c r="G13" s="186">
        <v>171561</v>
      </c>
      <c r="H13" s="187">
        <f t="shared" si="3"/>
        <v>0.52032433869466965</v>
      </c>
      <c r="I13" s="188">
        <f t="shared" si="0"/>
        <v>2.589846319440281E-2</v>
      </c>
      <c r="J13" s="187">
        <f t="shared" si="4"/>
        <v>0.11198147838710014</v>
      </c>
      <c r="K13" s="189">
        <f t="shared" si="5"/>
        <v>1</v>
      </c>
      <c r="L13" s="186">
        <v>55919</v>
      </c>
      <c r="M13" s="186">
        <v>58987</v>
      </c>
      <c r="N13" s="186">
        <v>0</v>
      </c>
      <c r="O13" s="186">
        <v>46654</v>
      </c>
      <c r="P13" s="186">
        <v>61909</v>
      </c>
      <c r="Q13" s="187">
        <f t="shared" si="6"/>
        <v>0.32698160929395126</v>
      </c>
      <c r="R13" s="188">
        <f t="shared" si="1"/>
        <v>4.9536338515266065E-2</v>
      </c>
      <c r="S13" s="187">
        <f t="shared" si="7"/>
        <v>0.16930477539612651</v>
      </c>
      <c r="T13" s="189">
        <f t="shared" si="8"/>
        <v>0.36085707124579597</v>
      </c>
      <c r="U13" s="186">
        <v>64734</v>
      </c>
      <c r="V13" s="186">
        <v>59059</v>
      </c>
      <c r="W13" s="186">
        <v>0</v>
      </c>
      <c r="X13" s="186">
        <v>38155</v>
      </c>
      <c r="Y13" s="186">
        <v>57883</v>
      </c>
      <c r="Z13" s="187">
        <f t="shared" si="9"/>
        <v>0.5170488795701742</v>
      </c>
      <c r="AA13" s="188">
        <f t="shared" si="2"/>
        <v>-1.9912291098731827E-2</v>
      </c>
      <c r="AB13" s="187">
        <f t="shared" si="10"/>
        <v>7.3731421612835843E-2</v>
      </c>
      <c r="AC13" s="189">
        <f t="shared" si="11"/>
        <v>0.33739019940429349</v>
      </c>
      <c r="AD13" s="139"/>
    </row>
    <row r="14" spans="1:30" x14ac:dyDescent="0.25">
      <c r="A14" s="197" t="s">
        <v>101</v>
      </c>
      <c r="B14" s="185" t="s">
        <v>101</v>
      </c>
      <c r="C14" s="186">
        <v>35835</v>
      </c>
      <c r="D14" s="186">
        <v>42764</v>
      </c>
      <c r="E14" s="186">
        <v>18667</v>
      </c>
      <c r="F14" s="186">
        <v>48536</v>
      </c>
      <c r="G14" s="186">
        <v>68521</v>
      </c>
      <c r="H14" s="187">
        <f t="shared" si="3"/>
        <v>0.41175622218559416</v>
      </c>
      <c r="I14" s="188">
        <f t="shared" si="0"/>
        <v>0.60230567767280885</v>
      </c>
      <c r="J14" s="187">
        <f t="shared" si="4"/>
        <v>4.472509999686694E-2</v>
      </c>
      <c r="K14" s="189">
        <f t="shared" si="5"/>
        <v>1</v>
      </c>
      <c r="L14" s="186">
        <v>6649</v>
      </c>
      <c r="M14" s="186">
        <v>7709</v>
      </c>
      <c r="N14" s="186">
        <v>0</v>
      </c>
      <c r="O14" s="186">
        <v>9515</v>
      </c>
      <c r="P14" s="186">
        <v>11599</v>
      </c>
      <c r="Q14" s="187">
        <f t="shared" si="6"/>
        <v>0.21902259590120865</v>
      </c>
      <c r="R14" s="188">
        <f t="shared" si="1"/>
        <v>0.50460500713451806</v>
      </c>
      <c r="S14" s="187">
        <f t="shared" si="7"/>
        <v>3.1720203683142538E-2</v>
      </c>
      <c r="T14" s="189">
        <f t="shared" si="8"/>
        <v>0.16927657214576552</v>
      </c>
      <c r="U14" s="186">
        <v>16574</v>
      </c>
      <c r="V14" s="186">
        <v>20439</v>
      </c>
      <c r="W14" s="186">
        <v>0</v>
      </c>
      <c r="X14" s="186">
        <v>23593</v>
      </c>
      <c r="Y14" s="186">
        <v>35147</v>
      </c>
      <c r="Z14" s="187">
        <f t="shared" si="9"/>
        <v>0.48972152757173748</v>
      </c>
      <c r="AA14" s="188">
        <f t="shared" si="2"/>
        <v>0.71960467733255062</v>
      </c>
      <c r="AB14" s="187">
        <f t="shared" si="10"/>
        <v>4.4770282732863556E-2</v>
      </c>
      <c r="AC14" s="189">
        <f t="shared" si="11"/>
        <v>0.51293763955575666</v>
      </c>
      <c r="AD14" s="139"/>
    </row>
    <row r="15" spans="1:30" x14ac:dyDescent="0.25">
      <c r="A15" s="197" t="s">
        <v>110</v>
      </c>
      <c r="B15" s="185" t="s">
        <v>110</v>
      </c>
      <c r="C15" s="186">
        <v>27853</v>
      </c>
      <c r="D15" s="186">
        <v>28114</v>
      </c>
      <c r="E15" s="186">
        <v>10737</v>
      </c>
      <c r="F15" s="186">
        <v>27310</v>
      </c>
      <c r="G15" s="186">
        <v>49372</v>
      </c>
      <c r="H15" s="187">
        <f t="shared" si="3"/>
        <v>0.80783595752471626</v>
      </c>
      <c r="I15" s="188">
        <f>IFERROR(G15/D15-1,"-")</f>
        <v>0.75613573308671844</v>
      </c>
      <c r="J15" s="187">
        <f t="shared" si="4"/>
        <v>3.2226144350568649E-2</v>
      </c>
      <c r="K15" s="189">
        <f t="shared" si="5"/>
        <v>1</v>
      </c>
      <c r="L15" s="186">
        <v>9929</v>
      </c>
      <c r="M15" s="186">
        <v>10648</v>
      </c>
      <c r="N15" s="186">
        <v>0</v>
      </c>
      <c r="O15" s="186">
        <v>11171</v>
      </c>
      <c r="P15" s="186">
        <v>18046</v>
      </c>
      <c r="Q15" s="187">
        <f t="shared" si="6"/>
        <v>0.61543281711574616</v>
      </c>
      <c r="R15" s="188">
        <f>IFERROR(P15/M15-1,"-")</f>
        <v>0.69477836213373401</v>
      </c>
      <c r="S15" s="187">
        <f t="shared" si="7"/>
        <v>4.9351047130441444E-2</v>
      </c>
      <c r="T15" s="189">
        <f t="shared" si="8"/>
        <v>0.36551081584703882</v>
      </c>
      <c r="U15" s="186">
        <v>12944</v>
      </c>
      <c r="V15" s="186">
        <v>12774</v>
      </c>
      <c r="W15" s="186">
        <v>0</v>
      </c>
      <c r="X15" s="186">
        <v>12565</v>
      </c>
      <c r="Y15" s="186">
        <v>22447</v>
      </c>
      <c r="Z15" s="187">
        <f t="shared" si="9"/>
        <v>0.78647035415837641</v>
      </c>
      <c r="AA15" s="188">
        <f>IFERROR(Y15/V15-1,"-")</f>
        <v>0.75724127133239394</v>
      </c>
      <c r="AB15" s="187">
        <f t="shared" si="10"/>
        <v>2.8593010399311128E-2</v>
      </c>
      <c r="AC15" s="189">
        <f t="shared" si="11"/>
        <v>0.45465040913878313</v>
      </c>
      <c r="AD15" s="139"/>
    </row>
    <row r="16" spans="1:30" x14ac:dyDescent="0.25">
      <c r="A16" s="197" t="s">
        <v>105</v>
      </c>
      <c r="B16" s="185" t="s">
        <v>105</v>
      </c>
      <c r="C16" s="186">
        <v>44107</v>
      </c>
      <c r="D16" s="186">
        <v>45524</v>
      </c>
      <c r="E16" s="186">
        <v>21315</v>
      </c>
      <c r="F16" s="186">
        <v>36546</v>
      </c>
      <c r="G16" s="186">
        <v>54505</v>
      </c>
      <c r="H16" s="187">
        <f t="shared" si="3"/>
        <v>0.49140808843649109</v>
      </c>
      <c r="I16" s="188">
        <f t="shared" si="0"/>
        <v>0.19728055531148403</v>
      </c>
      <c r="J16" s="187">
        <f t="shared" si="4"/>
        <v>3.5576561569872482E-2</v>
      </c>
      <c r="K16" s="189">
        <f t="shared" si="5"/>
        <v>1</v>
      </c>
      <c r="L16" s="186">
        <v>11234</v>
      </c>
      <c r="M16" s="186">
        <v>10961</v>
      </c>
      <c r="N16" s="186">
        <v>0</v>
      </c>
      <c r="O16" s="186">
        <v>8789</v>
      </c>
      <c r="P16" s="186">
        <v>13092</v>
      </c>
      <c r="Q16" s="187">
        <f t="shared" si="6"/>
        <v>0.48958925930139952</v>
      </c>
      <c r="R16" s="188">
        <f t="shared" si="1"/>
        <v>0.19441656783140226</v>
      </c>
      <c r="S16" s="187">
        <f t="shared" si="7"/>
        <v>3.5803164636580925E-2</v>
      </c>
      <c r="T16" s="189">
        <f t="shared" si="8"/>
        <v>0.24019814695899458</v>
      </c>
      <c r="U16" s="186">
        <v>26967</v>
      </c>
      <c r="V16" s="186">
        <v>27268</v>
      </c>
      <c r="W16" s="186">
        <v>0</v>
      </c>
      <c r="X16" s="186">
        <v>23387</v>
      </c>
      <c r="Y16" s="186">
        <v>34101</v>
      </c>
      <c r="Z16" s="187">
        <f t="shared" si="9"/>
        <v>0.4581177577286526</v>
      </c>
      <c r="AA16" s="188">
        <f t="shared" si="2"/>
        <v>0.25058676837318461</v>
      </c>
      <c r="AB16" s="187">
        <f t="shared" si="10"/>
        <v>4.3437886917044984E-2</v>
      </c>
      <c r="AC16" s="189">
        <f t="shared" si="11"/>
        <v>0.62564902302541048</v>
      </c>
      <c r="AD16" s="139"/>
    </row>
    <row r="17" spans="1:30" x14ac:dyDescent="0.25">
      <c r="A17" s="197" t="s">
        <v>114</v>
      </c>
      <c r="B17" s="185" t="s">
        <v>114</v>
      </c>
      <c r="C17" s="186">
        <v>24357</v>
      </c>
      <c r="D17" s="186">
        <v>25620</v>
      </c>
      <c r="E17" s="186">
        <v>8381</v>
      </c>
      <c r="F17" s="186">
        <v>15954</v>
      </c>
      <c r="G17" s="186">
        <v>28060</v>
      </c>
      <c r="H17" s="187">
        <f t="shared" si="3"/>
        <v>0.75880656888554587</v>
      </c>
      <c r="I17" s="188">
        <f t="shared" si="0"/>
        <v>9.5238095238095344E-2</v>
      </c>
      <c r="J17" s="187">
        <f t="shared" si="4"/>
        <v>1.8315353043768863E-2</v>
      </c>
      <c r="K17" s="189">
        <f t="shared" si="5"/>
        <v>1</v>
      </c>
      <c r="L17" s="186">
        <v>6757</v>
      </c>
      <c r="M17" s="186">
        <v>6525</v>
      </c>
      <c r="N17" s="186">
        <v>0</v>
      </c>
      <c r="O17" s="186">
        <v>3959</v>
      </c>
      <c r="P17" s="186">
        <v>5939</v>
      </c>
      <c r="Q17" s="187">
        <f t="shared" si="6"/>
        <v>0.50012629451881785</v>
      </c>
      <c r="R17" s="188">
        <f t="shared" si="1"/>
        <v>-8.9808429118773958E-2</v>
      </c>
      <c r="S17" s="187">
        <f t="shared" si="7"/>
        <v>1.6241597523423013E-2</v>
      </c>
      <c r="T17" s="189">
        <f t="shared" si="8"/>
        <v>0.21165359942979331</v>
      </c>
      <c r="U17" s="186">
        <v>11149</v>
      </c>
      <c r="V17" s="186">
        <v>12627</v>
      </c>
      <c r="W17" s="186">
        <v>0</v>
      </c>
      <c r="X17" s="186">
        <v>8173</v>
      </c>
      <c r="Y17" s="186">
        <v>14127</v>
      </c>
      <c r="Z17" s="187">
        <f t="shared" si="9"/>
        <v>0.72849626820017122</v>
      </c>
      <c r="AA17" s="188">
        <f t="shared" si="2"/>
        <v>0.11879306248515076</v>
      </c>
      <c r="AB17" s="187">
        <f t="shared" si="10"/>
        <v>1.7994986319377571E-2</v>
      </c>
      <c r="AC17" s="189">
        <f t="shared" si="11"/>
        <v>0.50345687811831785</v>
      </c>
      <c r="AD17" s="139"/>
    </row>
    <row r="18" spans="1:30" x14ac:dyDescent="0.25">
      <c r="A18" s="197" t="s">
        <v>118</v>
      </c>
      <c r="B18" s="185" t="s">
        <v>118</v>
      </c>
      <c r="C18" s="186">
        <v>35692</v>
      </c>
      <c r="D18" s="186">
        <v>41202</v>
      </c>
      <c r="E18" s="186">
        <v>11512</v>
      </c>
      <c r="F18" s="186">
        <v>20348</v>
      </c>
      <c r="G18" s="186">
        <v>64649</v>
      </c>
      <c r="H18" s="187">
        <f t="shared" si="3"/>
        <v>2.1771672891684686</v>
      </c>
      <c r="I18" s="188">
        <f t="shared" si="0"/>
        <v>0.56907431678073883</v>
      </c>
      <c r="J18" s="187">
        <f t="shared" si="4"/>
        <v>4.2197764038724633E-2</v>
      </c>
      <c r="K18" s="189">
        <f t="shared" si="5"/>
        <v>1</v>
      </c>
      <c r="L18" s="186">
        <v>4890</v>
      </c>
      <c r="M18" s="186">
        <v>5452</v>
      </c>
      <c r="N18" s="186">
        <v>0</v>
      </c>
      <c r="O18" s="186">
        <v>3513</v>
      </c>
      <c r="P18" s="186">
        <v>8127</v>
      </c>
      <c r="Q18" s="187">
        <f t="shared" si="6"/>
        <v>1.3134073441502987</v>
      </c>
      <c r="R18" s="188">
        <f t="shared" si="1"/>
        <v>0.49064563462949384</v>
      </c>
      <c r="S18" s="187">
        <f t="shared" si="7"/>
        <v>2.2225200045943565E-2</v>
      </c>
      <c r="T18" s="189">
        <f t="shared" si="8"/>
        <v>0.12570960107658277</v>
      </c>
      <c r="U18" s="186">
        <v>13378</v>
      </c>
      <c r="V18" s="186">
        <v>16331</v>
      </c>
      <c r="W18" s="186">
        <v>0</v>
      </c>
      <c r="X18" s="186">
        <v>7933</v>
      </c>
      <c r="Y18" s="186">
        <v>26168</v>
      </c>
      <c r="Z18" s="187">
        <f t="shared" si="9"/>
        <v>2.2986259926887684</v>
      </c>
      <c r="AA18" s="188">
        <f t="shared" si="2"/>
        <v>0.6023513563162084</v>
      </c>
      <c r="AB18" s="187">
        <f t="shared" si="10"/>
        <v>3.3332823812944876E-2</v>
      </c>
      <c r="AC18" s="189">
        <f t="shared" si="11"/>
        <v>0.4047703754118393</v>
      </c>
      <c r="AD18" s="139"/>
    </row>
    <row r="19" spans="1:30" x14ac:dyDescent="0.25">
      <c r="A19" s="197" t="s">
        <v>140</v>
      </c>
      <c r="B19" s="185" t="s">
        <v>140</v>
      </c>
      <c r="C19" s="186">
        <v>6776</v>
      </c>
      <c r="D19" s="186">
        <v>6688</v>
      </c>
      <c r="E19" s="186">
        <v>3939</v>
      </c>
      <c r="F19" s="186">
        <v>11966</v>
      </c>
      <c r="G19" s="186">
        <v>19412</v>
      </c>
      <c r="H19" s="187">
        <f t="shared" si="3"/>
        <v>0.62226307872304853</v>
      </c>
      <c r="I19" s="188">
        <f t="shared" si="0"/>
        <v>1.9025119617224879</v>
      </c>
      <c r="J19" s="187">
        <f t="shared" si="4"/>
        <v>1.2670621286017147E-2</v>
      </c>
      <c r="K19" s="189">
        <f t="shared" si="5"/>
        <v>1</v>
      </c>
      <c r="L19" s="186">
        <v>1671</v>
      </c>
      <c r="M19" s="186">
        <v>1739</v>
      </c>
      <c r="N19" s="186">
        <v>0</v>
      </c>
      <c r="O19" s="186">
        <v>2100</v>
      </c>
      <c r="P19" s="186">
        <v>3044</v>
      </c>
      <c r="Q19" s="187">
        <f t="shared" si="6"/>
        <v>0.44952380952380944</v>
      </c>
      <c r="R19" s="188">
        <f t="shared" si="1"/>
        <v>0.75043128234617607</v>
      </c>
      <c r="S19" s="187">
        <f t="shared" si="7"/>
        <v>8.3245365989728336E-3</v>
      </c>
      <c r="T19" s="189">
        <f t="shared" si="8"/>
        <v>0.15681022048217597</v>
      </c>
      <c r="U19" s="186">
        <v>3934</v>
      </c>
      <c r="V19" s="186">
        <v>2698</v>
      </c>
      <c r="W19" s="186">
        <v>0</v>
      </c>
      <c r="X19" s="186">
        <v>8189</v>
      </c>
      <c r="Y19" s="186">
        <v>13329</v>
      </c>
      <c r="Z19" s="187">
        <f t="shared" si="9"/>
        <v>0.62767126633288561</v>
      </c>
      <c r="AA19" s="188">
        <f t="shared" si="2"/>
        <v>3.9403261675315049</v>
      </c>
      <c r="AB19" s="187">
        <f t="shared" si="10"/>
        <v>1.6978493144403174E-2</v>
      </c>
      <c r="AC19" s="189">
        <f t="shared" si="11"/>
        <v>0.68663713167113127</v>
      </c>
      <c r="AD19" s="139"/>
    </row>
    <row r="20" spans="1:30" x14ac:dyDescent="0.25">
      <c r="A20" s="197" t="s">
        <v>130</v>
      </c>
      <c r="B20" s="185" t="s">
        <v>130</v>
      </c>
      <c r="C20" s="186">
        <v>7441</v>
      </c>
      <c r="D20" s="186">
        <v>8079</v>
      </c>
      <c r="E20" s="186">
        <v>3139</v>
      </c>
      <c r="F20" s="186">
        <v>7108</v>
      </c>
      <c r="G20" s="186">
        <v>16233</v>
      </c>
      <c r="H20" s="187">
        <f t="shared" si="3"/>
        <v>1.2837647720877885</v>
      </c>
      <c r="I20" s="188">
        <f t="shared" si="0"/>
        <v>1.0092833271444484</v>
      </c>
      <c r="J20" s="187">
        <f t="shared" si="4"/>
        <v>1.0595621024928724E-2</v>
      </c>
      <c r="K20" s="189">
        <f t="shared" si="5"/>
        <v>1</v>
      </c>
      <c r="L20" s="186">
        <v>3598</v>
      </c>
      <c r="M20" s="186">
        <v>3936</v>
      </c>
      <c r="N20" s="186">
        <v>0</v>
      </c>
      <c r="O20" s="186">
        <v>4295</v>
      </c>
      <c r="P20" s="186">
        <v>9888</v>
      </c>
      <c r="Q20" s="187">
        <f t="shared" si="6"/>
        <v>1.3022118742724098</v>
      </c>
      <c r="R20" s="188">
        <f t="shared" si="1"/>
        <v>1.5121951219512195</v>
      </c>
      <c r="S20" s="187">
        <f t="shared" si="7"/>
        <v>2.7041070266308597E-2</v>
      </c>
      <c r="T20" s="189">
        <f t="shared" si="8"/>
        <v>0.60912955091480314</v>
      </c>
      <c r="U20" s="186">
        <v>3135</v>
      </c>
      <c r="V20" s="186">
        <v>3163</v>
      </c>
      <c r="W20" s="186">
        <v>0</v>
      </c>
      <c r="X20" s="186">
        <v>2622</v>
      </c>
      <c r="Y20" s="186">
        <v>5634</v>
      </c>
      <c r="Z20" s="187">
        <f t="shared" si="9"/>
        <v>1.1487414187643021</v>
      </c>
      <c r="AA20" s="188">
        <f t="shared" si="2"/>
        <v>0.78122036041732534</v>
      </c>
      <c r="AB20" s="187">
        <f t="shared" si="10"/>
        <v>7.1765946714357773E-3</v>
      </c>
      <c r="AC20" s="189">
        <f t="shared" si="11"/>
        <v>0.34707078174089817</v>
      </c>
      <c r="AD20" s="139"/>
    </row>
    <row r="21" spans="1:30" x14ac:dyDescent="0.25">
      <c r="A21" s="197" t="s">
        <v>142</v>
      </c>
      <c r="B21" s="185" t="s">
        <v>142</v>
      </c>
      <c r="C21" s="186">
        <v>1135</v>
      </c>
      <c r="D21" s="186">
        <v>1789</v>
      </c>
      <c r="E21" s="186">
        <v>987</v>
      </c>
      <c r="F21" s="186">
        <v>3978</v>
      </c>
      <c r="G21" s="186">
        <v>8181</v>
      </c>
      <c r="H21" s="187">
        <f t="shared" si="3"/>
        <v>1.0565610859728505</v>
      </c>
      <c r="I21" s="188">
        <f t="shared" si="0"/>
        <v>3.5729457797652318</v>
      </c>
      <c r="J21" s="187">
        <f t="shared" si="4"/>
        <v>5.3399110210646137E-3</v>
      </c>
      <c r="K21" s="189">
        <f t="shared" si="5"/>
        <v>1</v>
      </c>
      <c r="L21" s="186">
        <v>63</v>
      </c>
      <c r="M21" s="186">
        <v>288</v>
      </c>
      <c r="N21" s="186">
        <v>0</v>
      </c>
      <c r="O21" s="186">
        <v>102</v>
      </c>
      <c r="P21" s="186">
        <v>277</v>
      </c>
      <c r="Q21" s="187">
        <f t="shared" si="6"/>
        <v>1.715686274509804</v>
      </c>
      <c r="R21" s="188">
        <f t="shared" si="1"/>
        <v>-3.819444444444442E-2</v>
      </c>
      <c r="S21" s="187">
        <f t="shared" si="7"/>
        <v>7.575218915622453E-4</v>
      </c>
      <c r="T21" s="189">
        <f t="shared" si="8"/>
        <v>3.3858941449700523E-2</v>
      </c>
      <c r="U21" s="186">
        <v>1059</v>
      </c>
      <c r="V21" s="186">
        <v>1464</v>
      </c>
      <c r="W21" s="186">
        <v>0</v>
      </c>
      <c r="X21" s="186">
        <v>3868</v>
      </c>
      <c r="Y21" s="186">
        <v>7842</v>
      </c>
      <c r="Z21" s="187">
        <f t="shared" si="9"/>
        <v>1.0274043433298861</v>
      </c>
      <c r="AA21" s="188">
        <f t="shared" si="2"/>
        <v>4.3565573770491799</v>
      </c>
      <c r="AB21" s="187">
        <f t="shared" si="10"/>
        <v>9.9891472157258368E-3</v>
      </c>
      <c r="AC21" s="189">
        <f t="shared" si="11"/>
        <v>0.9585625229189586</v>
      </c>
      <c r="AD21" s="139"/>
    </row>
    <row r="22" spans="1:30" x14ac:dyDescent="0.25">
      <c r="A22" s="197" t="s">
        <v>122</v>
      </c>
      <c r="B22" s="185" t="s">
        <v>122</v>
      </c>
      <c r="C22" s="186">
        <v>27696</v>
      </c>
      <c r="D22" s="186">
        <v>26815</v>
      </c>
      <c r="E22" s="186">
        <v>7434</v>
      </c>
      <c r="F22" s="186">
        <v>21742</v>
      </c>
      <c r="G22" s="186">
        <v>28586</v>
      </c>
      <c r="H22" s="187">
        <f t="shared" si="3"/>
        <v>0.31478244871676941</v>
      </c>
      <c r="I22" s="188">
        <f t="shared" si="0"/>
        <v>6.6045123997762412E-2</v>
      </c>
      <c r="J22" s="187">
        <f t="shared" si="4"/>
        <v>1.8658684323206585E-2</v>
      </c>
      <c r="K22" s="189">
        <f t="shared" si="5"/>
        <v>1</v>
      </c>
      <c r="L22" s="186">
        <v>9491</v>
      </c>
      <c r="M22" s="186">
        <v>8667</v>
      </c>
      <c r="N22" s="186">
        <v>0</v>
      </c>
      <c r="O22" s="186">
        <v>7731</v>
      </c>
      <c r="P22" s="186">
        <v>8959</v>
      </c>
      <c r="Q22" s="187">
        <f t="shared" si="6"/>
        <v>0.15884102962100632</v>
      </c>
      <c r="R22" s="188">
        <f t="shared" si="1"/>
        <v>3.369101188415824E-2</v>
      </c>
      <c r="S22" s="187">
        <f t="shared" si="7"/>
        <v>2.4500500456700925E-2</v>
      </c>
      <c r="T22" s="189">
        <f t="shared" si="8"/>
        <v>0.313405163366683</v>
      </c>
      <c r="U22" s="186">
        <v>12231</v>
      </c>
      <c r="V22" s="186">
        <v>11581</v>
      </c>
      <c r="W22" s="186">
        <v>0</v>
      </c>
      <c r="X22" s="186">
        <v>10260</v>
      </c>
      <c r="Y22" s="186">
        <v>13297</v>
      </c>
      <c r="Z22" s="187">
        <f t="shared" si="9"/>
        <v>0.2960038986354776</v>
      </c>
      <c r="AA22" s="188">
        <f t="shared" si="2"/>
        <v>0.14817373283826951</v>
      </c>
      <c r="AB22" s="187">
        <f t="shared" si="10"/>
        <v>1.6937731513326507E-2</v>
      </c>
      <c r="AC22" s="189">
        <f t="shared" si="11"/>
        <v>0.46515776953753585</v>
      </c>
      <c r="AD22" s="139"/>
    </row>
    <row r="23" spans="1:30" x14ac:dyDescent="0.25">
      <c r="A23" s="197" t="s">
        <v>136</v>
      </c>
      <c r="B23" s="185" t="s">
        <v>136</v>
      </c>
      <c r="C23" s="186">
        <v>26596</v>
      </c>
      <c r="D23" s="186">
        <v>27293</v>
      </c>
      <c r="E23" s="186">
        <v>9674</v>
      </c>
      <c r="F23" s="186">
        <v>12264</v>
      </c>
      <c r="G23" s="186">
        <v>25748</v>
      </c>
      <c r="H23" s="187">
        <f t="shared" si="3"/>
        <v>1.099478147423353</v>
      </c>
      <c r="I23" s="188">
        <f t="shared" si="0"/>
        <v>-5.6607921445059217E-2</v>
      </c>
      <c r="J23" s="187">
        <f t="shared" si="4"/>
        <v>1.6806261944795464E-2</v>
      </c>
      <c r="K23" s="189">
        <f t="shared" si="5"/>
        <v>1</v>
      </c>
      <c r="L23" s="186">
        <v>17525</v>
      </c>
      <c r="M23" s="186">
        <v>19523</v>
      </c>
      <c r="N23" s="186">
        <v>0</v>
      </c>
      <c r="O23" s="186">
        <v>9745</v>
      </c>
      <c r="P23" s="186">
        <v>18953</v>
      </c>
      <c r="Q23" s="187">
        <f t="shared" si="6"/>
        <v>0.94489481785531049</v>
      </c>
      <c r="R23" s="188">
        <f t="shared" si="1"/>
        <v>-2.9196332530861069E-2</v>
      </c>
      <c r="S23" s="187">
        <f t="shared" si="7"/>
        <v>5.1831452746495435E-2</v>
      </c>
      <c r="T23" s="189">
        <f t="shared" si="8"/>
        <v>0.73609600745688986</v>
      </c>
      <c r="U23" s="186">
        <v>7063</v>
      </c>
      <c r="V23" s="186">
        <v>6570</v>
      </c>
      <c r="W23" s="186">
        <v>0</v>
      </c>
      <c r="X23" s="186">
        <v>2179</v>
      </c>
      <c r="Y23" s="186">
        <v>5762</v>
      </c>
      <c r="Z23" s="187">
        <f t="shared" si="9"/>
        <v>1.6443322625057366</v>
      </c>
      <c r="AA23" s="188">
        <f t="shared" si="2"/>
        <v>-0.12298325722983261</v>
      </c>
      <c r="AB23" s="187">
        <f t="shared" si="10"/>
        <v>7.3396411957424475E-3</v>
      </c>
      <c r="AC23" s="189">
        <f t="shared" si="11"/>
        <v>0.2237843716016778</v>
      </c>
      <c r="AD23" s="139"/>
    </row>
    <row r="24" spans="1:30" x14ac:dyDescent="0.25">
      <c r="A24" s="197" t="s">
        <v>157</v>
      </c>
      <c r="B24" s="185" t="s">
        <v>286</v>
      </c>
      <c r="C24" s="186">
        <v>9214</v>
      </c>
      <c r="D24" s="186">
        <v>7564</v>
      </c>
      <c r="E24" s="186">
        <v>2320</v>
      </c>
      <c r="F24" s="186">
        <v>4480</v>
      </c>
      <c r="G24" s="186">
        <v>15336</v>
      </c>
      <c r="H24" s="187">
        <f t="shared" si="3"/>
        <v>2.4232142857142858</v>
      </c>
      <c r="I24" s="188">
        <f t="shared" si="0"/>
        <v>1.0274986779481754</v>
      </c>
      <c r="J24" s="187">
        <f t="shared" si="4"/>
        <v>1.0010130230906604E-2</v>
      </c>
      <c r="K24" s="189">
        <f t="shared" si="5"/>
        <v>1</v>
      </c>
      <c r="L24" s="186">
        <v>1889</v>
      </c>
      <c r="M24" s="186">
        <v>1234</v>
      </c>
      <c r="N24" s="186">
        <v>0</v>
      </c>
      <c r="O24" s="186">
        <v>1249</v>
      </c>
      <c r="P24" s="186">
        <v>2781</v>
      </c>
      <c r="Q24" s="187">
        <f t="shared" si="6"/>
        <v>1.2265812650120096</v>
      </c>
      <c r="R24" s="188">
        <f t="shared" si="1"/>
        <v>1.2536466774716368</v>
      </c>
      <c r="S24" s="187">
        <f t="shared" si="7"/>
        <v>7.6053010123992935E-3</v>
      </c>
      <c r="T24" s="189">
        <f t="shared" si="8"/>
        <v>0.18133802816901409</v>
      </c>
      <c r="U24" s="186">
        <v>6531</v>
      </c>
      <c r="V24" s="186">
        <v>5261</v>
      </c>
      <c r="W24" s="186">
        <v>0</v>
      </c>
      <c r="X24" s="186">
        <v>2765</v>
      </c>
      <c r="Y24" s="186">
        <v>10902</v>
      </c>
      <c r="Z24" s="187">
        <f t="shared" si="9"/>
        <v>2.9428571428571431</v>
      </c>
      <c r="AA24" s="188">
        <f t="shared" si="2"/>
        <v>1.072229614141798</v>
      </c>
      <c r="AB24" s="187">
        <f t="shared" si="10"/>
        <v>1.388697818743217E-2</v>
      </c>
      <c r="AC24" s="189">
        <f t="shared" si="11"/>
        <v>0.71087636932707354</v>
      </c>
      <c r="AD24" s="139"/>
    </row>
    <row r="25" spans="1:30" x14ac:dyDescent="0.25">
      <c r="A25" s="197" t="s">
        <v>132</v>
      </c>
      <c r="B25" s="185" t="s">
        <v>132</v>
      </c>
      <c r="C25" s="186">
        <v>9128</v>
      </c>
      <c r="D25" s="186">
        <v>8693</v>
      </c>
      <c r="E25" s="186">
        <v>3519</v>
      </c>
      <c r="F25" s="186">
        <v>4710</v>
      </c>
      <c r="G25" s="186">
        <v>14633</v>
      </c>
      <c r="H25" s="187">
        <f t="shared" si="3"/>
        <v>2.1067940552016986</v>
      </c>
      <c r="I25" s="188">
        <f t="shared" si="0"/>
        <v>0.68330840906476475</v>
      </c>
      <c r="J25" s="187">
        <f t="shared" si="4"/>
        <v>9.5512673232170265E-3</v>
      </c>
      <c r="K25" s="189">
        <f t="shared" si="5"/>
        <v>1</v>
      </c>
      <c r="L25" s="186">
        <v>4557</v>
      </c>
      <c r="M25" s="186">
        <v>4514</v>
      </c>
      <c r="N25" s="186">
        <v>0</v>
      </c>
      <c r="O25" s="186">
        <v>2508</v>
      </c>
      <c r="P25" s="186">
        <v>7566</v>
      </c>
      <c r="Q25" s="187">
        <f t="shared" si="6"/>
        <v>2.0167464114832536</v>
      </c>
      <c r="R25" s="188">
        <f t="shared" si="1"/>
        <v>0.67611874169251229</v>
      </c>
      <c r="S25" s="187">
        <f t="shared" si="7"/>
        <v>2.0691013110324723E-2</v>
      </c>
      <c r="T25" s="189">
        <f t="shared" si="8"/>
        <v>0.51705050228934601</v>
      </c>
      <c r="U25" s="186">
        <v>4078</v>
      </c>
      <c r="V25" s="186">
        <v>3853</v>
      </c>
      <c r="W25" s="186">
        <v>0</v>
      </c>
      <c r="X25" s="186">
        <v>1910</v>
      </c>
      <c r="Y25" s="186">
        <v>6692</v>
      </c>
      <c r="Z25" s="187">
        <f t="shared" si="9"/>
        <v>2.5036649214659685</v>
      </c>
      <c r="AA25" s="188">
        <f t="shared" si="2"/>
        <v>0.73682844536724623</v>
      </c>
      <c r="AB25" s="187">
        <f t="shared" si="10"/>
        <v>8.5242760989080978E-3</v>
      </c>
      <c r="AC25" s="189">
        <f t="shared" si="11"/>
        <v>0.45732249026173716</v>
      </c>
      <c r="AD25" s="139"/>
    </row>
    <row r="26" spans="1:30" x14ac:dyDescent="0.25">
      <c r="A26" s="197" t="s">
        <v>154</v>
      </c>
      <c r="B26" s="185" t="s">
        <v>155</v>
      </c>
      <c r="C26" s="186">
        <v>1660</v>
      </c>
      <c r="D26" s="186">
        <v>2187</v>
      </c>
      <c r="E26" s="186">
        <v>1134</v>
      </c>
      <c r="F26" s="186">
        <v>2378</v>
      </c>
      <c r="G26" s="186">
        <v>4926</v>
      </c>
      <c r="H26" s="187">
        <f t="shared" si="3"/>
        <v>1.0714886459209421</v>
      </c>
      <c r="I26" s="188">
        <f t="shared" si="0"/>
        <v>1.252400548696845</v>
      </c>
      <c r="J26" s="187">
        <f t="shared" si="4"/>
        <v>3.2153039591448834E-3</v>
      </c>
      <c r="K26" s="189">
        <f t="shared" si="5"/>
        <v>1</v>
      </c>
      <c r="L26" s="186">
        <v>166</v>
      </c>
      <c r="M26" s="186">
        <v>222</v>
      </c>
      <c r="N26" s="186">
        <v>0</v>
      </c>
      <c r="O26" s="186">
        <v>412</v>
      </c>
      <c r="P26" s="186">
        <v>768</v>
      </c>
      <c r="Q26" s="187">
        <f t="shared" si="6"/>
        <v>0.86407766990291268</v>
      </c>
      <c r="R26" s="188">
        <f t="shared" si="1"/>
        <v>2.4594594594594597</v>
      </c>
      <c r="S26" s="187">
        <f t="shared" si="7"/>
        <v>2.1002773022375612E-3</v>
      </c>
      <c r="T26" s="189">
        <f t="shared" si="8"/>
        <v>0.15590742996345919</v>
      </c>
      <c r="U26" s="186">
        <v>1200</v>
      </c>
      <c r="V26" s="186">
        <v>1356</v>
      </c>
      <c r="W26" s="186">
        <v>0</v>
      </c>
      <c r="X26" s="186">
        <v>1719</v>
      </c>
      <c r="Y26" s="186">
        <v>3607</v>
      </c>
      <c r="Z26" s="187">
        <f t="shared" si="9"/>
        <v>1.0983129726585226</v>
      </c>
      <c r="AA26" s="188">
        <f t="shared" si="2"/>
        <v>1.6600294985250739</v>
      </c>
      <c r="AB26" s="187">
        <f t="shared" si="10"/>
        <v>4.5946001029231187E-3</v>
      </c>
      <c r="AC26" s="189">
        <f t="shared" si="11"/>
        <v>0.73223710921640273</v>
      </c>
      <c r="AD26" s="139"/>
    </row>
    <row r="27" spans="1:30" x14ac:dyDescent="0.25">
      <c r="A27" s="197" t="s">
        <v>146</v>
      </c>
      <c r="B27" s="185" t="s">
        <v>146</v>
      </c>
      <c r="C27" s="186">
        <v>725</v>
      </c>
      <c r="D27" s="186">
        <v>962</v>
      </c>
      <c r="E27" s="186">
        <v>770</v>
      </c>
      <c r="F27" s="186">
        <v>2440</v>
      </c>
      <c r="G27" s="186">
        <v>3698</v>
      </c>
      <c r="H27" s="187">
        <f t="shared" si="3"/>
        <v>0.51557377049180331</v>
      </c>
      <c r="I27" s="188">
        <f t="shared" si="0"/>
        <v>2.8440748440748442</v>
      </c>
      <c r="J27" s="187">
        <f t="shared" si="4"/>
        <v>2.4137624930811569E-3</v>
      </c>
      <c r="K27" s="189">
        <f t="shared" si="5"/>
        <v>1</v>
      </c>
      <c r="L27" s="186">
        <v>65</v>
      </c>
      <c r="M27" s="186">
        <v>101</v>
      </c>
      <c r="N27" s="186">
        <v>0</v>
      </c>
      <c r="O27" s="186">
        <v>277</v>
      </c>
      <c r="P27" s="186">
        <v>380</v>
      </c>
      <c r="Q27" s="187">
        <f t="shared" si="6"/>
        <v>0.37184115523465699</v>
      </c>
      <c r="R27" s="188">
        <f t="shared" si="1"/>
        <v>2.7623762376237622</v>
      </c>
      <c r="S27" s="187">
        <f t="shared" si="7"/>
        <v>1.0391997068362933E-3</v>
      </c>
      <c r="T27" s="189">
        <f t="shared" si="8"/>
        <v>0.10275824770146025</v>
      </c>
      <c r="U27" s="186">
        <v>505</v>
      </c>
      <c r="V27" s="186">
        <v>536</v>
      </c>
      <c r="W27" s="186">
        <v>0</v>
      </c>
      <c r="X27" s="186">
        <v>2037</v>
      </c>
      <c r="Y27" s="186">
        <v>3016</v>
      </c>
      <c r="Z27" s="187">
        <f t="shared" si="9"/>
        <v>0.48060873834069717</v>
      </c>
      <c r="AA27" s="188">
        <f t="shared" si="2"/>
        <v>4.6268656716417906</v>
      </c>
      <c r="AB27" s="187">
        <f t="shared" si="10"/>
        <v>3.8417837289759149E-3</v>
      </c>
      <c r="AC27" s="189">
        <f t="shared" si="11"/>
        <v>0.81557598702001077</v>
      </c>
      <c r="AD27" s="139"/>
    </row>
    <row r="28" spans="1:30" x14ac:dyDescent="0.25">
      <c r="A28" s="197" t="s">
        <v>134</v>
      </c>
      <c r="B28" s="185" t="s">
        <v>134</v>
      </c>
      <c r="C28" s="186">
        <v>20999</v>
      </c>
      <c r="D28" s="186">
        <v>19838</v>
      </c>
      <c r="E28" s="186">
        <v>7078</v>
      </c>
      <c r="F28" s="186">
        <v>7349</v>
      </c>
      <c r="G28" s="186">
        <v>20733</v>
      </c>
      <c r="H28" s="187">
        <f t="shared" si="3"/>
        <v>1.8212001632875223</v>
      </c>
      <c r="I28" s="188">
        <f t="shared" si="0"/>
        <v>4.5115435023691974E-2</v>
      </c>
      <c r="J28" s="187">
        <f t="shared" si="4"/>
        <v>1.3532865810992866E-2</v>
      </c>
      <c r="K28" s="189">
        <f t="shared" si="5"/>
        <v>1</v>
      </c>
      <c r="L28" s="186">
        <v>16446</v>
      </c>
      <c r="M28" s="186">
        <v>15464</v>
      </c>
      <c r="N28" s="186">
        <v>0</v>
      </c>
      <c r="O28" s="186">
        <v>6368</v>
      </c>
      <c r="P28" s="186">
        <v>17199</v>
      </c>
      <c r="Q28" s="187">
        <f t="shared" si="6"/>
        <v>1.7008479899497488</v>
      </c>
      <c r="R28" s="188">
        <f t="shared" si="1"/>
        <v>0.11219606828763573</v>
      </c>
      <c r="S28" s="187">
        <f t="shared" si="7"/>
        <v>4.7034725678624753E-2</v>
      </c>
      <c r="T28" s="189">
        <f t="shared" si="8"/>
        <v>0.82954709882795541</v>
      </c>
      <c r="U28" s="186">
        <v>3577</v>
      </c>
      <c r="V28" s="186">
        <v>3488</v>
      </c>
      <c r="W28" s="186">
        <v>0</v>
      </c>
      <c r="X28" s="186">
        <v>820</v>
      </c>
      <c r="Y28" s="186">
        <v>2814</v>
      </c>
      <c r="Z28" s="187">
        <f t="shared" si="9"/>
        <v>2.4317073170731707</v>
      </c>
      <c r="AA28" s="188">
        <f t="shared" si="2"/>
        <v>-0.19323394495412849</v>
      </c>
      <c r="AB28" s="187">
        <f t="shared" si="10"/>
        <v>3.584475932804451E-3</v>
      </c>
      <c r="AC28" s="189">
        <f t="shared" si="11"/>
        <v>0.13572565475329185</v>
      </c>
      <c r="AD28" s="139"/>
    </row>
    <row r="29" spans="1:30" x14ac:dyDescent="0.25">
      <c r="A29" s="197" t="s">
        <v>126</v>
      </c>
      <c r="B29" s="185" t="s">
        <v>126</v>
      </c>
      <c r="C29" s="186">
        <v>12799</v>
      </c>
      <c r="D29" s="186">
        <v>10864</v>
      </c>
      <c r="E29" s="186">
        <v>3342</v>
      </c>
      <c r="F29" s="186">
        <v>6217</v>
      </c>
      <c r="G29" s="186">
        <v>11010</v>
      </c>
      <c r="H29" s="187">
        <f t="shared" si="3"/>
        <v>0.77095061926974418</v>
      </c>
      <c r="I29" s="188">
        <f t="shared" si="0"/>
        <v>1.3438880706921896E-2</v>
      </c>
      <c r="J29" s="187">
        <f t="shared" si="4"/>
        <v>7.1864589099036062E-3</v>
      </c>
      <c r="K29" s="189">
        <f t="shared" si="5"/>
        <v>1</v>
      </c>
      <c r="L29" s="186">
        <v>4389</v>
      </c>
      <c r="M29" s="186">
        <v>4032</v>
      </c>
      <c r="N29" s="186">
        <v>0</v>
      </c>
      <c r="O29" s="186">
        <v>2497</v>
      </c>
      <c r="P29" s="186">
        <v>4138</v>
      </c>
      <c r="Q29" s="187">
        <f t="shared" si="6"/>
        <v>0.65718862635162201</v>
      </c>
      <c r="R29" s="188">
        <f t="shared" si="1"/>
        <v>2.6289682539682557E-2</v>
      </c>
      <c r="S29" s="187">
        <f t="shared" si="7"/>
        <v>1.131633786023311E-2</v>
      </c>
      <c r="T29" s="189">
        <f t="shared" si="8"/>
        <v>0.37584014532243415</v>
      </c>
      <c r="U29" s="186">
        <v>6846</v>
      </c>
      <c r="V29" s="186">
        <v>4756</v>
      </c>
      <c r="W29" s="186">
        <v>0</v>
      </c>
      <c r="X29" s="186">
        <v>3032</v>
      </c>
      <c r="Y29" s="186">
        <v>4894</v>
      </c>
      <c r="Z29" s="187">
        <f t="shared" si="9"/>
        <v>0.61411609498680741</v>
      </c>
      <c r="AA29" s="188">
        <f t="shared" si="2"/>
        <v>2.9015979814970505E-2</v>
      </c>
      <c r="AB29" s="187">
        <f t="shared" si="10"/>
        <v>6.2339819527878412E-3</v>
      </c>
      <c r="AC29" s="189">
        <f t="shared" si="11"/>
        <v>0.44450499545867395</v>
      </c>
      <c r="AD29" s="139"/>
    </row>
    <row r="30" spans="1:30" x14ac:dyDescent="0.25">
      <c r="A30" s="197" t="s">
        <v>152</v>
      </c>
      <c r="B30" s="185" t="s">
        <v>152</v>
      </c>
      <c r="C30" s="186">
        <v>1477</v>
      </c>
      <c r="D30" s="186">
        <v>1898</v>
      </c>
      <c r="E30" s="186">
        <v>1002</v>
      </c>
      <c r="F30" s="186">
        <v>4421</v>
      </c>
      <c r="G30" s="186">
        <v>6147</v>
      </c>
      <c r="H30" s="187">
        <f t="shared" si="3"/>
        <v>0.39040940963582904</v>
      </c>
      <c r="I30" s="188">
        <f t="shared" si="0"/>
        <v>2.2386722866174922</v>
      </c>
      <c r="J30" s="187">
        <f t="shared" si="4"/>
        <v>4.0122763777636211E-3</v>
      </c>
      <c r="K30" s="189">
        <f t="shared" si="5"/>
        <v>1</v>
      </c>
      <c r="L30" s="186">
        <v>325</v>
      </c>
      <c r="M30" s="186">
        <v>362</v>
      </c>
      <c r="N30" s="186">
        <v>0</v>
      </c>
      <c r="O30" s="186">
        <v>1677</v>
      </c>
      <c r="P30" s="186">
        <v>1086</v>
      </c>
      <c r="Q30" s="187">
        <f t="shared" si="6"/>
        <v>-0.35241502683363146</v>
      </c>
      <c r="R30" s="188">
        <f t="shared" si="1"/>
        <v>2</v>
      </c>
      <c r="S30" s="187">
        <f t="shared" si="7"/>
        <v>2.969923372695301E-3</v>
      </c>
      <c r="T30" s="189">
        <f t="shared" si="8"/>
        <v>0.17667154709614447</v>
      </c>
      <c r="U30" s="186">
        <v>831</v>
      </c>
      <c r="V30" s="186">
        <v>832</v>
      </c>
      <c r="W30" s="186">
        <v>0</v>
      </c>
      <c r="X30" s="186">
        <v>2415</v>
      </c>
      <c r="Y30" s="186">
        <v>4408</v>
      </c>
      <c r="Z30" s="187">
        <f t="shared" si="9"/>
        <v>0.82525879917184275</v>
      </c>
      <c r="AA30" s="188">
        <f t="shared" si="2"/>
        <v>4.2980769230769234</v>
      </c>
      <c r="AB30" s="187">
        <f t="shared" si="10"/>
        <v>5.6149146808109522E-3</v>
      </c>
      <c r="AC30" s="189">
        <f t="shared" si="11"/>
        <v>0.71709777127053842</v>
      </c>
      <c r="AD30" s="139"/>
    </row>
    <row r="31" spans="1:30" x14ac:dyDescent="0.25">
      <c r="A31" s="197" t="s">
        <v>138</v>
      </c>
      <c r="B31" s="185" t="s">
        <v>138</v>
      </c>
      <c r="C31" s="186">
        <v>1834</v>
      </c>
      <c r="D31" s="186">
        <v>2523</v>
      </c>
      <c r="E31" s="186">
        <v>926</v>
      </c>
      <c r="F31" s="186">
        <v>2511</v>
      </c>
      <c r="G31" s="186">
        <v>4895</v>
      </c>
      <c r="H31" s="187">
        <f t="shared" si="3"/>
        <v>0.94942254082039024</v>
      </c>
      <c r="I31" s="188">
        <f t="shared" si="0"/>
        <v>0.94015061434799851</v>
      </c>
      <c r="J31" s="187">
        <f t="shared" si="4"/>
        <v>3.1950696061742189E-3</v>
      </c>
      <c r="K31" s="189">
        <f t="shared" si="5"/>
        <v>1</v>
      </c>
      <c r="L31" s="186">
        <v>270</v>
      </c>
      <c r="M31" s="186">
        <v>655</v>
      </c>
      <c r="N31" s="186">
        <v>0</v>
      </c>
      <c r="O31" s="186">
        <v>874</v>
      </c>
      <c r="P31" s="186">
        <v>1634</v>
      </c>
      <c r="Q31" s="187">
        <f t="shared" si="6"/>
        <v>0.86956521739130443</v>
      </c>
      <c r="R31" s="188">
        <f t="shared" si="1"/>
        <v>1.4946564885496185</v>
      </c>
      <c r="S31" s="187">
        <f t="shared" si="7"/>
        <v>4.4685587393960609E-3</v>
      </c>
      <c r="T31" s="189">
        <f t="shared" si="8"/>
        <v>0.33381001021450457</v>
      </c>
      <c r="U31" s="186">
        <v>855</v>
      </c>
      <c r="V31" s="186">
        <v>1113</v>
      </c>
      <c r="W31" s="186">
        <v>0</v>
      </c>
      <c r="X31" s="186">
        <v>1236</v>
      </c>
      <c r="Y31" s="186">
        <v>2216</v>
      </c>
      <c r="Z31" s="187">
        <f t="shared" si="9"/>
        <v>0.79288025889967639</v>
      </c>
      <c r="AA31" s="188">
        <f t="shared" si="2"/>
        <v>0.99101527403414202</v>
      </c>
      <c r="AB31" s="187">
        <f t="shared" si="10"/>
        <v>2.8227429520592266E-3</v>
      </c>
      <c r="AC31" s="189">
        <f t="shared" si="11"/>
        <v>0.45270684371807968</v>
      </c>
      <c r="AD31" s="139"/>
    </row>
    <row r="32" spans="1:30" x14ac:dyDescent="0.25">
      <c r="A32" s="197" t="s">
        <v>148</v>
      </c>
      <c r="B32" s="185" t="s">
        <v>148</v>
      </c>
      <c r="C32" s="186">
        <v>925</v>
      </c>
      <c r="D32" s="186">
        <v>1173</v>
      </c>
      <c r="E32" s="186">
        <v>453</v>
      </c>
      <c r="F32" s="186">
        <v>1531</v>
      </c>
      <c r="G32" s="186">
        <v>2993</v>
      </c>
      <c r="H32" s="187">
        <f t="shared" si="3"/>
        <v>0.95493141737426512</v>
      </c>
      <c r="I32" s="188">
        <f t="shared" si="0"/>
        <v>1.5515771526001707</v>
      </c>
      <c r="J32" s="187">
        <f t="shared" si="4"/>
        <v>1.953594143264441E-3</v>
      </c>
      <c r="K32" s="189">
        <f t="shared" si="5"/>
        <v>1</v>
      </c>
      <c r="L32" s="186">
        <v>97</v>
      </c>
      <c r="M32" s="186">
        <v>134</v>
      </c>
      <c r="N32" s="186">
        <v>0</v>
      </c>
      <c r="O32" s="186">
        <v>480</v>
      </c>
      <c r="P32" s="186">
        <v>696</v>
      </c>
      <c r="Q32" s="187">
        <f t="shared" si="6"/>
        <v>0.44999999999999996</v>
      </c>
      <c r="R32" s="188">
        <f t="shared" si="1"/>
        <v>4.1940298507462686</v>
      </c>
      <c r="S32" s="187">
        <f t="shared" si="7"/>
        <v>1.9033763051527898E-3</v>
      </c>
      <c r="T32" s="189">
        <f t="shared" si="8"/>
        <v>0.23254259939859673</v>
      </c>
      <c r="U32" s="186">
        <v>675</v>
      </c>
      <c r="V32" s="186">
        <v>769</v>
      </c>
      <c r="W32" s="186">
        <v>0</v>
      </c>
      <c r="X32" s="186">
        <v>963</v>
      </c>
      <c r="Y32" s="186">
        <v>1895</v>
      </c>
      <c r="Z32" s="187">
        <f t="shared" si="9"/>
        <v>0.96780893042575289</v>
      </c>
      <c r="AA32" s="188">
        <f t="shared" si="2"/>
        <v>1.4642392717815347</v>
      </c>
      <c r="AB32" s="187">
        <f t="shared" si="10"/>
        <v>2.4138528403214055E-3</v>
      </c>
      <c r="AC32" s="189">
        <f t="shared" si="11"/>
        <v>0.63314400267290349</v>
      </c>
      <c r="AD32" s="139"/>
    </row>
    <row r="33" spans="1:31" x14ac:dyDescent="0.25">
      <c r="A33" s="197" t="s">
        <v>144</v>
      </c>
      <c r="B33" s="185" t="s">
        <v>144</v>
      </c>
      <c r="C33" s="186">
        <v>2016</v>
      </c>
      <c r="D33" s="186">
        <v>2397</v>
      </c>
      <c r="E33" s="186">
        <v>1764</v>
      </c>
      <c r="F33" s="186">
        <v>4990</v>
      </c>
      <c r="G33" s="186">
        <v>4822</v>
      </c>
      <c r="H33" s="187">
        <f t="shared" si="3"/>
        <v>-3.3667334669338689E-2</v>
      </c>
      <c r="I33" s="188">
        <f t="shared" si="0"/>
        <v>1.0116812682519818</v>
      </c>
      <c r="J33" s="187">
        <f t="shared" si="4"/>
        <v>3.1474209685336228E-3</v>
      </c>
      <c r="K33" s="189">
        <f t="shared" si="5"/>
        <v>1</v>
      </c>
      <c r="L33" s="186">
        <v>290</v>
      </c>
      <c r="M33" s="186">
        <v>405</v>
      </c>
      <c r="N33" s="186">
        <v>0</v>
      </c>
      <c r="O33" s="186">
        <v>2037</v>
      </c>
      <c r="P33" s="186">
        <v>1540</v>
      </c>
      <c r="Q33" s="187">
        <f t="shared" si="6"/>
        <v>-0.24398625429553267</v>
      </c>
      <c r="R33" s="188">
        <f t="shared" si="1"/>
        <v>2.8024691358024691</v>
      </c>
      <c r="S33" s="187">
        <f t="shared" si="7"/>
        <v>4.211493548757609E-3</v>
      </c>
      <c r="T33" s="189">
        <f t="shared" si="8"/>
        <v>0.31936955620074658</v>
      </c>
      <c r="U33" s="186">
        <v>1122</v>
      </c>
      <c r="V33" s="186">
        <v>997</v>
      </c>
      <c r="W33" s="186">
        <v>0</v>
      </c>
      <c r="X33" s="186">
        <v>1946</v>
      </c>
      <c r="Y33" s="186">
        <v>2064</v>
      </c>
      <c r="Z33" s="187">
        <f t="shared" si="9"/>
        <v>6.0637204522096644E-2</v>
      </c>
      <c r="AA33" s="188">
        <f t="shared" si="2"/>
        <v>1.0702106318956872</v>
      </c>
      <c r="AB33" s="187">
        <f t="shared" si="10"/>
        <v>2.6291252044450559E-3</v>
      </c>
      <c r="AC33" s="189">
        <f t="shared" si="11"/>
        <v>0.42803815844048115</v>
      </c>
      <c r="AD33" s="139"/>
    </row>
    <row r="34" spans="1:31" x14ac:dyDescent="0.25">
      <c r="A34" s="197" t="s">
        <v>150</v>
      </c>
      <c r="B34" s="185" t="s">
        <v>150</v>
      </c>
      <c r="C34" s="186">
        <v>8440</v>
      </c>
      <c r="D34" s="186">
        <v>8970</v>
      </c>
      <c r="E34" s="186">
        <v>2409</v>
      </c>
      <c r="F34" s="186">
        <v>1422</v>
      </c>
      <c r="G34" s="186">
        <v>2233</v>
      </c>
      <c r="H34" s="187">
        <f t="shared" si="3"/>
        <v>0.57032348804500699</v>
      </c>
      <c r="I34" s="188">
        <f t="shared" si="0"/>
        <v>-0.75105908584169456</v>
      </c>
      <c r="J34" s="187">
        <f t="shared" si="4"/>
        <v>1.4575261349513854E-3</v>
      </c>
      <c r="K34" s="189">
        <f t="shared" si="5"/>
        <v>1</v>
      </c>
      <c r="L34" s="186">
        <v>316</v>
      </c>
      <c r="M34" s="186">
        <v>349</v>
      </c>
      <c r="N34" s="186">
        <v>0</v>
      </c>
      <c r="O34" s="186">
        <v>426</v>
      </c>
      <c r="P34" s="186">
        <v>387</v>
      </c>
      <c r="Q34" s="187">
        <f t="shared" si="6"/>
        <v>-9.1549295774647876E-2</v>
      </c>
      <c r="R34" s="188">
        <f t="shared" si="1"/>
        <v>0.10888252148997135</v>
      </c>
      <c r="S34" s="187">
        <f t="shared" si="7"/>
        <v>1.058342859330646E-3</v>
      </c>
      <c r="T34" s="189">
        <f t="shared" si="8"/>
        <v>0.17330944917151814</v>
      </c>
      <c r="U34" s="186">
        <v>7853</v>
      </c>
      <c r="V34" s="186">
        <v>8318</v>
      </c>
      <c r="W34" s="186">
        <v>0</v>
      </c>
      <c r="X34" s="186">
        <v>892</v>
      </c>
      <c r="Y34" s="186">
        <v>1524</v>
      </c>
      <c r="Z34" s="187">
        <f t="shared" si="9"/>
        <v>0.70852017937219736</v>
      </c>
      <c r="AA34" s="188">
        <f t="shared" si="2"/>
        <v>-0.81678288050012027</v>
      </c>
      <c r="AB34" s="187">
        <f t="shared" si="10"/>
        <v>1.9412726800262913E-3</v>
      </c>
      <c r="AC34" s="189">
        <f t="shared" si="11"/>
        <v>0.68248992386923424</v>
      </c>
      <c r="AD34" s="139"/>
    </row>
    <row r="35" spans="1:31" x14ac:dyDescent="0.25">
      <c r="A35" s="197" t="s">
        <v>128</v>
      </c>
      <c r="B35" s="185" t="s">
        <v>128</v>
      </c>
      <c r="C35" s="186">
        <v>1176</v>
      </c>
      <c r="D35" s="186">
        <v>1356</v>
      </c>
      <c r="E35" s="186">
        <v>553</v>
      </c>
      <c r="F35" s="186">
        <v>636</v>
      </c>
      <c r="G35" s="186">
        <v>2157</v>
      </c>
      <c r="H35" s="187">
        <f t="shared" si="3"/>
        <v>2.391509433962264</v>
      </c>
      <c r="I35" s="188">
        <f t="shared" si="0"/>
        <v>0.59070796460176989</v>
      </c>
      <c r="J35" s="187">
        <f t="shared" si="4"/>
        <v>1.4079193341200798E-3</v>
      </c>
      <c r="K35" s="189">
        <f t="shared" si="5"/>
        <v>1</v>
      </c>
      <c r="L35" s="186">
        <v>241</v>
      </c>
      <c r="M35" s="186">
        <v>313</v>
      </c>
      <c r="N35" s="186">
        <v>0</v>
      </c>
      <c r="O35" s="186">
        <v>232</v>
      </c>
      <c r="P35" s="186">
        <v>464</v>
      </c>
      <c r="Q35" s="187">
        <f t="shared" si="6"/>
        <v>1</v>
      </c>
      <c r="R35" s="188">
        <f t="shared" si="1"/>
        <v>0.48242811501597438</v>
      </c>
      <c r="S35" s="187">
        <f t="shared" si="7"/>
        <v>1.2689175367685264E-3</v>
      </c>
      <c r="T35" s="189">
        <f t="shared" si="8"/>
        <v>0.21511358368103847</v>
      </c>
      <c r="U35" s="186">
        <v>722</v>
      </c>
      <c r="V35" s="186">
        <v>692</v>
      </c>
      <c r="W35" s="186">
        <v>0</v>
      </c>
      <c r="X35" s="186">
        <v>322</v>
      </c>
      <c r="Y35" s="186">
        <v>1223</v>
      </c>
      <c r="Z35" s="187">
        <f t="shared" si="9"/>
        <v>2.798136645962733</v>
      </c>
      <c r="AA35" s="188">
        <f t="shared" si="2"/>
        <v>0.76734104046242768</v>
      </c>
      <c r="AB35" s="187">
        <f t="shared" si="10"/>
        <v>1.5578585877113872E-3</v>
      </c>
      <c r="AC35" s="189">
        <f t="shared" si="11"/>
        <v>0.56699119146963373</v>
      </c>
      <c r="AD35" s="139"/>
    </row>
    <row r="36" spans="1:31" x14ac:dyDescent="0.25">
      <c r="A36" s="190" t="s">
        <v>288</v>
      </c>
      <c r="B36" s="191" t="s">
        <v>288</v>
      </c>
      <c r="C36" s="192">
        <f>C11-SUM(C12:C35)</f>
        <v>54376</v>
      </c>
      <c r="D36" s="192">
        <f>D11-SUM(D12:D35)</f>
        <v>51038</v>
      </c>
      <c r="E36" s="192">
        <f>E11-SUM(E12:E35)</f>
        <v>17165</v>
      </c>
      <c r="F36" s="192">
        <f>F11-SUM(F12:F35)</f>
        <v>34163</v>
      </c>
      <c r="G36" s="192">
        <f>G11-SUM(G12:G35)</f>
        <v>59194</v>
      </c>
      <c r="H36" s="193">
        <f t="shared" si="3"/>
        <v>0.73269326464303486</v>
      </c>
      <c r="I36" s="194">
        <f t="shared" si="0"/>
        <v>0.15980250009796615</v>
      </c>
      <c r="J36" s="193">
        <f t="shared" si="4"/>
        <v>3.8637170636951323E-2</v>
      </c>
      <c r="K36" s="195">
        <f t="shared" si="5"/>
        <v>1</v>
      </c>
      <c r="L36" s="192">
        <f>L11-SUM(L12:L35)</f>
        <v>18668</v>
      </c>
      <c r="M36" s="192">
        <f>M11-SUM(M12:M35)</f>
        <v>17314</v>
      </c>
      <c r="N36" s="192">
        <f>N11-SUM(N12:N35)</f>
        <v>0</v>
      </c>
      <c r="O36" s="192">
        <f>O11-SUM(O12:O35)</f>
        <v>14408</v>
      </c>
      <c r="P36" s="192">
        <f>P11-SUM(P12:P35)</f>
        <v>18844</v>
      </c>
      <c r="Q36" s="193">
        <f t="shared" si="6"/>
        <v>0.30788450860632977</v>
      </c>
      <c r="R36" s="194">
        <f t="shared" si="1"/>
        <v>8.8367794848099868E-2</v>
      </c>
      <c r="S36" s="193">
        <f t="shared" si="7"/>
        <v>5.153336651479766E-2</v>
      </c>
      <c r="T36" s="195">
        <f t="shared" si="8"/>
        <v>0.31834307531168698</v>
      </c>
      <c r="U36" s="192">
        <f>U11-SUM(U12:U35)</f>
        <v>20817</v>
      </c>
      <c r="V36" s="192">
        <f>V11-SUM(V12:V35)</f>
        <v>20685</v>
      </c>
      <c r="W36" s="192">
        <f>W11-SUM(W12:W35)</f>
        <v>0</v>
      </c>
      <c r="X36" s="192">
        <f>X11-SUM(X12:X35)</f>
        <v>15316</v>
      </c>
      <c r="Y36" s="192">
        <f>Y11-SUM(Y12:Y35)</f>
        <v>31233</v>
      </c>
      <c r="Z36" s="193">
        <f t="shared" si="9"/>
        <v>1.039240010446592</v>
      </c>
      <c r="AA36" s="194">
        <f t="shared" si="2"/>
        <v>0.50993473531544597</v>
      </c>
      <c r="AB36" s="193">
        <f t="shared" si="10"/>
        <v>3.978462573179866E-2</v>
      </c>
      <c r="AC36" s="195">
        <f t="shared" si="11"/>
        <v>0.52763793627732536</v>
      </c>
      <c r="AD36" s="139"/>
    </row>
    <row r="37" spans="1:31" ht="6" customHeight="1" x14ac:dyDescent="0.25">
      <c r="C37" s="139"/>
      <c r="D37" s="139"/>
      <c r="E37" s="139"/>
      <c r="F37" s="139"/>
      <c r="G37" s="139"/>
      <c r="H37" s="139"/>
      <c r="L37" s="139"/>
      <c r="M37" s="139"/>
      <c r="N37" s="139"/>
      <c r="O37" s="139"/>
      <c r="P37" s="139"/>
      <c r="Q37" s="139"/>
      <c r="U37" s="139"/>
      <c r="V37" s="139"/>
      <c r="W37" s="139"/>
      <c r="X37" s="139"/>
      <c r="Y37" s="139"/>
      <c r="Z37" s="139"/>
      <c r="AD37" s="139"/>
      <c r="AE37" s="139"/>
    </row>
    <row r="38" spans="1:31" ht="15.75" x14ac:dyDescent="0.25">
      <c r="B38" s="170"/>
      <c r="C38" s="311" t="s">
        <v>15</v>
      </c>
      <c r="D38" s="312"/>
      <c r="E38" s="312"/>
      <c r="F38" s="312"/>
      <c r="G38" s="312"/>
      <c r="H38" s="312"/>
      <c r="I38" s="312"/>
      <c r="J38" s="312"/>
      <c r="K38" s="313"/>
      <c r="L38" s="311" t="s">
        <v>14</v>
      </c>
      <c r="M38" s="312"/>
      <c r="N38" s="312"/>
      <c r="O38" s="312"/>
      <c r="P38" s="312"/>
      <c r="Q38" s="312"/>
      <c r="R38" s="312"/>
      <c r="S38" s="312"/>
      <c r="T38" s="313"/>
      <c r="U38" s="311" t="s">
        <v>16</v>
      </c>
      <c r="V38" s="312"/>
      <c r="W38" s="312"/>
      <c r="X38" s="312"/>
      <c r="Y38" s="312"/>
      <c r="Z38" s="312"/>
      <c r="AA38" s="312"/>
      <c r="AB38" s="312"/>
      <c r="AC38" s="313"/>
      <c r="AD38" s="40"/>
      <c r="AE38" s="40"/>
    </row>
    <row r="39" spans="1:31" s="175" customFormat="1" ht="75" x14ac:dyDescent="0.25">
      <c r="B39" s="171"/>
      <c r="C39" s="210">
        <f>C6</f>
        <v>2018</v>
      </c>
      <c r="D39" s="210">
        <f>D6</f>
        <v>2019</v>
      </c>
      <c r="E39" s="210" t="str">
        <f>E6</f>
        <v>2020</v>
      </c>
      <c r="F39" s="210">
        <f>F6</f>
        <v>2021</v>
      </c>
      <c r="G39" s="210">
        <f>G6</f>
        <v>2022</v>
      </c>
      <c r="H39" s="173" t="str">
        <f>CONCATENATE("var. ",RIGHT(G39,2),"/",RIGHT(F39,2))</f>
        <v>var. 22/21</v>
      </c>
      <c r="I39" s="173" t="str">
        <f>CONCATENATE("var. ",RIGHT(G39,2),"/",RIGHT(D39,2))</f>
        <v>var. 22/19</v>
      </c>
      <c r="J39" s="173" t="str">
        <f>CONCATENATE("Cuota s/ total lugares de residencia ",RIGHT(G39,4))</f>
        <v>Cuota s/ total lugares de residencia 2022</v>
      </c>
      <c r="K39" s="174" t="str">
        <f>CONCATENATE("cuota s/ Canarias ",RIGHT(G39,4))</f>
        <v>cuota s/ Canarias 2022</v>
      </c>
      <c r="L39" s="210">
        <f>L6</f>
        <v>2018</v>
      </c>
      <c r="M39" s="210">
        <f>M6</f>
        <v>2019</v>
      </c>
      <c r="N39" s="210">
        <f>N6</f>
        <v>2020</v>
      </c>
      <c r="O39" s="210">
        <f>O6</f>
        <v>2021</v>
      </c>
      <c r="P39" s="210">
        <f>P6</f>
        <v>2022</v>
      </c>
      <c r="Q39" s="173" t="str">
        <f>CONCATENATE("var. ",RIGHT(P39,2),"/",RIGHT(O39,2))</f>
        <v>var. 22/21</v>
      </c>
      <c r="R39" s="173" t="str">
        <f>CONCATENATE("var. ",RIGHT(P39,2),"/",RIGHT(M39,2))</f>
        <v>var. 22/19</v>
      </c>
      <c r="S39" s="173" t="str">
        <f>CONCATENATE("Cuota s/ total lugares de residencia ",RIGHT(P39,4))</f>
        <v>Cuota s/ total lugares de residencia 2022</v>
      </c>
      <c r="T39" s="174" t="str">
        <f>CONCATENATE("cuota s/ Canarias ",RIGHT(P39,4))</f>
        <v>cuota s/ Canarias 2022</v>
      </c>
      <c r="U39" s="210">
        <f>U6</f>
        <v>2018</v>
      </c>
      <c r="V39" s="210">
        <f>V6</f>
        <v>2019</v>
      </c>
      <c r="W39" s="210">
        <f>W6</f>
        <v>2020</v>
      </c>
      <c r="X39" s="210">
        <f>X6</f>
        <v>2021</v>
      </c>
      <c r="Y39" s="210">
        <f>Y6</f>
        <v>2022</v>
      </c>
      <c r="Z39" s="173" t="str">
        <f>CONCATENATE("var. ",RIGHT(Y39,2),"/",RIGHT(X39,2))</f>
        <v>var. 22/21</v>
      </c>
      <c r="AA39" s="173" t="str">
        <f>CONCATENATE("var. ",RIGHT(Y39,2),"/",RIGHT(V39,2))</f>
        <v>var. 22/19</v>
      </c>
      <c r="AB39" s="173" t="str">
        <f>CONCATENATE("Cuota s/ total lugares de residencia ",RIGHT(Y39,4))</f>
        <v>Cuota s/ total lugares de residencia 2022</v>
      </c>
      <c r="AC39" s="174" t="str">
        <f>CONCATENATE("cuota s/ Canarias ",RIGHT(Y39,4))</f>
        <v>cuota s/ Canarias 2022</v>
      </c>
      <c r="AD39" s="196"/>
      <c r="AE39" s="196"/>
    </row>
    <row r="40" spans="1:31" x14ac:dyDescent="0.25">
      <c r="A40" s="1" t="s">
        <v>0</v>
      </c>
      <c r="B40" s="176" t="s">
        <v>44</v>
      </c>
      <c r="C40" s="177">
        <f>C41+C44</f>
        <v>64648</v>
      </c>
      <c r="D40" s="177">
        <f>D41+D44</f>
        <v>67797</v>
      </c>
      <c r="E40" s="177">
        <f>E41+E44</f>
        <v>0</v>
      </c>
      <c r="F40" s="177">
        <f>F41+F44</f>
        <v>31635</v>
      </c>
      <c r="G40" s="177">
        <f>G41+G44</f>
        <v>69159</v>
      </c>
      <c r="H40" s="178">
        <f>IFERROR(G40/F40-1,"-")</f>
        <v>1.1861545756282599</v>
      </c>
      <c r="I40" s="178">
        <f>IFERROR(G40/D40-1,"-")</f>
        <v>2.0089384486039252E-2</v>
      </c>
      <c r="J40" s="178">
        <f t="shared" ref="J40:J69" si="12">G40/G$40</f>
        <v>1</v>
      </c>
      <c r="K40" s="179">
        <f>G40/$G7</f>
        <v>4.5141536035424479E-2</v>
      </c>
      <c r="L40" s="177">
        <f>L41+L44</f>
        <v>227456</v>
      </c>
      <c r="M40" s="177">
        <f>M41+M44</f>
        <v>242419</v>
      </c>
      <c r="N40" s="177">
        <f>N41+N44</f>
        <v>0</v>
      </c>
      <c r="O40" s="177">
        <f>O41+O44</f>
        <v>133775</v>
      </c>
      <c r="P40" s="177">
        <f>P41+P44</f>
        <v>312171</v>
      </c>
      <c r="Q40" s="178">
        <f>IFERROR(P40/O40-1,"-")</f>
        <v>1.3335526069893477</v>
      </c>
      <c r="R40" s="178">
        <f>IFERROR(P40/M40-1,"-")</f>
        <v>0.28773322223093079</v>
      </c>
      <c r="S40" s="178">
        <f t="shared" ref="S40:S69" si="13">P40/P$40</f>
        <v>1</v>
      </c>
      <c r="T40" s="179">
        <f>P40/$G7</f>
        <v>0.20376058713565109</v>
      </c>
      <c r="U40" s="177">
        <f>U41+U44</f>
        <v>0</v>
      </c>
      <c r="V40" s="177">
        <f>V41+V44</f>
        <v>0</v>
      </c>
      <c r="W40" s="177">
        <f>W41+W44</f>
        <v>0</v>
      </c>
      <c r="X40" s="177">
        <f>X41+X44</f>
        <v>0</v>
      </c>
      <c r="Y40" s="177">
        <f>Y41+Y44</f>
        <v>0</v>
      </c>
      <c r="Z40" s="178" t="str">
        <f>IFERROR(Y40/X40-1,"-")</f>
        <v>-</v>
      </c>
      <c r="AA40" s="178" t="str">
        <f>IFERROR(Y40/V40-1,"-")</f>
        <v>-</v>
      </c>
      <c r="AB40" s="178" t="str">
        <f>IFERROR(Y40/Y$40,"-")</f>
        <v>-</v>
      </c>
      <c r="AC40" s="179">
        <f>Y40/$G7</f>
        <v>0</v>
      </c>
      <c r="AD40" s="40"/>
      <c r="AE40" s="40"/>
    </row>
    <row r="41" spans="1:31" x14ac:dyDescent="0.25">
      <c r="A41" s="1" t="s">
        <v>76</v>
      </c>
      <c r="B41" s="180" t="s">
        <v>77</v>
      </c>
      <c r="C41" s="181">
        <v>6397</v>
      </c>
      <c r="D41" s="181">
        <v>6847</v>
      </c>
      <c r="E41" s="181">
        <v>0</v>
      </c>
      <c r="F41" s="181">
        <v>6381</v>
      </c>
      <c r="G41" s="181">
        <v>8798</v>
      </c>
      <c r="H41" s="182">
        <f>IFERROR(G41/F41-1,"-")</f>
        <v>0.37878075536749733</v>
      </c>
      <c r="I41" s="183">
        <f t="shared" ref="I41:I69" si="14">IFERROR(G41/D41-1,"-")</f>
        <v>0.28494231050094943</v>
      </c>
      <c r="J41" s="182">
        <f t="shared" si="12"/>
        <v>0.12721410084009313</v>
      </c>
      <c r="K41" s="184">
        <f t="shared" ref="K41:K69" si="15">G41/$G8</f>
        <v>3.1623593688221131E-2</v>
      </c>
      <c r="L41" s="181">
        <v>44184</v>
      </c>
      <c r="M41" s="181">
        <v>48762</v>
      </c>
      <c r="N41" s="181">
        <v>0</v>
      </c>
      <c r="O41" s="181">
        <v>41030</v>
      </c>
      <c r="P41" s="181">
        <v>53314</v>
      </c>
      <c r="Q41" s="182">
        <f>IFERROR(P41/O41-1,"-")</f>
        <v>0.29939068973921512</v>
      </c>
      <c r="R41" s="183">
        <f t="shared" ref="R41:R69" si="16">IFERROR(P41/M41-1,"-")</f>
        <v>9.3351380173085641E-2</v>
      </c>
      <c r="S41" s="182">
        <f t="shared" si="13"/>
        <v>0.17078460202901616</v>
      </c>
      <c r="T41" s="184">
        <f t="shared" ref="T41:T69" si="17">P41/$G8</f>
        <v>0.19163222026526724</v>
      </c>
      <c r="U41" s="181">
        <v>0</v>
      </c>
      <c r="V41" s="181">
        <v>0</v>
      </c>
      <c r="W41" s="181">
        <v>0</v>
      </c>
      <c r="X41" s="181">
        <v>0</v>
      </c>
      <c r="Y41" s="181">
        <v>0</v>
      </c>
      <c r="Z41" s="182" t="str">
        <f>IFERROR(Y41/X41-1,"-")</f>
        <v>-</v>
      </c>
      <c r="AA41" s="183" t="str">
        <f t="shared" ref="AA41:AA69" si="18">IFERROR(Y41/V41-1,"-")</f>
        <v>-</v>
      </c>
      <c r="AB41" s="182" t="str">
        <f t="shared" ref="AB41:AB69" si="19">IFERROR(Y41/Y$40,"-")</f>
        <v>-</v>
      </c>
      <c r="AC41" s="184">
        <f t="shared" ref="AC41:AC69" si="20">Y41/$G8</f>
        <v>0</v>
      </c>
      <c r="AD41" s="40"/>
      <c r="AE41" s="40"/>
    </row>
    <row r="42" spans="1:31" x14ac:dyDescent="0.25">
      <c r="A42" s="197" t="s">
        <v>9</v>
      </c>
      <c r="B42" s="185" t="s">
        <v>9</v>
      </c>
      <c r="C42" s="186">
        <v>2941</v>
      </c>
      <c r="D42" s="186">
        <v>5258</v>
      </c>
      <c r="E42" s="186">
        <v>0</v>
      </c>
      <c r="F42" s="186">
        <v>3400</v>
      </c>
      <c r="G42" s="186">
        <v>4961</v>
      </c>
      <c r="H42" s="187">
        <f>IFERROR(G42/F42-1,"-")</f>
        <v>0.45911764705882363</v>
      </c>
      <c r="I42" s="188">
        <f t="shared" si="14"/>
        <v>-5.6485355648535518E-2</v>
      </c>
      <c r="J42" s="187">
        <f t="shared" si="12"/>
        <v>7.1733252360502611E-2</v>
      </c>
      <c r="K42" s="189">
        <f t="shared" si="15"/>
        <v>4.1957746240633302E-2</v>
      </c>
      <c r="L42" s="186">
        <v>11349</v>
      </c>
      <c r="M42" s="186">
        <v>12568</v>
      </c>
      <c r="N42" s="186">
        <v>0</v>
      </c>
      <c r="O42" s="186">
        <v>8723</v>
      </c>
      <c r="P42" s="186">
        <v>12030</v>
      </c>
      <c r="Q42" s="187">
        <f>IFERROR(P42/O42-1,"-")</f>
        <v>0.37911269058810038</v>
      </c>
      <c r="R42" s="188">
        <f t="shared" si="16"/>
        <v>-4.2807129217059203E-2</v>
      </c>
      <c r="S42" s="187">
        <f t="shared" si="13"/>
        <v>3.8536571302267029E-2</v>
      </c>
      <c r="T42" s="189">
        <f t="shared" si="17"/>
        <v>0.1017439401884335</v>
      </c>
      <c r="U42" s="186">
        <v>0</v>
      </c>
      <c r="V42" s="186">
        <v>0</v>
      </c>
      <c r="W42" s="186">
        <v>0</v>
      </c>
      <c r="X42" s="186">
        <v>0</v>
      </c>
      <c r="Y42" s="186">
        <v>0</v>
      </c>
      <c r="Z42" s="187" t="str">
        <f>IFERROR(Y42/X42-1,"-")</f>
        <v>-</v>
      </c>
      <c r="AA42" s="188" t="str">
        <f t="shared" si="18"/>
        <v>-</v>
      </c>
      <c r="AB42" s="187" t="str">
        <f t="shared" si="19"/>
        <v>-</v>
      </c>
      <c r="AC42" s="189">
        <f t="shared" si="20"/>
        <v>0</v>
      </c>
      <c r="AD42" s="40"/>
      <c r="AE42" s="40"/>
    </row>
    <row r="43" spans="1:31" x14ac:dyDescent="0.25">
      <c r="A43" s="197" t="s">
        <v>81</v>
      </c>
      <c r="B43" s="185" t="s">
        <v>81</v>
      </c>
      <c r="C43" s="186">
        <v>3456</v>
      </c>
      <c r="D43" s="186">
        <v>1589</v>
      </c>
      <c r="E43" s="186">
        <v>0</v>
      </c>
      <c r="F43" s="186">
        <v>2981</v>
      </c>
      <c r="G43" s="186">
        <v>3837</v>
      </c>
      <c r="H43" s="187">
        <f>IFERROR(G43/F43-1,"-")</f>
        <v>0.2871519624287151</v>
      </c>
      <c r="I43" s="188">
        <f t="shared" si="14"/>
        <v>1.4147262429200755</v>
      </c>
      <c r="J43" s="187">
        <f t="shared" si="12"/>
        <v>5.5480848479590505E-2</v>
      </c>
      <c r="K43" s="189">
        <f t="shared" si="15"/>
        <v>2.3985447453304328E-2</v>
      </c>
      <c r="L43" s="186">
        <v>32835</v>
      </c>
      <c r="M43" s="186">
        <v>36194</v>
      </c>
      <c r="N43" s="186">
        <v>0</v>
      </c>
      <c r="O43" s="186">
        <v>32307</v>
      </c>
      <c r="P43" s="186">
        <v>41284</v>
      </c>
      <c r="Q43" s="187">
        <f>IFERROR(P43/O43-1,"-")</f>
        <v>0.27786547806976825</v>
      </c>
      <c r="R43" s="188">
        <f t="shared" si="16"/>
        <v>0.1406310438194176</v>
      </c>
      <c r="S43" s="187">
        <f t="shared" si="13"/>
        <v>0.13224803072674912</v>
      </c>
      <c r="T43" s="189">
        <f t="shared" si="17"/>
        <v>0.25807016227839874</v>
      </c>
      <c r="U43" s="186">
        <v>0</v>
      </c>
      <c r="V43" s="186">
        <v>0</v>
      </c>
      <c r="W43" s="186">
        <v>0</v>
      </c>
      <c r="X43" s="186">
        <v>0</v>
      </c>
      <c r="Y43" s="186">
        <v>0</v>
      </c>
      <c r="Z43" s="187" t="str">
        <f>IFERROR(Y43/X43-1,"-")</f>
        <v>-</v>
      </c>
      <c r="AA43" s="188" t="str">
        <f t="shared" si="18"/>
        <v>-</v>
      </c>
      <c r="AB43" s="187" t="str">
        <f t="shared" si="19"/>
        <v>-</v>
      </c>
      <c r="AC43" s="189">
        <f t="shared" si="20"/>
        <v>0</v>
      </c>
      <c r="AD43" s="40"/>
      <c r="AE43" s="40"/>
    </row>
    <row r="44" spans="1:31" x14ac:dyDescent="0.25">
      <c r="A44" s="1" t="s">
        <v>297</v>
      </c>
      <c r="B44" s="180" t="s">
        <v>89</v>
      </c>
      <c r="C44" s="181">
        <v>58251</v>
      </c>
      <c r="D44" s="181">
        <v>60950</v>
      </c>
      <c r="E44" s="181">
        <v>0</v>
      </c>
      <c r="F44" s="181">
        <v>25254</v>
      </c>
      <c r="G44" s="181">
        <v>60361</v>
      </c>
      <c r="H44" s="182">
        <f>IFERROR(G44/F44-1,"-")</f>
        <v>1.3901560148887304</v>
      </c>
      <c r="I44" s="183">
        <f t="shared" si="14"/>
        <v>-9.6636587366694116E-3</v>
      </c>
      <c r="J44" s="182">
        <f t="shared" si="12"/>
        <v>0.8727858991599069</v>
      </c>
      <c r="K44" s="184">
        <f t="shared" si="15"/>
        <v>4.8140987910718927E-2</v>
      </c>
      <c r="L44" s="181">
        <v>183272</v>
      </c>
      <c r="M44" s="181">
        <v>193657</v>
      </c>
      <c r="N44" s="181">
        <v>0</v>
      </c>
      <c r="O44" s="181">
        <v>92745</v>
      </c>
      <c r="P44" s="181">
        <v>258857</v>
      </c>
      <c r="Q44" s="182">
        <f>IFERROR(P44/O44-1,"-")</f>
        <v>1.7910615127500136</v>
      </c>
      <c r="R44" s="183">
        <f t="shared" si="16"/>
        <v>0.33667773434474357</v>
      </c>
      <c r="S44" s="182">
        <f t="shared" si="13"/>
        <v>0.82921539797098387</v>
      </c>
      <c r="T44" s="184">
        <f t="shared" si="17"/>
        <v>0.20645171066756632</v>
      </c>
      <c r="U44" s="181">
        <v>0</v>
      </c>
      <c r="V44" s="181">
        <v>0</v>
      </c>
      <c r="W44" s="181">
        <v>0</v>
      </c>
      <c r="X44" s="181">
        <v>0</v>
      </c>
      <c r="Y44" s="181">
        <v>0</v>
      </c>
      <c r="Z44" s="182" t="str">
        <f>IFERROR(Y44/X44-1,"-")</f>
        <v>-</v>
      </c>
      <c r="AA44" s="183" t="str">
        <f t="shared" si="18"/>
        <v>-</v>
      </c>
      <c r="AB44" s="182" t="str">
        <f t="shared" si="19"/>
        <v>-</v>
      </c>
      <c r="AC44" s="184">
        <f t="shared" si="20"/>
        <v>0</v>
      </c>
      <c r="AD44" s="40"/>
      <c r="AE44" s="40"/>
    </row>
    <row r="45" spans="1:31" x14ac:dyDescent="0.25">
      <c r="A45" s="197" t="s">
        <v>93</v>
      </c>
      <c r="B45" s="185" t="s">
        <v>93</v>
      </c>
      <c r="C45" s="186">
        <v>19360</v>
      </c>
      <c r="D45" s="186">
        <v>18119</v>
      </c>
      <c r="E45" s="186">
        <v>0</v>
      </c>
      <c r="F45" s="186">
        <v>3454</v>
      </c>
      <c r="G45" s="186">
        <v>18084</v>
      </c>
      <c r="H45" s="187">
        <f t="shared" ref="H45:H69" si="21">IFERROR(G45/F45-1,"-")</f>
        <v>4.2356687898089174</v>
      </c>
      <c r="I45" s="188">
        <f t="shared" si="14"/>
        <v>-1.9316739334400701E-3</v>
      </c>
      <c r="J45" s="187">
        <f t="shared" si="12"/>
        <v>0.26148440550036872</v>
      </c>
      <c r="K45" s="189">
        <f t="shared" si="15"/>
        <v>3.1937382667559112E-2</v>
      </c>
      <c r="L45" s="186">
        <v>104212</v>
      </c>
      <c r="M45" s="186">
        <v>102071</v>
      </c>
      <c r="N45" s="186">
        <v>0</v>
      </c>
      <c r="O45" s="186">
        <v>36016</v>
      </c>
      <c r="P45" s="186">
        <v>143070</v>
      </c>
      <c r="Q45" s="187">
        <f t="shared" ref="Q45:Q69" si="22">IFERROR(P45/O45-1,"-")</f>
        <v>2.9724011550422036</v>
      </c>
      <c r="R45" s="188">
        <f t="shared" si="16"/>
        <v>0.40167138560413829</v>
      </c>
      <c r="S45" s="187">
        <f t="shared" si="13"/>
        <v>0.45830650508855725</v>
      </c>
      <c r="T45" s="189">
        <f t="shared" si="17"/>
        <v>0.25266983732844961</v>
      </c>
      <c r="U45" s="186">
        <v>0</v>
      </c>
      <c r="V45" s="186">
        <v>0</v>
      </c>
      <c r="W45" s="186">
        <v>0</v>
      </c>
      <c r="X45" s="186">
        <v>0</v>
      </c>
      <c r="Y45" s="186">
        <v>0</v>
      </c>
      <c r="Z45" s="187" t="str">
        <f t="shared" ref="Z45:Z69" si="23">IFERROR(Y45/X45-1,"-")</f>
        <v>-</v>
      </c>
      <c r="AA45" s="188" t="str">
        <f t="shared" si="18"/>
        <v>-</v>
      </c>
      <c r="AB45" s="187" t="str">
        <f t="shared" si="19"/>
        <v>-</v>
      </c>
      <c r="AC45" s="189">
        <f t="shared" si="20"/>
        <v>0</v>
      </c>
      <c r="AD45" s="40"/>
      <c r="AE45" s="40"/>
    </row>
    <row r="46" spans="1:31" x14ac:dyDescent="0.25">
      <c r="A46" s="197" t="s">
        <v>97</v>
      </c>
      <c r="B46" s="185" t="s">
        <v>97</v>
      </c>
      <c r="C46" s="186">
        <v>19573</v>
      </c>
      <c r="D46" s="186">
        <v>24343</v>
      </c>
      <c r="E46" s="186">
        <v>0</v>
      </c>
      <c r="F46" s="186">
        <v>13752</v>
      </c>
      <c r="G46" s="186">
        <v>26068</v>
      </c>
      <c r="H46" s="187">
        <f t="shared" si="21"/>
        <v>0.89557882489819662</v>
      </c>
      <c r="I46" s="188">
        <f t="shared" si="14"/>
        <v>7.0862260198003568E-2</v>
      </c>
      <c r="J46" s="187">
        <f t="shared" si="12"/>
        <v>0.37692852701745255</v>
      </c>
      <c r="K46" s="189">
        <f t="shared" si="15"/>
        <v>0.15194595508303169</v>
      </c>
      <c r="L46" s="186">
        <v>19693</v>
      </c>
      <c r="M46" s="186">
        <v>24841</v>
      </c>
      <c r="N46" s="186">
        <v>0</v>
      </c>
      <c r="O46" s="186">
        <v>14284</v>
      </c>
      <c r="P46" s="186">
        <v>25701</v>
      </c>
      <c r="Q46" s="187">
        <f t="shared" si="22"/>
        <v>0.79928591430971707</v>
      </c>
      <c r="R46" s="188">
        <f t="shared" si="16"/>
        <v>3.4620184372609719E-2</v>
      </c>
      <c r="S46" s="187">
        <f t="shared" si="13"/>
        <v>8.2329876894394416E-2</v>
      </c>
      <c r="T46" s="189">
        <f t="shared" si="17"/>
        <v>0.14980677426687883</v>
      </c>
      <c r="U46" s="186">
        <v>0</v>
      </c>
      <c r="V46" s="186">
        <v>0</v>
      </c>
      <c r="W46" s="186">
        <v>0</v>
      </c>
      <c r="X46" s="186">
        <v>0</v>
      </c>
      <c r="Y46" s="186">
        <v>0</v>
      </c>
      <c r="Z46" s="187" t="str">
        <f t="shared" si="23"/>
        <v>-</v>
      </c>
      <c r="AA46" s="188" t="str">
        <f t="shared" si="18"/>
        <v>-</v>
      </c>
      <c r="AB46" s="187" t="str">
        <f t="shared" si="19"/>
        <v>-</v>
      </c>
      <c r="AC46" s="189">
        <f t="shared" si="20"/>
        <v>0</v>
      </c>
      <c r="AD46" s="40"/>
      <c r="AE46" s="40"/>
    </row>
    <row r="47" spans="1:31" x14ac:dyDescent="0.25">
      <c r="A47" s="197" t="s">
        <v>101</v>
      </c>
      <c r="B47" s="185" t="s">
        <v>101</v>
      </c>
      <c r="C47" s="186">
        <v>2171</v>
      </c>
      <c r="D47" s="186">
        <v>2318</v>
      </c>
      <c r="E47" s="186">
        <v>0</v>
      </c>
      <c r="F47" s="186">
        <v>1508</v>
      </c>
      <c r="G47" s="186">
        <v>2343</v>
      </c>
      <c r="H47" s="187">
        <f t="shared" si="21"/>
        <v>0.55371352785145889</v>
      </c>
      <c r="I47" s="188">
        <f t="shared" si="14"/>
        <v>1.0785159620362306E-2</v>
      </c>
      <c r="J47" s="187">
        <f t="shared" si="12"/>
        <v>3.3878453997310543E-2</v>
      </c>
      <c r="K47" s="189">
        <f t="shared" si="15"/>
        <v>3.4193896761576741E-2</v>
      </c>
      <c r="L47" s="186">
        <v>10441</v>
      </c>
      <c r="M47" s="186">
        <v>12298</v>
      </c>
      <c r="N47" s="186">
        <v>0</v>
      </c>
      <c r="O47" s="186">
        <v>13920</v>
      </c>
      <c r="P47" s="186">
        <v>19432</v>
      </c>
      <c r="Q47" s="187">
        <f t="shared" si="22"/>
        <v>0.39597701149425291</v>
      </c>
      <c r="R47" s="188">
        <f t="shared" si="16"/>
        <v>0.58009432428037089</v>
      </c>
      <c r="S47" s="187">
        <f t="shared" si="13"/>
        <v>6.2247934625573806E-2</v>
      </c>
      <c r="T47" s="189">
        <f t="shared" si="17"/>
        <v>0.28359189153690112</v>
      </c>
      <c r="U47" s="186">
        <v>0</v>
      </c>
      <c r="V47" s="186">
        <v>0</v>
      </c>
      <c r="W47" s="186">
        <v>0</v>
      </c>
      <c r="X47" s="186">
        <v>0</v>
      </c>
      <c r="Y47" s="186">
        <v>0</v>
      </c>
      <c r="Z47" s="187" t="str">
        <f t="shared" si="23"/>
        <v>-</v>
      </c>
      <c r="AA47" s="188" t="str">
        <f t="shared" si="18"/>
        <v>-</v>
      </c>
      <c r="AB47" s="187" t="str">
        <f t="shared" si="19"/>
        <v>-</v>
      </c>
      <c r="AC47" s="189">
        <f t="shared" si="20"/>
        <v>0</v>
      </c>
      <c r="AD47" s="40"/>
      <c r="AE47" s="40"/>
    </row>
    <row r="48" spans="1:31" x14ac:dyDescent="0.25">
      <c r="A48" s="197" t="s">
        <v>110</v>
      </c>
      <c r="B48" s="185" t="s">
        <v>110</v>
      </c>
      <c r="C48" s="186">
        <v>479</v>
      </c>
      <c r="D48" s="186">
        <v>620</v>
      </c>
      <c r="E48" s="186">
        <v>0</v>
      </c>
      <c r="F48" s="186">
        <v>710</v>
      </c>
      <c r="G48" s="186">
        <v>1999</v>
      </c>
      <c r="H48" s="187">
        <f t="shared" si="21"/>
        <v>1.8154929577464789</v>
      </c>
      <c r="I48" s="188">
        <f>IFERROR(G48/D48-1,"-")</f>
        <v>2.2241935483870967</v>
      </c>
      <c r="J48" s="187">
        <f t="shared" si="12"/>
        <v>2.890440868144421E-2</v>
      </c>
      <c r="K48" s="189">
        <f t="shared" si="15"/>
        <v>4.0488536012314676E-2</v>
      </c>
      <c r="L48" s="186">
        <v>4501</v>
      </c>
      <c r="M48" s="186">
        <v>4072</v>
      </c>
      <c r="N48" s="186">
        <v>0</v>
      </c>
      <c r="O48" s="186">
        <v>2864</v>
      </c>
      <c r="P48" s="186">
        <v>6880</v>
      </c>
      <c r="Q48" s="187">
        <f t="shared" si="22"/>
        <v>1.4022346368715084</v>
      </c>
      <c r="R48" s="188">
        <f>IFERROR(P48/M48-1,"-")</f>
        <v>0.68958742632612968</v>
      </c>
      <c r="S48" s="187">
        <f t="shared" si="13"/>
        <v>2.2039202872784467E-2</v>
      </c>
      <c r="T48" s="189">
        <f t="shared" si="17"/>
        <v>0.13935023900186341</v>
      </c>
      <c r="U48" s="186">
        <v>0</v>
      </c>
      <c r="V48" s="186">
        <v>0</v>
      </c>
      <c r="W48" s="186">
        <v>0</v>
      </c>
      <c r="X48" s="186">
        <v>0</v>
      </c>
      <c r="Y48" s="186">
        <v>0</v>
      </c>
      <c r="Z48" s="187" t="str">
        <f t="shared" si="23"/>
        <v>-</v>
      </c>
      <c r="AA48" s="188" t="str">
        <f>IFERROR(Y48/V48-1,"-")</f>
        <v>-</v>
      </c>
      <c r="AB48" s="187" t="str">
        <f t="shared" si="19"/>
        <v>-</v>
      </c>
      <c r="AC48" s="189">
        <f t="shared" si="20"/>
        <v>0</v>
      </c>
      <c r="AD48" s="40"/>
      <c r="AE48" s="40"/>
    </row>
    <row r="49" spans="1:31" x14ac:dyDescent="0.25">
      <c r="A49" s="197" t="s">
        <v>105</v>
      </c>
      <c r="B49" s="185" t="s">
        <v>105</v>
      </c>
      <c r="C49" s="186">
        <v>733</v>
      </c>
      <c r="D49" s="186">
        <v>627</v>
      </c>
      <c r="E49" s="186">
        <v>0</v>
      </c>
      <c r="F49" s="186">
        <v>282</v>
      </c>
      <c r="G49" s="186">
        <v>686</v>
      </c>
      <c r="H49" s="187">
        <f t="shared" si="21"/>
        <v>1.4326241134751774</v>
      </c>
      <c r="I49" s="188">
        <f t="shared" si="14"/>
        <v>9.4098883572567793E-2</v>
      </c>
      <c r="J49" s="187">
        <f t="shared" si="12"/>
        <v>9.9191717636171722E-3</v>
      </c>
      <c r="K49" s="189">
        <f t="shared" si="15"/>
        <v>1.2586001284285846E-2</v>
      </c>
      <c r="L49" s="186">
        <v>5173</v>
      </c>
      <c r="M49" s="186">
        <v>6668</v>
      </c>
      <c r="N49" s="186">
        <v>0</v>
      </c>
      <c r="O49" s="186">
        <v>4088</v>
      </c>
      <c r="P49" s="186">
        <v>6626</v>
      </c>
      <c r="Q49" s="187">
        <f t="shared" si="22"/>
        <v>0.62084148727984334</v>
      </c>
      <c r="R49" s="188">
        <f t="shared" si="16"/>
        <v>-6.2987402519496527E-3</v>
      </c>
      <c r="S49" s="187">
        <f t="shared" si="13"/>
        <v>2.1225546255097368E-2</v>
      </c>
      <c r="T49" s="189">
        <f t="shared" si="17"/>
        <v>0.12156682873130906</v>
      </c>
      <c r="U49" s="186">
        <v>0</v>
      </c>
      <c r="V49" s="186">
        <v>0</v>
      </c>
      <c r="W49" s="186">
        <v>0</v>
      </c>
      <c r="X49" s="186">
        <v>0</v>
      </c>
      <c r="Y49" s="186">
        <v>0</v>
      </c>
      <c r="Z49" s="187" t="str">
        <f t="shared" si="23"/>
        <v>-</v>
      </c>
      <c r="AA49" s="188" t="str">
        <f t="shared" si="18"/>
        <v>-</v>
      </c>
      <c r="AB49" s="187" t="str">
        <f t="shared" si="19"/>
        <v>-</v>
      </c>
      <c r="AC49" s="189">
        <f t="shared" si="20"/>
        <v>0</v>
      </c>
      <c r="AD49" s="40"/>
      <c r="AE49" s="40"/>
    </row>
    <row r="50" spans="1:31" x14ac:dyDescent="0.25">
      <c r="A50" s="197" t="s">
        <v>114</v>
      </c>
      <c r="B50" s="185" t="s">
        <v>114</v>
      </c>
      <c r="C50" s="186">
        <v>972</v>
      </c>
      <c r="D50" s="186">
        <v>974</v>
      </c>
      <c r="E50" s="186">
        <v>0</v>
      </c>
      <c r="F50" s="186">
        <v>622</v>
      </c>
      <c r="G50" s="186">
        <v>1557</v>
      </c>
      <c r="H50" s="187">
        <f t="shared" si="21"/>
        <v>1.5032154340836015</v>
      </c>
      <c r="I50" s="188">
        <f t="shared" si="14"/>
        <v>0.59856262833675555</v>
      </c>
      <c r="J50" s="187">
        <f t="shared" si="12"/>
        <v>2.2513338827918276E-2</v>
      </c>
      <c r="K50" s="189">
        <f t="shared" si="15"/>
        <v>5.5488239486813973E-2</v>
      </c>
      <c r="L50" s="186">
        <v>5479</v>
      </c>
      <c r="M50" s="186">
        <v>5494</v>
      </c>
      <c r="N50" s="186">
        <v>0</v>
      </c>
      <c r="O50" s="186">
        <v>3200</v>
      </c>
      <c r="P50" s="186">
        <v>6437</v>
      </c>
      <c r="Q50" s="187">
        <f t="shared" si="22"/>
        <v>1.0115625000000001</v>
      </c>
      <c r="R50" s="188">
        <f t="shared" si="16"/>
        <v>0.17164179104477606</v>
      </c>
      <c r="S50" s="187">
        <f t="shared" si="13"/>
        <v>2.062010885059791E-2</v>
      </c>
      <c r="T50" s="189">
        <f t="shared" si="17"/>
        <v>0.22940128296507484</v>
      </c>
      <c r="U50" s="186">
        <v>0</v>
      </c>
      <c r="V50" s="186">
        <v>0</v>
      </c>
      <c r="W50" s="186">
        <v>0</v>
      </c>
      <c r="X50" s="186">
        <v>0</v>
      </c>
      <c r="Y50" s="186">
        <v>0</v>
      </c>
      <c r="Z50" s="187" t="str">
        <f t="shared" si="23"/>
        <v>-</v>
      </c>
      <c r="AA50" s="188" t="str">
        <f t="shared" si="18"/>
        <v>-</v>
      </c>
      <c r="AB50" s="187" t="str">
        <f t="shared" si="19"/>
        <v>-</v>
      </c>
      <c r="AC50" s="189">
        <f t="shared" si="20"/>
        <v>0</v>
      </c>
      <c r="AD50" s="40"/>
      <c r="AE50" s="40"/>
    </row>
    <row r="51" spans="1:31" x14ac:dyDescent="0.25">
      <c r="A51" s="197" t="s">
        <v>118</v>
      </c>
      <c r="B51" s="185" t="s">
        <v>118</v>
      </c>
      <c r="C51" s="186">
        <v>738</v>
      </c>
      <c r="D51" s="186">
        <v>796</v>
      </c>
      <c r="E51" s="186">
        <v>0</v>
      </c>
      <c r="F51" s="186">
        <v>363</v>
      </c>
      <c r="G51" s="186">
        <v>1088</v>
      </c>
      <c r="H51" s="187">
        <f t="shared" si="21"/>
        <v>1.997245179063361</v>
      </c>
      <c r="I51" s="188">
        <f t="shared" si="14"/>
        <v>0.36683417085427128</v>
      </c>
      <c r="J51" s="187">
        <f t="shared" si="12"/>
        <v>1.5731864254833066E-2</v>
      </c>
      <c r="K51" s="189">
        <f t="shared" si="15"/>
        <v>1.6829339974322882E-2</v>
      </c>
      <c r="L51" s="186">
        <v>16686</v>
      </c>
      <c r="M51" s="186">
        <v>18623</v>
      </c>
      <c r="N51" s="186">
        <v>0</v>
      </c>
      <c r="O51" s="186">
        <v>8539</v>
      </c>
      <c r="P51" s="186">
        <v>29266</v>
      </c>
      <c r="Q51" s="187">
        <f t="shared" si="22"/>
        <v>2.427333411406488</v>
      </c>
      <c r="R51" s="188">
        <f t="shared" si="16"/>
        <v>0.57149761048166248</v>
      </c>
      <c r="S51" s="187">
        <f t="shared" si="13"/>
        <v>9.3749899894609051E-2</v>
      </c>
      <c r="T51" s="189">
        <f t="shared" si="17"/>
        <v>0.452690683537255</v>
      </c>
      <c r="U51" s="186">
        <v>0</v>
      </c>
      <c r="V51" s="186">
        <v>0</v>
      </c>
      <c r="W51" s="186">
        <v>0</v>
      </c>
      <c r="X51" s="186">
        <v>0</v>
      </c>
      <c r="Y51" s="186">
        <v>0</v>
      </c>
      <c r="Z51" s="187" t="str">
        <f t="shared" si="23"/>
        <v>-</v>
      </c>
      <c r="AA51" s="188" t="str">
        <f t="shared" si="18"/>
        <v>-</v>
      </c>
      <c r="AB51" s="187" t="str">
        <f t="shared" si="19"/>
        <v>-</v>
      </c>
      <c r="AC51" s="189">
        <f t="shared" si="20"/>
        <v>0</v>
      </c>
      <c r="AD51" s="40"/>
      <c r="AE51" s="40"/>
    </row>
    <row r="52" spans="1:31" x14ac:dyDescent="0.25">
      <c r="A52" s="197" t="s">
        <v>140</v>
      </c>
      <c r="B52" s="185" t="s">
        <v>140</v>
      </c>
      <c r="C52" s="186">
        <v>300</v>
      </c>
      <c r="D52" s="186">
        <v>361</v>
      </c>
      <c r="E52" s="186">
        <v>0</v>
      </c>
      <c r="F52" s="186">
        <v>401</v>
      </c>
      <c r="G52" s="186">
        <v>729</v>
      </c>
      <c r="H52" s="187">
        <f t="shared" si="21"/>
        <v>0.81795511221945127</v>
      </c>
      <c r="I52" s="188">
        <f t="shared" si="14"/>
        <v>1.0193905817174516</v>
      </c>
      <c r="J52" s="187">
        <f t="shared" si="12"/>
        <v>1.0540927428100463E-2</v>
      </c>
      <c r="K52" s="189">
        <f t="shared" si="15"/>
        <v>3.7554090253451473E-2</v>
      </c>
      <c r="L52" s="186">
        <v>871</v>
      </c>
      <c r="M52" s="186">
        <v>1890</v>
      </c>
      <c r="N52" s="186">
        <v>0</v>
      </c>
      <c r="O52" s="186">
        <v>1276</v>
      </c>
      <c r="P52" s="186">
        <v>2310</v>
      </c>
      <c r="Q52" s="187">
        <f t="shared" si="22"/>
        <v>0.81034482758620685</v>
      </c>
      <c r="R52" s="188">
        <f t="shared" si="16"/>
        <v>0.22222222222222232</v>
      </c>
      <c r="S52" s="187">
        <f t="shared" si="13"/>
        <v>7.3997904994378078E-3</v>
      </c>
      <c r="T52" s="189">
        <f t="shared" si="17"/>
        <v>0.11899855759324129</v>
      </c>
      <c r="U52" s="186">
        <v>0</v>
      </c>
      <c r="V52" s="186">
        <v>0</v>
      </c>
      <c r="W52" s="186">
        <v>0</v>
      </c>
      <c r="X52" s="186">
        <v>0</v>
      </c>
      <c r="Y52" s="186">
        <v>0</v>
      </c>
      <c r="Z52" s="187" t="str">
        <f t="shared" si="23"/>
        <v>-</v>
      </c>
      <c r="AA52" s="188" t="str">
        <f t="shared" si="18"/>
        <v>-</v>
      </c>
      <c r="AB52" s="187" t="str">
        <f t="shared" si="19"/>
        <v>-</v>
      </c>
      <c r="AC52" s="189">
        <f t="shared" si="20"/>
        <v>0</v>
      </c>
      <c r="AD52" s="40"/>
      <c r="AE52" s="40"/>
    </row>
    <row r="53" spans="1:31" x14ac:dyDescent="0.25">
      <c r="A53" s="197" t="s">
        <v>130</v>
      </c>
      <c r="B53" s="185" t="s">
        <v>130</v>
      </c>
      <c r="C53" s="186">
        <v>70</v>
      </c>
      <c r="D53" s="186">
        <v>32</v>
      </c>
      <c r="E53" s="186">
        <v>0</v>
      </c>
      <c r="F53" s="186">
        <v>21</v>
      </c>
      <c r="G53" s="186">
        <v>62</v>
      </c>
      <c r="H53" s="187">
        <f t="shared" si="21"/>
        <v>1.9523809523809526</v>
      </c>
      <c r="I53" s="188">
        <f t="shared" si="14"/>
        <v>0.9375</v>
      </c>
      <c r="J53" s="187">
        <f t="shared" si="12"/>
        <v>8.9648491158056073E-4</v>
      </c>
      <c r="K53" s="189">
        <f t="shared" si="15"/>
        <v>3.8193802747489682E-3</v>
      </c>
      <c r="L53" s="186">
        <v>638</v>
      </c>
      <c r="M53" s="186">
        <v>948</v>
      </c>
      <c r="N53" s="186">
        <v>0</v>
      </c>
      <c r="O53" s="186">
        <v>170</v>
      </c>
      <c r="P53" s="186">
        <v>649</v>
      </c>
      <c r="Q53" s="187">
        <f t="shared" si="22"/>
        <v>2.8176470588235296</v>
      </c>
      <c r="R53" s="188">
        <f t="shared" si="16"/>
        <v>-0.31540084388185652</v>
      </c>
      <c r="S53" s="187">
        <f t="shared" si="13"/>
        <v>2.0789887593658605E-3</v>
      </c>
      <c r="T53" s="189">
        <f t="shared" si="17"/>
        <v>3.9980287069549682E-2</v>
      </c>
      <c r="U53" s="186">
        <v>0</v>
      </c>
      <c r="V53" s="186">
        <v>0</v>
      </c>
      <c r="W53" s="186">
        <v>0</v>
      </c>
      <c r="X53" s="186">
        <v>0</v>
      </c>
      <c r="Y53" s="186">
        <v>0</v>
      </c>
      <c r="Z53" s="187" t="str">
        <f t="shared" si="23"/>
        <v>-</v>
      </c>
      <c r="AA53" s="188" t="str">
        <f t="shared" si="18"/>
        <v>-</v>
      </c>
      <c r="AB53" s="187" t="str">
        <f t="shared" si="19"/>
        <v>-</v>
      </c>
      <c r="AC53" s="189">
        <f t="shared" si="20"/>
        <v>0</v>
      </c>
      <c r="AD53" s="40"/>
      <c r="AE53" s="40"/>
    </row>
    <row r="54" spans="1:31" x14ac:dyDescent="0.25">
      <c r="A54" s="197" t="s">
        <v>142</v>
      </c>
      <c r="B54" s="185" t="s">
        <v>142</v>
      </c>
      <c r="C54" s="186">
        <v>0</v>
      </c>
      <c r="D54" s="186">
        <v>0</v>
      </c>
      <c r="E54" s="186">
        <v>0</v>
      </c>
      <c r="F54" s="186">
        <v>0</v>
      </c>
      <c r="G54" s="186">
        <v>0</v>
      </c>
      <c r="H54" s="187" t="str">
        <f t="shared" si="21"/>
        <v>-</v>
      </c>
      <c r="I54" s="188" t="str">
        <f t="shared" si="14"/>
        <v>-</v>
      </c>
      <c r="J54" s="187">
        <f t="shared" si="12"/>
        <v>0</v>
      </c>
      <c r="K54" s="189">
        <f t="shared" si="15"/>
        <v>0</v>
      </c>
      <c r="L54" s="186">
        <v>13</v>
      </c>
      <c r="M54" s="186">
        <v>37</v>
      </c>
      <c r="N54" s="186">
        <v>0</v>
      </c>
      <c r="O54" s="186">
        <v>8</v>
      </c>
      <c r="P54" s="186">
        <v>62</v>
      </c>
      <c r="Q54" s="187">
        <f t="shared" si="22"/>
        <v>6.75</v>
      </c>
      <c r="R54" s="188">
        <f t="shared" si="16"/>
        <v>0.67567567567567566</v>
      </c>
      <c r="S54" s="187">
        <f t="shared" si="13"/>
        <v>1.9860909565590654E-4</v>
      </c>
      <c r="T54" s="189">
        <f t="shared" si="17"/>
        <v>7.5785356313409118E-3</v>
      </c>
      <c r="U54" s="186">
        <v>0</v>
      </c>
      <c r="V54" s="186">
        <v>0</v>
      </c>
      <c r="W54" s="186">
        <v>0</v>
      </c>
      <c r="X54" s="186">
        <v>0</v>
      </c>
      <c r="Y54" s="186">
        <v>0</v>
      </c>
      <c r="Z54" s="187" t="str">
        <f t="shared" si="23"/>
        <v>-</v>
      </c>
      <c r="AA54" s="188" t="str">
        <f t="shared" si="18"/>
        <v>-</v>
      </c>
      <c r="AB54" s="187" t="str">
        <f t="shared" si="19"/>
        <v>-</v>
      </c>
      <c r="AC54" s="189">
        <f t="shared" si="20"/>
        <v>0</v>
      </c>
      <c r="AD54" s="40"/>
      <c r="AE54" s="40"/>
    </row>
    <row r="55" spans="1:31" x14ac:dyDescent="0.25">
      <c r="A55" s="197" t="s">
        <v>122</v>
      </c>
      <c r="B55" s="185" t="s">
        <v>122</v>
      </c>
      <c r="C55" s="186">
        <v>2177</v>
      </c>
      <c r="D55" s="186">
        <v>2249</v>
      </c>
      <c r="E55" s="186">
        <v>0</v>
      </c>
      <c r="F55" s="186">
        <v>1036</v>
      </c>
      <c r="G55" s="186">
        <v>2146</v>
      </c>
      <c r="H55" s="187">
        <f t="shared" si="21"/>
        <v>1.0714285714285716</v>
      </c>
      <c r="I55" s="188">
        <f t="shared" si="14"/>
        <v>-4.5798132503334865E-2</v>
      </c>
      <c r="J55" s="187">
        <f t="shared" si="12"/>
        <v>3.1029945487933603E-2</v>
      </c>
      <c r="K55" s="189">
        <f t="shared" si="15"/>
        <v>7.5071713426152667E-2</v>
      </c>
      <c r="L55" s="186">
        <v>3797</v>
      </c>
      <c r="M55" s="186">
        <v>4318</v>
      </c>
      <c r="N55" s="186">
        <v>0</v>
      </c>
      <c r="O55" s="186">
        <v>2715</v>
      </c>
      <c r="P55" s="186">
        <v>4184</v>
      </c>
      <c r="Q55" s="187">
        <f t="shared" si="22"/>
        <v>0.5410681399631676</v>
      </c>
      <c r="R55" s="188">
        <f t="shared" si="16"/>
        <v>-3.1032885595182913E-2</v>
      </c>
      <c r="S55" s="187">
        <f t="shared" si="13"/>
        <v>1.3402910584263112E-2</v>
      </c>
      <c r="T55" s="189">
        <f t="shared" si="17"/>
        <v>0.1463653536696285</v>
      </c>
      <c r="U55" s="186">
        <v>0</v>
      </c>
      <c r="V55" s="186">
        <v>0</v>
      </c>
      <c r="W55" s="186">
        <v>0</v>
      </c>
      <c r="X55" s="186">
        <v>0</v>
      </c>
      <c r="Y55" s="186">
        <v>0</v>
      </c>
      <c r="Z55" s="187" t="str">
        <f t="shared" si="23"/>
        <v>-</v>
      </c>
      <c r="AA55" s="188" t="str">
        <f t="shared" si="18"/>
        <v>-</v>
      </c>
      <c r="AB55" s="187" t="str">
        <f t="shared" si="19"/>
        <v>-</v>
      </c>
      <c r="AC55" s="189">
        <f t="shared" si="20"/>
        <v>0</v>
      </c>
      <c r="AD55" s="40"/>
      <c r="AE55" s="40"/>
    </row>
    <row r="56" spans="1:31" x14ac:dyDescent="0.25">
      <c r="A56" s="197" t="s">
        <v>136</v>
      </c>
      <c r="B56" s="185" t="s">
        <v>136</v>
      </c>
      <c r="C56" s="186">
        <v>431</v>
      </c>
      <c r="D56" s="186">
        <v>21</v>
      </c>
      <c r="E56" s="186">
        <v>0</v>
      </c>
      <c r="F56" s="186">
        <v>34</v>
      </c>
      <c r="G56" s="186">
        <v>204</v>
      </c>
      <c r="H56" s="187">
        <f t="shared" si="21"/>
        <v>5</v>
      </c>
      <c r="I56" s="188">
        <f t="shared" si="14"/>
        <v>8.7142857142857135</v>
      </c>
      <c r="J56" s="187">
        <f t="shared" si="12"/>
        <v>2.9497245477811997E-3</v>
      </c>
      <c r="K56" s="189">
        <f t="shared" si="15"/>
        <v>7.9229454714929322E-3</v>
      </c>
      <c r="L56" s="186">
        <v>1577</v>
      </c>
      <c r="M56" s="186">
        <v>1179</v>
      </c>
      <c r="N56" s="186">
        <v>0</v>
      </c>
      <c r="O56" s="186">
        <v>306</v>
      </c>
      <c r="P56" s="186">
        <v>829</v>
      </c>
      <c r="Q56" s="187">
        <f t="shared" si="22"/>
        <v>1.7091503267973858</v>
      </c>
      <c r="R56" s="188">
        <f t="shared" si="16"/>
        <v>-0.29686174724342662</v>
      </c>
      <c r="S56" s="187">
        <f t="shared" si="13"/>
        <v>2.6555958112701051E-3</v>
      </c>
      <c r="T56" s="189">
        <f t="shared" si="17"/>
        <v>3.2196675469939415E-2</v>
      </c>
      <c r="U56" s="186">
        <v>0</v>
      </c>
      <c r="V56" s="186">
        <v>0</v>
      </c>
      <c r="W56" s="186">
        <v>0</v>
      </c>
      <c r="X56" s="186">
        <v>0</v>
      </c>
      <c r="Y56" s="186">
        <v>0</v>
      </c>
      <c r="Z56" s="187" t="str">
        <f t="shared" si="23"/>
        <v>-</v>
      </c>
      <c r="AA56" s="188" t="str">
        <f t="shared" si="18"/>
        <v>-</v>
      </c>
      <c r="AB56" s="187" t="str">
        <f t="shared" si="19"/>
        <v>-</v>
      </c>
      <c r="AC56" s="189">
        <f t="shared" si="20"/>
        <v>0</v>
      </c>
      <c r="AD56" s="40"/>
      <c r="AE56" s="40"/>
    </row>
    <row r="57" spans="1:31" x14ac:dyDescent="0.25">
      <c r="A57" s="197" t="s">
        <v>157</v>
      </c>
      <c r="B57" s="185" t="s">
        <v>286</v>
      </c>
      <c r="C57" s="186">
        <v>122</v>
      </c>
      <c r="D57" s="186">
        <v>73</v>
      </c>
      <c r="E57" s="186">
        <v>0</v>
      </c>
      <c r="F57" s="186">
        <v>25</v>
      </c>
      <c r="G57" s="186">
        <v>191</v>
      </c>
      <c r="H57" s="187">
        <f t="shared" si="21"/>
        <v>6.64</v>
      </c>
      <c r="I57" s="188">
        <f t="shared" si="14"/>
        <v>1.6164383561643834</v>
      </c>
      <c r="J57" s="187">
        <f t="shared" si="12"/>
        <v>2.7617519050304371E-3</v>
      </c>
      <c r="K57" s="189">
        <f t="shared" si="15"/>
        <v>1.2454355764214919E-2</v>
      </c>
      <c r="L57" s="186">
        <v>672</v>
      </c>
      <c r="M57" s="186">
        <v>996</v>
      </c>
      <c r="N57" s="186">
        <v>0</v>
      </c>
      <c r="O57" s="186">
        <v>441</v>
      </c>
      <c r="P57" s="186">
        <v>1462</v>
      </c>
      <c r="Q57" s="187">
        <f t="shared" si="22"/>
        <v>2.3151927437641722</v>
      </c>
      <c r="R57" s="188">
        <f t="shared" si="16"/>
        <v>0.46787148594377514</v>
      </c>
      <c r="S57" s="187">
        <f t="shared" si="13"/>
        <v>4.6833306104666992E-3</v>
      </c>
      <c r="T57" s="189">
        <f t="shared" si="17"/>
        <v>9.5331246739697451E-2</v>
      </c>
      <c r="U57" s="186">
        <v>0</v>
      </c>
      <c r="V57" s="186">
        <v>0</v>
      </c>
      <c r="W57" s="186">
        <v>0</v>
      </c>
      <c r="X57" s="186">
        <v>0</v>
      </c>
      <c r="Y57" s="186">
        <v>0</v>
      </c>
      <c r="Z57" s="187" t="str">
        <f t="shared" si="23"/>
        <v>-</v>
      </c>
      <c r="AA57" s="188" t="str">
        <f t="shared" si="18"/>
        <v>-</v>
      </c>
      <c r="AB57" s="187" t="str">
        <f t="shared" si="19"/>
        <v>-</v>
      </c>
      <c r="AC57" s="189">
        <f t="shared" si="20"/>
        <v>0</v>
      </c>
      <c r="AD57" s="40"/>
      <c r="AE57" s="40"/>
    </row>
    <row r="58" spans="1:31" x14ac:dyDescent="0.25">
      <c r="A58" s="197" t="s">
        <v>132</v>
      </c>
      <c r="B58" s="185" t="s">
        <v>132</v>
      </c>
      <c r="C58" s="186">
        <v>83</v>
      </c>
      <c r="D58" s="186">
        <v>48</v>
      </c>
      <c r="E58" s="186">
        <v>0</v>
      </c>
      <c r="F58" s="186">
        <v>14</v>
      </c>
      <c r="G58" s="186">
        <v>39</v>
      </c>
      <c r="H58" s="187">
        <f t="shared" si="21"/>
        <v>1.7857142857142856</v>
      </c>
      <c r="I58" s="188">
        <f t="shared" si="14"/>
        <v>-0.1875</v>
      </c>
      <c r="J58" s="187">
        <f t="shared" si="12"/>
        <v>5.6391792825228823E-4</v>
      </c>
      <c r="K58" s="189">
        <f t="shared" si="15"/>
        <v>2.6652087746873504E-3</v>
      </c>
      <c r="L58" s="186">
        <v>410</v>
      </c>
      <c r="M58" s="186">
        <v>278</v>
      </c>
      <c r="N58" s="186">
        <v>0</v>
      </c>
      <c r="O58" s="186">
        <v>278</v>
      </c>
      <c r="P58" s="186">
        <v>336</v>
      </c>
      <c r="Q58" s="187">
        <f t="shared" si="22"/>
        <v>0.20863309352517989</v>
      </c>
      <c r="R58" s="188">
        <f t="shared" si="16"/>
        <v>0.20863309352517989</v>
      </c>
      <c r="S58" s="187">
        <f t="shared" si="13"/>
        <v>1.0763331635545903E-3</v>
      </c>
      <c r="T58" s="189">
        <f t="shared" si="17"/>
        <v>2.296179867422948E-2</v>
      </c>
      <c r="U58" s="186">
        <v>0</v>
      </c>
      <c r="V58" s="186">
        <v>0</v>
      </c>
      <c r="W58" s="186">
        <v>0</v>
      </c>
      <c r="X58" s="186">
        <v>0</v>
      </c>
      <c r="Y58" s="186">
        <v>0</v>
      </c>
      <c r="Z58" s="187" t="str">
        <f t="shared" si="23"/>
        <v>-</v>
      </c>
      <c r="AA58" s="188" t="str">
        <f t="shared" si="18"/>
        <v>-</v>
      </c>
      <c r="AB58" s="187" t="str">
        <f t="shared" si="19"/>
        <v>-</v>
      </c>
      <c r="AC58" s="189">
        <f t="shared" si="20"/>
        <v>0</v>
      </c>
      <c r="AD58" s="40"/>
      <c r="AE58" s="40"/>
    </row>
    <row r="59" spans="1:31" x14ac:dyDescent="0.25">
      <c r="A59" s="197" t="s">
        <v>154</v>
      </c>
      <c r="B59" s="185" t="s">
        <v>155</v>
      </c>
      <c r="C59" s="186">
        <v>35</v>
      </c>
      <c r="D59" s="186">
        <v>34</v>
      </c>
      <c r="E59" s="186">
        <v>0</v>
      </c>
      <c r="F59" s="186">
        <v>22</v>
      </c>
      <c r="G59" s="186">
        <v>38</v>
      </c>
      <c r="H59" s="187">
        <f t="shared" si="21"/>
        <v>0.72727272727272729</v>
      </c>
      <c r="I59" s="188">
        <f t="shared" si="14"/>
        <v>0.11764705882352944</v>
      </c>
      <c r="J59" s="187">
        <f t="shared" si="12"/>
        <v>5.4945849419453725E-4</v>
      </c>
      <c r="K59" s="189">
        <f t="shared" si="15"/>
        <v>7.714169711733658E-3</v>
      </c>
      <c r="L59" s="186">
        <v>259</v>
      </c>
      <c r="M59" s="186">
        <v>575</v>
      </c>
      <c r="N59" s="186">
        <v>0</v>
      </c>
      <c r="O59" s="186">
        <v>225</v>
      </c>
      <c r="P59" s="186">
        <v>513</v>
      </c>
      <c r="Q59" s="187">
        <f t="shared" si="22"/>
        <v>1.2799999999999998</v>
      </c>
      <c r="R59" s="188">
        <f t="shared" si="16"/>
        <v>-0.10782608695652174</v>
      </c>
      <c r="S59" s="187">
        <f t="shared" si="13"/>
        <v>1.6433300979270976E-3</v>
      </c>
      <c r="T59" s="189">
        <f t="shared" si="17"/>
        <v>0.10414129110840438</v>
      </c>
      <c r="U59" s="186">
        <v>0</v>
      </c>
      <c r="V59" s="186">
        <v>0</v>
      </c>
      <c r="W59" s="186">
        <v>0</v>
      </c>
      <c r="X59" s="186">
        <v>0</v>
      </c>
      <c r="Y59" s="186">
        <v>0</v>
      </c>
      <c r="Z59" s="187" t="str">
        <f t="shared" si="23"/>
        <v>-</v>
      </c>
      <c r="AA59" s="188" t="str">
        <f t="shared" si="18"/>
        <v>-</v>
      </c>
      <c r="AB59" s="187" t="str">
        <f t="shared" si="19"/>
        <v>-</v>
      </c>
      <c r="AC59" s="189">
        <f t="shared" si="20"/>
        <v>0</v>
      </c>
      <c r="AD59" s="40"/>
      <c r="AE59" s="40"/>
    </row>
    <row r="60" spans="1:31" x14ac:dyDescent="0.25">
      <c r="A60" s="197" t="s">
        <v>146</v>
      </c>
      <c r="B60" s="185" t="s">
        <v>146</v>
      </c>
      <c r="C60" s="186">
        <v>54</v>
      </c>
      <c r="D60" s="186">
        <v>23</v>
      </c>
      <c r="E60" s="186">
        <v>0</v>
      </c>
      <c r="F60" s="186">
        <v>9</v>
      </c>
      <c r="G60" s="186">
        <v>29</v>
      </c>
      <c r="H60" s="187">
        <f t="shared" si="21"/>
        <v>2.2222222222222223</v>
      </c>
      <c r="I60" s="188">
        <f t="shared" si="14"/>
        <v>0.26086956521739135</v>
      </c>
      <c r="J60" s="187">
        <f t="shared" si="12"/>
        <v>4.193235876747784E-4</v>
      </c>
      <c r="K60" s="189">
        <f t="shared" si="15"/>
        <v>7.8420767982693342E-3</v>
      </c>
      <c r="L60" s="186">
        <v>101</v>
      </c>
      <c r="M60" s="186">
        <v>302</v>
      </c>
      <c r="N60" s="186">
        <v>0</v>
      </c>
      <c r="O60" s="186">
        <v>117</v>
      </c>
      <c r="P60" s="186">
        <v>273</v>
      </c>
      <c r="Q60" s="187">
        <f t="shared" si="22"/>
        <v>1.3333333333333335</v>
      </c>
      <c r="R60" s="188">
        <f t="shared" si="16"/>
        <v>-9.6026490066225212E-2</v>
      </c>
      <c r="S60" s="187">
        <f t="shared" si="13"/>
        <v>8.7452069538810457E-4</v>
      </c>
      <c r="T60" s="189">
        <f t="shared" si="17"/>
        <v>7.3823688480259594E-2</v>
      </c>
      <c r="U60" s="186">
        <v>0</v>
      </c>
      <c r="V60" s="186">
        <v>0</v>
      </c>
      <c r="W60" s="186">
        <v>0</v>
      </c>
      <c r="X60" s="186">
        <v>0</v>
      </c>
      <c r="Y60" s="186">
        <v>0</v>
      </c>
      <c r="Z60" s="187" t="str">
        <f t="shared" si="23"/>
        <v>-</v>
      </c>
      <c r="AA60" s="188" t="str">
        <f t="shared" si="18"/>
        <v>-</v>
      </c>
      <c r="AB60" s="187" t="str">
        <f t="shared" si="19"/>
        <v>-</v>
      </c>
      <c r="AC60" s="189">
        <f t="shared" si="20"/>
        <v>0</v>
      </c>
      <c r="AD60" s="40"/>
      <c r="AE60" s="40"/>
    </row>
    <row r="61" spans="1:31" x14ac:dyDescent="0.25">
      <c r="A61" s="197" t="s">
        <v>134</v>
      </c>
      <c r="B61" s="185" t="s">
        <v>134</v>
      </c>
      <c r="C61" s="186">
        <v>107</v>
      </c>
      <c r="D61" s="186">
        <v>52</v>
      </c>
      <c r="E61" s="186">
        <v>0</v>
      </c>
      <c r="F61" s="186">
        <v>15</v>
      </c>
      <c r="G61" s="186">
        <v>11</v>
      </c>
      <c r="H61" s="187">
        <f t="shared" si="21"/>
        <v>-0.26666666666666672</v>
      </c>
      <c r="I61" s="188">
        <f t="shared" si="14"/>
        <v>-0.78846153846153844</v>
      </c>
      <c r="J61" s="187">
        <f t="shared" si="12"/>
        <v>1.5905377463526079E-4</v>
      </c>
      <c r="K61" s="189">
        <f t="shared" si="15"/>
        <v>5.3055515361983315E-4</v>
      </c>
      <c r="L61" s="186">
        <v>869</v>
      </c>
      <c r="M61" s="186">
        <v>834</v>
      </c>
      <c r="N61" s="186">
        <v>0</v>
      </c>
      <c r="O61" s="186">
        <v>146</v>
      </c>
      <c r="P61" s="186">
        <v>709</v>
      </c>
      <c r="Q61" s="187">
        <f t="shared" si="22"/>
        <v>3.8561643835616435</v>
      </c>
      <c r="R61" s="188">
        <f t="shared" si="16"/>
        <v>-0.14988009592326135</v>
      </c>
      <c r="S61" s="187">
        <f t="shared" si="13"/>
        <v>2.2711911100006085E-3</v>
      </c>
      <c r="T61" s="189">
        <f t="shared" si="17"/>
        <v>3.4196691265132882E-2</v>
      </c>
      <c r="U61" s="186">
        <v>0</v>
      </c>
      <c r="V61" s="186">
        <v>0</v>
      </c>
      <c r="W61" s="186">
        <v>0</v>
      </c>
      <c r="X61" s="186">
        <v>0</v>
      </c>
      <c r="Y61" s="186">
        <v>0</v>
      </c>
      <c r="Z61" s="187" t="str">
        <f t="shared" si="23"/>
        <v>-</v>
      </c>
      <c r="AA61" s="188" t="str">
        <f t="shared" si="18"/>
        <v>-</v>
      </c>
      <c r="AB61" s="187" t="str">
        <f t="shared" si="19"/>
        <v>-</v>
      </c>
      <c r="AC61" s="189">
        <f t="shared" si="20"/>
        <v>0</v>
      </c>
      <c r="AD61" s="40"/>
      <c r="AE61" s="40"/>
    </row>
    <row r="62" spans="1:31" x14ac:dyDescent="0.25">
      <c r="A62" s="197" t="s">
        <v>126</v>
      </c>
      <c r="B62" s="185" t="s">
        <v>126</v>
      </c>
      <c r="C62" s="186">
        <v>623</v>
      </c>
      <c r="D62" s="186">
        <v>894</v>
      </c>
      <c r="E62" s="186">
        <v>0</v>
      </c>
      <c r="F62" s="186">
        <v>238</v>
      </c>
      <c r="G62" s="186">
        <v>624</v>
      </c>
      <c r="H62" s="187">
        <f t="shared" si="21"/>
        <v>1.6218487394957983</v>
      </c>
      <c r="I62" s="188">
        <f t="shared" si="14"/>
        <v>-0.30201342281879195</v>
      </c>
      <c r="J62" s="187">
        <f t="shared" si="12"/>
        <v>9.0226868520366117E-3</v>
      </c>
      <c r="K62" s="189">
        <f t="shared" si="15"/>
        <v>5.6675749318801087E-2</v>
      </c>
      <c r="L62" s="186">
        <v>941</v>
      </c>
      <c r="M62" s="186">
        <v>1182</v>
      </c>
      <c r="N62" s="186">
        <v>0</v>
      </c>
      <c r="O62" s="186">
        <v>450</v>
      </c>
      <c r="P62" s="186">
        <v>1354</v>
      </c>
      <c r="Q62" s="187">
        <f t="shared" si="22"/>
        <v>2.0088888888888889</v>
      </c>
      <c r="R62" s="188">
        <f t="shared" si="16"/>
        <v>0.14551607445008452</v>
      </c>
      <c r="S62" s="187">
        <f t="shared" si="13"/>
        <v>4.3373663793241524E-3</v>
      </c>
      <c r="T62" s="189">
        <f t="shared" si="17"/>
        <v>0.12297910990009082</v>
      </c>
      <c r="U62" s="186">
        <v>0</v>
      </c>
      <c r="V62" s="186">
        <v>0</v>
      </c>
      <c r="W62" s="186">
        <v>0</v>
      </c>
      <c r="X62" s="186">
        <v>0</v>
      </c>
      <c r="Y62" s="186">
        <v>0</v>
      </c>
      <c r="Z62" s="187" t="str">
        <f t="shared" si="23"/>
        <v>-</v>
      </c>
      <c r="AA62" s="188" t="str">
        <f t="shared" si="18"/>
        <v>-</v>
      </c>
      <c r="AB62" s="187" t="str">
        <f t="shared" si="19"/>
        <v>-</v>
      </c>
      <c r="AC62" s="189">
        <f t="shared" si="20"/>
        <v>0</v>
      </c>
      <c r="AD62" s="40"/>
      <c r="AE62" s="40"/>
    </row>
    <row r="63" spans="1:31" x14ac:dyDescent="0.25">
      <c r="A63" s="197" t="s">
        <v>152</v>
      </c>
      <c r="B63" s="185" t="s">
        <v>152</v>
      </c>
      <c r="C63" s="186">
        <v>150</v>
      </c>
      <c r="D63" s="186">
        <v>163</v>
      </c>
      <c r="E63" s="186">
        <v>0</v>
      </c>
      <c r="F63" s="186">
        <v>88</v>
      </c>
      <c r="G63" s="186">
        <v>164</v>
      </c>
      <c r="H63" s="187">
        <f t="shared" si="21"/>
        <v>0.86363636363636354</v>
      </c>
      <c r="I63" s="188">
        <f t="shared" si="14"/>
        <v>6.1349693251533388E-3</v>
      </c>
      <c r="J63" s="187">
        <f t="shared" si="12"/>
        <v>2.3713471854711608E-3</v>
      </c>
      <c r="K63" s="189">
        <f t="shared" si="15"/>
        <v>2.6679681145274116E-2</v>
      </c>
      <c r="L63" s="186">
        <v>171</v>
      </c>
      <c r="M63" s="186">
        <v>541</v>
      </c>
      <c r="N63" s="186">
        <v>0</v>
      </c>
      <c r="O63" s="186">
        <v>241</v>
      </c>
      <c r="P63" s="186">
        <v>489</v>
      </c>
      <c r="Q63" s="187">
        <f t="shared" si="22"/>
        <v>1.0290456431535269</v>
      </c>
      <c r="R63" s="188">
        <f t="shared" si="16"/>
        <v>-9.6118299445471345E-2</v>
      </c>
      <c r="S63" s="187">
        <f t="shared" si="13"/>
        <v>1.5664491576731984E-3</v>
      </c>
      <c r="T63" s="189">
        <f t="shared" si="17"/>
        <v>7.955100048804295E-2</v>
      </c>
      <c r="U63" s="186">
        <v>0</v>
      </c>
      <c r="V63" s="186">
        <v>0</v>
      </c>
      <c r="W63" s="186">
        <v>0</v>
      </c>
      <c r="X63" s="186">
        <v>0</v>
      </c>
      <c r="Y63" s="186">
        <v>0</v>
      </c>
      <c r="Z63" s="187" t="str">
        <f t="shared" si="23"/>
        <v>-</v>
      </c>
      <c r="AA63" s="188" t="str">
        <f t="shared" si="18"/>
        <v>-</v>
      </c>
      <c r="AB63" s="187" t="str">
        <f t="shared" si="19"/>
        <v>-</v>
      </c>
      <c r="AC63" s="189">
        <f t="shared" si="20"/>
        <v>0</v>
      </c>
      <c r="AD63" s="40"/>
      <c r="AE63" s="40"/>
    </row>
    <row r="64" spans="1:31" x14ac:dyDescent="0.25">
      <c r="A64" s="197" t="s">
        <v>138</v>
      </c>
      <c r="B64" s="185" t="s">
        <v>138</v>
      </c>
      <c r="C64" s="186">
        <v>158</v>
      </c>
      <c r="D64" s="186">
        <v>108</v>
      </c>
      <c r="E64" s="186">
        <v>0</v>
      </c>
      <c r="F64" s="186">
        <v>45</v>
      </c>
      <c r="G64" s="186">
        <v>203</v>
      </c>
      <c r="H64" s="187">
        <f t="shared" si="21"/>
        <v>3.5111111111111111</v>
      </c>
      <c r="I64" s="188">
        <f t="shared" si="14"/>
        <v>0.87962962962962954</v>
      </c>
      <c r="J64" s="187">
        <f t="shared" si="12"/>
        <v>2.9352651137234489E-3</v>
      </c>
      <c r="K64" s="189">
        <f t="shared" si="15"/>
        <v>4.14708886618999E-2</v>
      </c>
      <c r="L64" s="186">
        <v>551</v>
      </c>
      <c r="M64" s="186">
        <v>647</v>
      </c>
      <c r="N64" s="186">
        <v>0</v>
      </c>
      <c r="O64" s="186">
        <v>356</v>
      </c>
      <c r="P64" s="186">
        <v>842</v>
      </c>
      <c r="Q64" s="187">
        <f t="shared" si="22"/>
        <v>1.3651685393258428</v>
      </c>
      <c r="R64" s="188">
        <f t="shared" si="16"/>
        <v>0.30139103554868618</v>
      </c>
      <c r="S64" s="187">
        <f t="shared" si="13"/>
        <v>2.6972396539076339E-3</v>
      </c>
      <c r="T64" s="189">
        <f t="shared" si="17"/>
        <v>0.17201225740551584</v>
      </c>
      <c r="U64" s="186">
        <v>0</v>
      </c>
      <c r="V64" s="186">
        <v>0</v>
      </c>
      <c r="W64" s="186">
        <v>0</v>
      </c>
      <c r="X64" s="186">
        <v>0</v>
      </c>
      <c r="Y64" s="186">
        <v>0</v>
      </c>
      <c r="Z64" s="187" t="str">
        <f t="shared" si="23"/>
        <v>-</v>
      </c>
      <c r="AA64" s="188" t="str">
        <f t="shared" si="18"/>
        <v>-</v>
      </c>
      <c r="AB64" s="187" t="str">
        <f t="shared" si="19"/>
        <v>-</v>
      </c>
      <c r="AC64" s="189">
        <f t="shared" si="20"/>
        <v>0</v>
      </c>
      <c r="AD64" s="40"/>
      <c r="AE64" s="40"/>
    </row>
    <row r="65" spans="1:31" x14ac:dyDescent="0.25">
      <c r="A65" s="197" t="s">
        <v>148</v>
      </c>
      <c r="B65" s="185" t="s">
        <v>148</v>
      </c>
      <c r="C65" s="186">
        <v>66</v>
      </c>
      <c r="D65" s="186">
        <v>34</v>
      </c>
      <c r="E65" s="186">
        <v>0</v>
      </c>
      <c r="F65" s="186">
        <v>16</v>
      </c>
      <c r="G65" s="186">
        <v>92</v>
      </c>
      <c r="H65" s="187">
        <f t="shared" si="21"/>
        <v>4.75</v>
      </c>
      <c r="I65" s="188">
        <f t="shared" si="14"/>
        <v>1.7058823529411766</v>
      </c>
      <c r="J65" s="187">
        <f t="shared" si="12"/>
        <v>1.3302679333130902E-3</v>
      </c>
      <c r="K65" s="189">
        <f t="shared" si="15"/>
        <v>3.0738389575676577E-2</v>
      </c>
      <c r="L65" s="186">
        <v>87</v>
      </c>
      <c r="M65" s="186">
        <v>236</v>
      </c>
      <c r="N65" s="186">
        <v>0</v>
      </c>
      <c r="O65" s="186">
        <v>72</v>
      </c>
      <c r="P65" s="186">
        <v>310</v>
      </c>
      <c r="Q65" s="187">
        <f t="shared" si="22"/>
        <v>3.3055555555555554</v>
      </c>
      <c r="R65" s="188">
        <f t="shared" si="16"/>
        <v>0.31355932203389836</v>
      </c>
      <c r="S65" s="187">
        <f t="shared" si="13"/>
        <v>9.9304547827953264E-4</v>
      </c>
      <c r="T65" s="189">
        <f t="shared" si="17"/>
        <v>0.10357500835282325</v>
      </c>
      <c r="U65" s="186">
        <v>0</v>
      </c>
      <c r="V65" s="186">
        <v>0</v>
      </c>
      <c r="W65" s="186">
        <v>0</v>
      </c>
      <c r="X65" s="186">
        <v>0</v>
      </c>
      <c r="Y65" s="186">
        <v>0</v>
      </c>
      <c r="Z65" s="187" t="str">
        <f t="shared" si="23"/>
        <v>-</v>
      </c>
      <c r="AA65" s="188" t="str">
        <f t="shared" si="18"/>
        <v>-</v>
      </c>
      <c r="AB65" s="187" t="str">
        <f t="shared" si="19"/>
        <v>-</v>
      </c>
      <c r="AC65" s="189">
        <f t="shared" si="20"/>
        <v>0</v>
      </c>
      <c r="AD65" s="40"/>
      <c r="AE65" s="40"/>
    </row>
    <row r="66" spans="1:31" x14ac:dyDescent="0.25">
      <c r="A66" s="197" t="s">
        <v>144</v>
      </c>
      <c r="B66" s="185" t="s">
        <v>144</v>
      </c>
      <c r="C66" s="186">
        <v>100</v>
      </c>
      <c r="D66" s="186">
        <v>221</v>
      </c>
      <c r="E66" s="186">
        <v>0</v>
      </c>
      <c r="F66" s="186">
        <v>183</v>
      </c>
      <c r="G66" s="186">
        <v>159</v>
      </c>
      <c r="H66" s="187">
        <f t="shared" si="21"/>
        <v>-0.13114754098360659</v>
      </c>
      <c r="I66" s="188">
        <f t="shared" si="14"/>
        <v>-0.28054298642533937</v>
      </c>
      <c r="J66" s="187">
        <f t="shared" si="12"/>
        <v>2.2990500151824056E-3</v>
      </c>
      <c r="K66" s="189">
        <f t="shared" si="15"/>
        <v>3.2973869763583574E-2</v>
      </c>
      <c r="L66" s="186">
        <v>504</v>
      </c>
      <c r="M66" s="186">
        <v>774</v>
      </c>
      <c r="N66" s="186">
        <v>0</v>
      </c>
      <c r="O66" s="186">
        <v>824</v>
      </c>
      <c r="P66" s="186">
        <v>1059</v>
      </c>
      <c r="Q66" s="187">
        <f t="shared" si="22"/>
        <v>0.28519417475728148</v>
      </c>
      <c r="R66" s="188">
        <f t="shared" si="16"/>
        <v>0.36821705426356588</v>
      </c>
      <c r="S66" s="187">
        <f t="shared" si="13"/>
        <v>3.3923714887033069E-3</v>
      </c>
      <c r="T66" s="189">
        <f t="shared" si="17"/>
        <v>0.21961841559518872</v>
      </c>
      <c r="U66" s="186">
        <v>0</v>
      </c>
      <c r="V66" s="186">
        <v>0</v>
      </c>
      <c r="W66" s="186">
        <v>0</v>
      </c>
      <c r="X66" s="186">
        <v>0</v>
      </c>
      <c r="Y66" s="186">
        <v>0</v>
      </c>
      <c r="Z66" s="187" t="str">
        <f t="shared" si="23"/>
        <v>-</v>
      </c>
      <c r="AA66" s="188" t="str">
        <f t="shared" si="18"/>
        <v>-</v>
      </c>
      <c r="AB66" s="187" t="str">
        <f t="shared" si="19"/>
        <v>-</v>
      </c>
      <c r="AC66" s="189">
        <f t="shared" si="20"/>
        <v>0</v>
      </c>
      <c r="AD66" s="40"/>
      <c r="AE66" s="40"/>
    </row>
    <row r="67" spans="1:31" x14ac:dyDescent="0.25">
      <c r="A67" s="197" t="s">
        <v>150</v>
      </c>
      <c r="B67" s="185" t="s">
        <v>150</v>
      </c>
      <c r="C67" s="186">
        <v>26</v>
      </c>
      <c r="D67" s="186">
        <v>31</v>
      </c>
      <c r="E67" s="186">
        <v>0</v>
      </c>
      <c r="F67" s="186">
        <v>5</v>
      </c>
      <c r="G67" s="186">
        <v>7</v>
      </c>
      <c r="H67" s="187">
        <f t="shared" si="21"/>
        <v>0.39999999999999991</v>
      </c>
      <c r="I67" s="188">
        <f t="shared" si="14"/>
        <v>-0.77419354838709675</v>
      </c>
      <c r="J67" s="187">
        <f t="shared" si="12"/>
        <v>1.0121603840425685E-4</v>
      </c>
      <c r="K67" s="189">
        <f t="shared" si="15"/>
        <v>3.134796238244514E-3</v>
      </c>
      <c r="L67" s="186">
        <v>245</v>
      </c>
      <c r="M67" s="186">
        <v>272</v>
      </c>
      <c r="N67" s="186">
        <v>0</v>
      </c>
      <c r="O67" s="186">
        <v>99</v>
      </c>
      <c r="P67" s="186">
        <v>315</v>
      </c>
      <c r="Q67" s="187">
        <f t="shared" si="22"/>
        <v>2.1818181818181817</v>
      </c>
      <c r="R67" s="188">
        <f t="shared" si="16"/>
        <v>0.15808823529411775</v>
      </c>
      <c r="S67" s="187">
        <f t="shared" si="13"/>
        <v>1.0090623408324283E-3</v>
      </c>
      <c r="T67" s="189">
        <f t="shared" si="17"/>
        <v>0.14106583072100312</v>
      </c>
      <c r="U67" s="186">
        <v>0</v>
      </c>
      <c r="V67" s="186">
        <v>0</v>
      </c>
      <c r="W67" s="186">
        <v>0</v>
      </c>
      <c r="X67" s="186">
        <v>0</v>
      </c>
      <c r="Y67" s="186">
        <v>0</v>
      </c>
      <c r="Z67" s="187" t="str">
        <f t="shared" si="23"/>
        <v>-</v>
      </c>
      <c r="AA67" s="188" t="str">
        <f t="shared" si="18"/>
        <v>-</v>
      </c>
      <c r="AB67" s="187" t="str">
        <f t="shared" si="19"/>
        <v>-</v>
      </c>
      <c r="AC67" s="189">
        <f t="shared" si="20"/>
        <v>0</v>
      </c>
      <c r="AD67" s="40"/>
      <c r="AE67" s="40"/>
    </row>
    <row r="68" spans="1:31" x14ac:dyDescent="0.25">
      <c r="A68" s="197" t="s">
        <v>128</v>
      </c>
      <c r="B68" s="185" t="s">
        <v>128</v>
      </c>
      <c r="C68" s="186">
        <v>12</v>
      </c>
      <c r="D68" s="186">
        <v>23</v>
      </c>
      <c r="E68" s="186">
        <v>0</v>
      </c>
      <c r="F68" s="186">
        <v>0</v>
      </c>
      <c r="G68" s="186">
        <v>41</v>
      </c>
      <c r="H68" s="187" t="str">
        <f t="shared" si="21"/>
        <v>-</v>
      </c>
      <c r="I68" s="188">
        <f t="shared" si="14"/>
        <v>0.78260869565217384</v>
      </c>
      <c r="J68" s="187">
        <f t="shared" si="12"/>
        <v>5.9283679636779019E-4</v>
      </c>
      <c r="K68" s="189">
        <f t="shared" si="15"/>
        <v>1.9007881316643487E-2</v>
      </c>
      <c r="L68" s="186">
        <v>201</v>
      </c>
      <c r="M68" s="186">
        <v>328</v>
      </c>
      <c r="N68" s="186">
        <v>0</v>
      </c>
      <c r="O68" s="186">
        <v>82</v>
      </c>
      <c r="P68" s="186">
        <v>429</v>
      </c>
      <c r="Q68" s="187">
        <f t="shared" si="22"/>
        <v>4.2317073170731705</v>
      </c>
      <c r="R68" s="188">
        <f t="shared" si="16"/>
        <v>0.30792682926829262</v>
      </c>
      <c r="S68" s="187">
        <f t="shared" si="13"/>
        <v>1.3742468070384501E-3</v>
      </c>
      <c r="T68" s="189">
        <f t="shared" si="17"/>
        <v>0.19888734353268428</v>
      </c>
      <c r="U68" s="186">
        <v>0</v>
      </c>
      <c r="V68" s="186">
        <v>0</v>
      </c>
      <c r="W68" s="186">
        <v>0</v>
      </c>
      <c r="X68" s="186">
        <v>0</v>
      </c>
      <c r="Y68" s="186">
        <v>0</v>
      </c>
      <c r="Z68" s="187" t="str">
        <f t="shared" si="23"/>
        <v>-</v>
      </c>
      <c r="AA68" s="188" t="str">
        <f t="shared" si="18"/>
        <v>-</v>
      </c>
      <c r="AB68" s="187" t="str">
        <f t="shared" si="19"/>
        <v>-</v>
      </c>
      <c r="AC68" s="189">
        <f t="shared" si="20"/>
        <v>0</v>
      </c>
      <c r="AD68" s="40"/>
      <c r="AE68" s="40"/>
    </row>
    <row r="69" spans="1:31" x14ac:dyDescent="0.25">
      <c r="A69" s="190" t="s">
        <v>288</v>
      </c>
      <c r="B69" s="191" t="s">
        <v>288</v>
      </c>
      <c r="C69" s="192">
        <f>C44-SUM(C45:C68)</f>
        <v>9711</v>
      </c>
      <c r="D69" s="192">
        <f>D44-SUM(D45:D68)</f>
        <v>8786</v>
      </c>
      <c r="E69" s="192">
        <f>E44-SUM(E45:E68)</f>
        <v>0</v>
      </c>
      <c r="F69" s="192">
        <f>F44-SUM(F45:F68)</f>
        <v>2411</v>
      </c>
      <c r="G69" s="192">
        <f>G44-SUM(G45:G68)</f>
        <v>3797</v>
      </c>
      <c r="H69" s="193">
        <f t="shared" si="21"/>
        <v>0.57486520116134376</v>
      </c>
      <c r="I69" s="194">
        <f t="shared" si="14"/>
        <v>-0.56783519235146818</v>
      </c>
      <c r="J69" s="193">
        <f t="shared" si="12"/>
        <v>5.4902471117280471E-2</v>
      </c>
      <c r="K69" s="195">
        <f t="shared" si="15"/>
        <v>6.4145014697435554E-2</v>
      </c>
      <c r="L69" s="192">
        <f>L44-SUM(L45:L68)</f>
        <v>5180</v>
      </c>
      <c r="M69" s="192">
        <f>M44-SUM(M45:M68)</f>
        <v>4253</v>
      </c>
      <c r="N69" s="192">
        <f>N44-SUM(N45:N68)</f>
        <v>0</v>
      </c>
      <c r="O69" s="192">
        <f>O44-SUM(O45:O68)</f>
        <v>2028</v>
      </c>
      <c r="P69" s="192">
        <f>P44-SUM(P45:P68)</f>
        <v>5320</v>
      </c>
      <c r="Q69" s="193">
        <f t="shared" si="22"/>
        <v>1.6232741617357003</v>
      </c>
      <c r="R69" s="194">
        <f t="shared" si="16"/>
        <v>0.25088173054314611</v>
      </c>
      <c r="S69" s="193">
        <f t="shared" si="13"/>
        <v>1.7041941756281011E-2</v>
      </c>
      <c r="T69" s="195">
        <f t="shared" si="17"/>
        <v>8.9873973713552047E-2</v>
      </c>
      <c r="U69" s="192">
        <f>U44-SUM(U45:U68)</f>
        <v>0</v>
      </c>
      <c r="V69" s="192">
        <f>V44-SUM(V45:V68)</f>
        <v>0</v>
      </c>
      <c r="W69" s="192">
        <f>W44-SUM(W45:W68)</f>
        <v>0</v>
      </c>
      <c r="X69" s="192">
        <f>X44-SUM(X45:X68)</f>
        <v>0</v>
      </c>
      <c r="Y69" s="192">
        <f>Y44-SUM(Y45:Y68)</f>
        <v>0</v>
      </c>
      <c r="Z69" s="193" t="str">
        <f t="shared" si="23"/>
        <v>-</v>
      </c>
      <c r="AA69" s="194" t="str">
        <f t="shared" si="18"/>
        <v>-</v>
      </c>
      <c r="AB69" s="193" t="str">
        <f t="shared" si="19"/>
        <v>-</v>
      </c>
      <c r="AC69" s="195">
        <f t="shared" si="20"/>
        <v>0</v>
      </c>
      <c r="AD69" s="40"/>
      <c r="AE69" s="40"/>
    </row>
    <row r="70" spans="1:31" ht="6" customHeight="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x14ac:dyDescent="0.25">
      <c r="B71" s="39" t="s">
        <v>19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scale="43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CE2A5-0C3C-4605-8C93-50ACD7083E62}">
  <sheetPr>
    <pageSetUpPr fitToPage="1"/>
  </sheetPr>
  <dimension ref="A1:BM40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5" width="10.5703125" customWidth="1"/>
  </cols>
  <sheetData>
    <row r="1" spans="1:65" ht="42.75" customHeight="1" x14ac:dyDescent="0.25"/>
    <row r="3" spans="1:65" ht="42" customHeight="1" thickBot="1" x14ac:dyDescent="0.3">
      <c r="B3" s="42" t="s">
        <v>298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</row>
    <row r="4" spans="1:65" ht="6" customHeight="1" x14ac:dyDescent="0.25"/>
    <row r="5" spans="1:65" ht="15.75" x14ac:dyDescent="0.25">
      <c r="B5" s="170"/>
      <c r="C5" s="311" t="s">
        <v>12</v>
      </c>
      <c r="D5" s="312"/>
      <c r="E5" s="312"/>
      <c r="F5" s="312"/>
      <c r="G5" s="312"/>
      <c r="H5" s="312"/>
      <c r="I5" s="312"/>
      <c r="J5" s="312"/>
      <c r="K5" s="313"/>
      <c r="L5" s="311" t="s">
        <v>12</v>
      </c>
      <c r="M5" s="312"/>
      <c r="N5" s="312"/>
      <c r="O5" s="312"/>
      <c r="P5" s="312"/>
      <c r="Q5" s="312"/>
      <c r="R5" s="312"/>
      <c r="S5" s="312"/>
      <c r="T5" s="313"/>
      <c r="U5" s="311" t="s">
        <v>12</v>
      </c>
      <c r="V5" s="312"/>
      <c r="W5" s="312"/>
      <c r="X5" s="312"/>
      <c r="Y5" s="312"/>
      <c r="Z5" s="312"/>
      <c r="AA5" s="312"/>
      <c r="AB5" s="312"/>
      <c r="AC5" s="313"/>
      <c r="AD5" s="311" t="s">
        <v>12</v>
      </c>
      <c r="AE5" s="312"/>
      <c r="AF5" s="312"/>
      <c r="AG5" s="312"/>
      <c r="AH5" s="312"/>
      <c r="AI5" s="312"/>
      <c r="AJ5" s="312"/>
      <c r="AK5" s="312"/>
      <c r="AL5" s="313"/>
      <c r="AM5" s="311" t="s">
        <v>12</v>
      </c>
      <c r="AN5" s="312"/>
      <c r="AO5" s="312"/>
      <c r="AP5" s="312"/>
      <c r="AQ5" s="312"/>
      <c r="AR5" s="312"/>
      <c r="AS5" s="312"/>
      <c r="AT5" s="312"/>
      <c r="AU5" s="313"/>
      <c r="AV5" s="311" t="s">
        <v>12</v>
      </c>
      <c r="AW5" s="312"/>
      <c r="AX5" s="312"/>
      <c r="AY5" s="312"/>
      <c r="AZ5" s="312"/>
      <c r="BA5" s="312"/>
      <c r="BB5" s="312"/>
      <c r="BC5" s="312"/>
      <c r="BD5" s="313"/>
      <c r="BE5" s="311" t="s">
        <v>12</v>
      </c>
      <c r="BF5" s="312"/>
      <c r="BG5" s="312"/>
      <c r="BH5" s="312"/>
      <c r="BI5" s="312"/>
      <c r="BJ5" s="312"/>
      <c r="BK5" s="312"/>
      <c r="BL5" s="312"/>
      <c r="BM5" s="313"/>
    </row>
    <row r="6" spans="1:65" ht="15.75" x14ac:dyDescent="0.25">
      <c r="B6" s="209"/>
      <c r="C6" s="311" t="s">
        <v>25</v>
      </c>
      <c r="D6" s="312"/>
      <c r="E6" s="312"/>
      <c r="F6" s="312"/>
      <c r="G6" s="312"/>
      <c r="H6" s="312"/>
      <c r="I6" s="312"/>
      <c r="J6" s="312"/>
      <c r="K6" s="313"/>
      <c r="L6" s="311" t="s">
        <v>24</v>
      </c>
      <c r="M6" s="312"/>
      <c r="N6" s="312"/>
      <c r="O6" s="312"/>
      <c r="P6" s="312"/>
      <c r="Q6" s="312"/>
      <c r="R6" s="312"/>
      <c r="S6" s="312"/>
      <c r="T6" s="313"/>
      <c r="U6" s="311" t="s">
        <v>23</v>
      </c>
      <c r="V6" s="312"/>
      <c r="W6" s="312"/>
      <c r="X6" s="312"/>
      <c r="Y6" s="312"/>
      <c r="Z6" s="312"/>
      <c r="AA6" s="312"/>
      <c r="AB6" s="312"/>
      <c r="AC6" s="313"/>
      <c r="AD6" s="311" t="s">
        <v>22</v>
      </c>
      <c r="AE6" s="312"/>
      <c r="AF6" s="312"/>
      <c r="AG6" s="312"/>
      <c r="AH6" s="312"/>
      <c r="AI6" s="312"/>
      <c r="AJ6" s="312"/>
      <c r="AK6" s="312"/>
      <c r="AL6" s="313"/>
      <c r="AM6" s="311" t="s">
        <v>21</v>
      </c>
      <c r="AN6" s="312"/>
      <c r="AO6" s="312"/>
      <c r="AP6" s="312"/>
      <c r="AQ6" s="312"/>
      <c r="AR6" s="312"/>
      <c r="AS6" s="312"/>
      <c r="AT6" s="312"/>
      <c r="AU6" s="313"/>
      <c r="AV6" s="311" t="s">
        <v>163</v>
      </c>
      <c r="AW6" s="312"/>
      <c r="AX6" s="312"/>
      <c r="AY6" s="312"/>
      <c r="AZ6" s="312"/>
      <c r="BA6" s="312"/>
      <c r="BB6" s="312"/>
      <c r="BC6" s="312"/>
      <c r="BD6" s="313"/>
      <c r="BE6" s="311" t="s">
        <v>0</v>
      </c>
      <c r="BF6" s="312"/>
      <c r="BG6" s="312"/>
      <c r="BH6" s="312"/>
      <c r="BI6" s="312"/>
      <c r="BJ6" s="312"/>
      <c r="BK6" s="312"/>
      <c r="BL6" s="312"/>
      <c r="BM6" s="313"/>
    </row>
    <row r="7" spans="1:65" s="175" customFormat="1" ht="72" customHeight="1" x14ac:dyDescent="0.25">
      <c r="B7" s="171"/>
      <c r="C7" s="210">
        <v>2018</v>
      </c>
      <c r="D7" s="210">
        <v>2019</v>
      </c>
      <c r="E7" s="210">
        <v>2020</v>
      </c>
      <c r="F7" s="210">
        <v>2021</v>
      </c>
      <c r="G7" s="210">
        <v>2022</v>
      </c>
      <c r="H7" s="173" t="str">
        <f>CONCATENATE("var. ",RIGHT(G7,2),"/",RIGHT(F7,2))</f>
        <v>var. 22/21</v>
      </c>
      <c r="I7" s="173" t="str">
        <f>CONCATENATE("var. ",RIGHT(G7,2),"/",RIGHT(D7,2))</f>
        <v>var. 22/19</v>
      </c>
      <c r="J7" s="173" t="str">
        <f>CONCATENATE("Cuota s/ total lugares de residencia ",RIGHT(G7,4))</f>
        <v>Cuota s/ total lugares de residencia 2022</v>
      </c>
      <c r="K7" s="174" t="str">
        <f>CONCATENATE("cuota s/ total Tenerife ",RIGHT(G7,4))</f>
        <v>cuota s/ total Tenerife 2022</v>
      </c>
      <c r="L7" s="210">
        <v>2018</v>
      </c>
      <c r="M7" s="210">
        <v>2019</v>
      </c>
      <c r="N7" s="210">
        <v>2020</v>
      </c>
      <c r="O7" s="210">
        <v>2021</v>
      </c>
      <c r="P7" s="210">
        <v>2022</v>
      </c>
      <c r="Q7" s="173" t="str">
        <f>CONCATENATE("var. ",RIGHT(P7,2),"/",RIGHT(O7,2))</f>
        <v>var. 22/21</v>
      </c>
      <c r="R7" s="173" t="str">
        <f>CONCATENATE("var. ",RIGHT(P7,2),"/",RIGHT(M7,2))</f>
        <v>var. 22/19</v>
      </c>
      <c r="S7" s="173" t="str">
        <f>CONCATENATE("Cuota s/ total lugares de residencia ",RIGHT(P7,4))</f>
        <v>Cuota s/ total lugares de residencia 2022</v>
      </c>
      <c r="T7" s="174" t="str">
        <f>CONCATENATE("cuota s/ total Tenerife ",RIGHT(P7,4))</f>
        <v>cuota s/ total Tenerife 2022</v>
      </c>
      <c r="U7" s="210">
        <v>2018</v>
      </c>
      <c r="V7" s="210">
        <v>2019</v>
      </c>
      <c r="W7" s="210">
        <v>2020</v>
      </c>
      <c r="X7" s="210">
        <v>2021</v>
      </c>
      <c r="Y7" s="210">
        <v>2022</v>
      </c>
      <c r="Z7" s="173" t="str">
        <f>CONCATENATE("var. ",RIGHT(Y7,2),"/",RIGHT(X7,2))</f>
        <v>var. 22/21</v>
      </c>
      <c r="AA7" s="173" t="str">
        <f>CONCATENATE("var. ",RIGHT(Y7,2),"/",RIGHT(V7,2))</f>
        <v>var. 22/19</v>
      </c>
      <c r="AB7" s="173" t="str">
        <f>CONCATENATE("Cuota s/ total lugares de residencia ",RIGHT(Y7,4))</f>
        <v>Cuota s/ total lugares de residencia 2022</v>
      </c>
      <c r="AC7" s="174" t="str">
        <f>CONCATENATE("cuota s/ total Tenerife ",RIGHT(Y7,4))</f>
        <v>cuota s/ total Tenerife 2022</v>
      </c>
      <c r="AD7" s="210">
        <v>2018</v>
      </c>
      <c r="AE7" s="210">
        <v>2019</v>
      </c>
      <c r="AF7" s="210">
        <v>2020</v>
      </c>
      <c r="AG7" s="210">
        <v>2021</v>
      </c>
      <c r="AH7" s="210">
        <v>2022</v>
      </c>
      <c r="AI7" s="173" t="str">
        <f>CONCATENATE("var. ",RIGHT(AH7,2),"/",RIGHT(AG7,2))</f>
        <v>var. 22/21</v>
      </c>
      <c r="AJ7" s="173" t="str">
        <f>CONCATENATE("var. ",RIGHT(AH7,2),"/",RIGHT(AE7,2))</f>
        <v>var. 22/19</v>
      </c>
      <c r="AK7" s="173" t="str">
        <f>CONCATENATE("Cuota s/ total lugares de residencia ",RIGHT(AH7,4))</f>
        <v>Cuota s/ total lugares de residencia 2022</v>
      </c>
      <c r="AL7" s="174" t="str">
        <f>CONCATENATE("cuota s/ total Tenerife ",RIGHT(AH7,4))</f>
        <v>cuota s/ total Tenerife 2022</v>
      </c>
      <c r="AM7" s="210">
        <v>2018</v>
      </c>
      <c r="AN7" s="210">
        <v>2019</v>
      </c>
      <c r="AO7" s="210">
        <v>2020</v>
      </c>
      <c r="AP7" s="210">
        <v>2021</v>
      </c>
      <c r="AQ7" s="210">
        <v>2022</v>
      </c>
      <c r="AR7" s="173" t="str">
        <f>CONCATENATE("var. ",RIGHT(AQ7,2),"/",RIGHT(AP7,2))</f>
        <v>var. 22/21</v>
      </c>
      <c r="AS7" s="173" t="str">
        <f>CONCATENATE("var. ",RIGHT(AQ7,2),"/",RIGHT(AN7,2))</f>
        <v>var. 22/19</v>
      </c>
      <c r="AT7" s="173" t="str">
        <f>CONCATENATE("Cuota s/ total lugares de residencia ",RIGHT(AQ7,4))</f>
        <v>Cuota s/ total lugares de residencia 2022</v>
      </c>
      <c r="AU7" s="174" t="str">
        <f>CONCATENATE("cuota s/ total Tenerife ",RIGHT(AQ7,4))</f>
        <v>cuota s/ total Tenerife 2022</v>
      </c>
      <c r="AV7" s="210">
        <v>2018</v>
      </c>
      <c r="AW7" s="210">
        <v>2019</v>
      </c>
      <c r="AX7" s="210">
        <v>2020</v>
      </c>
      <c r="AY7" s="210">
        <v>2021</v>
      </c>
      <c r="AZ7" s="210">
        <v>2022</v>
      </c>
      <c r="BA7" s="173" t="str">
        <f>CONCATENATE("var. ",RIGHT(AZ7,2),"/",RIGHT(AY7,2))</f>
        <v>var. 22/21</v>
      </c>
      <c r="BB7" s="173" t="str">
        <f>CONCATENATE("var. ",RIGHT(AZ7,2),"/",RIGHT(AW7,2))</f>
        <v>var. 22/19</v>
      </c>
      <c r="BC7" s="173" t="str">
        <f>CONCATENATE("Cuota s/ total lugares de residencia ",RIGHT(AX7,4))</f>
        <v>Cuota s/ total lugares de residencia 2020</v>
      </c>
      <c r="BD7" s="174" t="str">
        <f>CONCATENATE("cuota s/ total Tenerife ",RIGHT(AX7,4))</f>
        <v>cuota s/ total Tenerife 2020</v>
      </c>
      <c r="BE7" s="210">
        <v>2018</v>
      </c>
      <c r="BF7" s="210">
        <v>2019</v>
      </c>
      <c r="BG7" s="210">
        <v>2020</v>
      </c>
      <c r="BH7" s="210">
        <v>2021</v>
      </c>
      <c r="BI7" s="210">
        <v>2022</v>
      </c>
      <c r="BJ7" s="173" t="str">
        <f>CONCATENATE("var. ",RIGHT(BI7,2),"/",RIGHT(BH7,2))</f>
        <v>var. 22/21</v>
      </c>
      <c r="BK7" s="173" t="str">
        <f>CONCATENATE("var. ",RIGHT(BI7,2),"/",RIGHT(BF7,2))</f>
        <v>var. 22/19</v>
      </c>
      <c r="BL7" s="173" t="str">
        <f>CONCATENATE("Cuota s/ total lugares de residencia ",RIGHT(BI7,4))</f>
        <v>Cuota s/ total lugares de residencia 2022</v>
      </c>
      <c r="BM7" s="174" t="str">
        <f>CONCATENATE("cuota s/ total Tenerife ",RIGHT(BI7,4))</f>
        <v>cuota s/ total Tenerife 2022</v>
      </c>
    </row>
    <row r="8" spans="1:65" x14ac:dyDescent="0.25">
      <c r="A8" s="1" t="s">
        <v>0</v>
      </c>
      <c r="B8" s="176" t="s">
        <v>44</v>
      </c>
      <c r="C8" s="177">
        <f>C9+C12</f>
        <v>55131</v>
      </c>
      <c r="D8" s="177">
        <f>D9+D12</f>
        <v>50454</v>
      </c>
      <c r="E8" s="177">
        <f>E9+E12</f>
        <v>0</v>
      </c>
      <c r="F8" s="177">
        <f>F9+F12</f>
        <v>14655</v>
      </c>
      <c r="G8" s="177">
        <f>G9+G12</f>
        <v>33318</v>
      </c>
      <c r="H8" s="178">
        <f>IFERROR(G8/F8-1,"-")</f>
        <v>1.2734902763561924</v>
      </c>
      <c r="I8" s="178">
        <f>IFERROR(G8/D8-1,"-")</f>
        <v>-0.33963610417409917</v>
      </c>
      <c r="J8" s="178">
        <f>G8/G$8</f>
        <v>1</v>
      </c>
      <c r="K8" s="179">
        <f t="shared" ref="K8:K37" si="0">G8/$BI8</f>
        <v>7.0029886396382442E-3</v>
      </c>
      <c r="L8" s="177">
        <f>L9+L12</f>
        <v>149858</v>
      </c>
      <c r="M8" s="177">
        <f>M9+M12</f>
        <v>125486</v>
      </c>
      <c r="N8" s="177">
        <f>N9+N12</f>
        <v>0</v>
      </c>
      <c r="O8" s="177">
        <f>O9+O12</f>
        <v>30442</v>
      </c>
      <c r="P8" s="177">
        <f>P9+P12</f>
        <v>95353</v>
      </c>
      <c r="Q8" s="178">
        <f>IFERROR(P8/O8-1,"-")</f>
        <v>2.1322843439984234</v>
      </c>
      <c r="R8" s="178">
        <f>IFERROR(P8/M8-1,"-")</f>
        <v>-0.24013037310935081</v>
      </c>
      <c r="S8" s="178">
        <f>P8/P$8</f>
        <v>1</v>
      </c>
      <c r="T8" s="179">
        <f t="shared" ref="T8:T37" si="1">P8/$BI8</f>
        <v>2.0041898545993923E-2</v>
      </c>
      <c r="U8" s="177">
        <f>U9+U12</f>
        <v>588983</v>
      </c>
      <c r="V8" s="177">
        <f>V9+V12</f>
        <v>566108</v>
      </c>
      <c r="W8" s="177">
        <f>W9+W12</f>
        <v>0</v>
      </c>
      <c r="X8" s="177">
        <f>X9+X12</f>
        <v>287758</v>
      </c>
      <c r="Y8" s="177">
        <f>Y9+Y12</f>
        <v>543812</v>
      </c>
      <c r="Z8" s="178">
        <f>IFERROR(Y8/X8-1,"-")</f>
        <v>0.88982408829641568</v>
      </c>
      <c r="AA8" s="178">
        <f>IFERROR(Y8/V8-1,"-")</f>
        <v>-3.938471104453567E-2</v>
      </c>
      <c r="AB8" s="178">
        <f>Y8/Y$8</f>
        <v>1</v>
      </c>
      <c r="AC8" s="179">
        <f t="shared" ref="AC8:AC37" si="2">Y8/$BI8</f>
        <v>0.1143018565970032</v>
      </c>
      <c r="AD8" s="177">
        <f>AD9+AD12</f>
        <v>2178159</v>
      </c>
      <c r="AE8" s="177">
        <f>AE9+AE12</f>
        <v>2231028</v>
      </c>
      <c r="AF8" s="177">
        <f>AF9+AF12</f>
        <v>0</v>
      </c>
      <c r="AG8" s="177">
        <f>AG9+AG12</f>
        <v>1104722</v>
      </c>
      <c r="AH8" s="177">
        <f>AH9+AH12</f>
        <v>2319338</v>
      </c>
      <c r="AI8" s="178">
        <f>IFERROR(AH8/AG8-1,"-")</f>
        <v>1.0994766104051519</v>
      </c>
      <c r="AJ8" s="178">
        <f>IFERROR(AH8/AE8-1,"-")</f>
        <v>3.9582649791934488E-2</v>
      </c>
      <c r="AK8" s="178">
        <f>AH8/AH$8</f>
        <v>1</v>
      </c>
      <c r="AL8" s="179">
        <f t="shared" ref="AL8:AL37" si="3">AH8/$BI8</f>
        <v>0.48749317682577842</v>
      </c>
      <c r="AM8" s="177">
        <f>AM9+AM12</f>
        <v>562791</v>
      </c>
      <c r="AN8" s="177">
        <f>AN9+AN12</f>
        <v>595112</v>
      </c>
      <c r="AO8" s="177">
        <f>AO9+AO12</f>
        <v>0</v>
      </c>
      <c r="AP8" s="177">
        <f>AP9+AP12</f>
        <v>420454</v>
      </c>
      <c r="AQ8" s="177">
        <f>AQ9+AQ12</f>
        <v>785052</v>
      </c>
      <c r="AR8" s="178">
        <f>IFERROR(AQ8/AP8-1,"-")</f>
        <v>0.86715312495540542</v>
      </c>
      <c r="AS8" s="178">
        <f>IFERROR(AQ8/AN8-1,"-")</f>
        <v>0.31916681229751709</v>
      </c>
      <c r="AT8" s="178">
        <f>AQ8/AQ$8</f>
        <v>1</v>
      </c>
      <c r="AU8" s="179">
        <f t="shared" ref="AU8:AU37" si="4">AQ8/$BI8</f>
        <v>0.16500721044256206</v>
      </c>
      <c r="AV8" s="177">
        <f>AV9+AV12</f>
        <v>3534922</v>
      </c>
      <c r="AW8" s="177">
        <f>AW9+AW12</f>
        <v>3568188</v>
      </c>
      <c r="AX8" s="177">
        <f>AX9+AX12</f>
        <v>1200286</v>
      </c>
      <c r="AY8" s="177">
        <f>AY9+AY12</f>
        <v>1858031</v>
      </c>
      <c r="AZ8" s="177">
        <f>AZ9+AZ12</f>
        <v>3776873</v>
      </c>
      <c r="BA8" s="178">
        <f>IFERROR(AZ8/AY8-1,"-")</f>
        <v>1.0327287327283559</v>
      </c>
      <c r="BB8" s="178">
        <f>IFERROR(AZ8/AW8-1,"-")</f>
        <v>5.8484866828765858E-2</v>
      </c>
      <c r="BC8" s="178">
        <f t="shared" ref="BC8:BC37" si="5">AX8/AX$8</f>
        <v>1</v>
      </c>
      <c r="BD8" s="179">
        <f t="shared" ref="BD8:BD37" si="6">AX8/$BI8</f>
        <v>0.25228372718400954</v>
      </c>
      <c r="BE8" s="177">
        <f>BE9+BE12</f>
        <v>4872456</v>
      </c>
      <c r="BF8" s="177">
        <f>BF9+BF12</f>
        <v>4831573</v>
      </c>
      <c r="BG8" s="177">
        <f>BG9+BG12</f>
        <v>1565303</v>
      </c>
      <c r="BH8" s="177">
        <f>BH9+BH12</f>
        <v>2335438</v>
      </c>
      <c r="BI8" s="177">
        <f>BI9+BI12</f>
        <v>4757683</v>
      </c>
      <c r="BJ8" s="178">
        <f>IFERROR(BI8/BH8-1,"-")</f>
        <v>1.0371694731352319</v>
      </c>
      <c r="BK8" s="178">
        <f>IFERROR(BI8/BF8-1,"-")</f>
        <v>-1.5293156079810855E-2</v>
      </c>
      <c r="BL8" s="178">
        <f>BI8/BI$8</f>
        <v>1</v>
      </c>
      <c r="BM8" s="179">
        <f>BI8/$BI8</f>
        <v>1</v>
      </c>
    </row>
    <row r="9" spans="1:65" x14ac:dyDescent="0.25">
      <c r="A9" s="1" t="s">
        <v>76</v>
      </c>
      <c r="B9" s="180" t="s">
        <v>77</v>
      </c>
      <c r="C9" s="181">
        <v>20468</v>
      </c>
      <c r="D9" s="181">
        <v>19072</v>
      </c>
      <c r="E9" s="181">
        <v>0</v>
      </c>
      <c r="F9" s="181">
        <v>10237</v>
      </c>
      <c r="G9" s="181">
        <v>17781</v>
      </c>
      <c r="H9" s="182">
        <f>IFERROR(G9/F9-1,"-")</f>
        <v>0.73693464882289739</v>
      </c>
      <c r="I9" s="183">
        <f t="shared" ref="I9:I37" si="7">IFERROR(G9/D9-1,"-")</f>
        <v>-6.7690855704698016E-2</v>
      </c>
      <c r="J9" s="182">
        <f>G9/G$8</f>
        <v>0.53367549072573384</v>
      </c>
      <c r="K9" s="184">
        <f t="shared" si="0"/>
        <v>1.7487541564997773E-2</v>
      </c>
      <c r="L9" s="181">
        <v>45478</v>
      </c>
      <c r="M9" s="181">
        <v>33225</v>
      </c>
      <c r="N9" s="181">
        <v>0</v>
      </c>
      <c r="O9" s="181">
        <v>10871</v>
      </c>
      <c r="P9" s="181">
        <v>34909</v>
      </c>
      <c r="Q9" s="182">
        <f>IFERROR(P9/O9-1,"-")</f>
        <v>2.2112041210560207</v>
      </c>
      <c r="R9" s="183">
        <f t="shared" ref="R9:R37" si="8">IFERROR(P9/M9-1,"-")</f>
        <v>5.0684725357411642E-2</v>
      </c>
      <c r="S9" s="182">
        <f>P9/P$8</f>
        <v>0.36610279697544912</v>
      </c>
      <c r="T9" s="184">
        <f t="shared" si="1"/>
        <v>3.4332860271779272E-2</v>
      </c>
      <c r="U9" s="181">
        <v>137111</v>
      </c>
      <c r="V9" s="181">
        <v>135934</v>
      </c>
      <c r="W9" s="181">
        <v>0</v>
      </c>
      <c r="X9" s="181">
        <v>98740</v>
      </c>
      <c r="Y9" s="181">
        <v>120982</v>
      </c>
      <c r="Z9" s="182">
        <f>IFERROR(Y9/X9-1,"-")</f>
        <v>0.22525825400040511</v>
      </c>
      <c r="AA9" s="183">
        <f t="shared" ref="AA9:AA37" si="9">IFERROR(Y9/V9-1,"-")</f>
        <v>-0.10999455618167642</v>
      </c>
      <c r="AB9" s="182">
        <f>Y9/Y$8</f>
        <v>0.2224702654593867</v>
      </c>
      <c r="AC9" s="184">
        <f t="shared" si="2"/>
        <v>0.11898530755393738</v>
      </c>
      <c r="AD9" s="181">
        <v>523583</v>
      </c>
      <c r="AE9" s="181">
        <v>551651</v>
      </c>
      <c r="AF9" s="181">
        <v>0</v>
      </c>
      <c r="AG9" s="181">
        <v>402914</v>
      </c>
      <c r="AH9" s="181">
        <v>557954</v>
      </c>
      <c r="AI9" s="182">
        <f>IFERROR(AH9/AG9-1,"-")</f>
        <v>0.38479675563519766</v>
      </c>
      <c r="AJ9" s="183">
        <f t="shared" ref="AJ9:AJ37" si="10">IFERROR(AH9/AE9-1,"-")</f>
        <v>1.1425702119637338E-2</v>
      </c>
      <c r="AK9" s="182">
        <f>AH9/AH$8</f>
        <v>0.24056605807346751</v>
      </c>
      <c r="AL9" s="184">
        <f t="shared" si="3"/>
        <v>0.54874550173537862</v>
      </c>
      <c r="AM9" s="181">
        <v>104885</v>
      </c>
      <c r="AN9" s="181">
        <v>122937</v>
      </c>
      <c r="AO9" s="181">
        <v>0</v>
      </c>
      <c r="AP9" s="181">
        <v>146504</v>
      </c>
      <c r="AQ9" s="181">
        <v>130444</v>
      </c>
      <c r="AR9" s="182">
        <f>IFERROR(AQ9/AP9-1,"-")</f>
        <v>-0.10962158029814884</v>
      </c>
      <c r="AS9" s="183">
        <f t="shared" ref="AS9:AS37" si="11">IFERROR(AQ9/AN9-1,"-")</f>
        <v>6.1063796904105461E-2</v>
      </c>
      <c r="AT9" s="182">
        <f>AQ9/AQ$8</f>
        <v>0.16615969388015062</v>
      </c>
      <c r="AU9" s="184">
        <f t="shared" si="4"/>
        <v>0.1282911462743698</v>
      </c>
      <c r="AV9" s="181">
        <v>831525</v>
      </c>
      <c r="AW9" s="181">
        <v>862819</v>
      </c>
      <c r="AX9" s="181">
        <v>376894</v>
      </c>
      <c r="AY9" s="181">
        <v>669266</v>
      </c>
      <c r="AZ9" s="181">
        <v>862070</v>
      </c>
      <c r="BA9" s="182">
        <f>IFERROR(AZ9/AY9-1,"-")</f>
        <v>0.28808276529810262</v>
      </c>
      <c r="BB9" s="183">
        <f t="shared" ref="BB9:BB37" si="12">IFERROR(AZ9/AW9-1,"-")</f>
        <v>-8.680847315601925E-4</v>
      </c>
      <c r="BC9" s="182">
        <f t="shared" si="5"/>
        <v>0.31400349583349302</v>
      </c>
      <c r="BD9" s="184">
        <f t="shared" si="6"/>
        <v>0.37067372423363537</v>
      </c>
      <c r="BE9" s="181">
        <v>1028693</v>
      </c>
      <c r="BF9" s="181">
        <v>1047557</v>
      </c>
      <c r="BG9" s="181">
        <v>456683</v>
      </c>
      <c r="BH9" s="181">
        <v>800301</v>
      </c>
      <c r="BI9" s="181">
        <v>1016781</v>
      </c>
      <c r="BJ9" s="182">
        <f>IFERROR(BI9/BH9-1,"-")</f>
        <v>0.27049822504282761</v>
      </c>
      <c r="BK9" s="183">
        <f t="shared" ref="BK9:BK37" si="13">IFERROR(BI9/BF9-1,"-")</f>
        <v>-2.9378830937123235E-2</v>
      </c>
      <c r="BL9" s="182">
        <f>BI9/BI$8</f>
        <v>0.21371348196170278</v>
      </c>
      <c r="BM9" s="184">
        <f t="shared" ref="BM9:BM37" si="14">BI9/$BI9</f>
        <v>1</v>
      </c>
    </row>
    <row r="10" spans="1:65" x14ac:dyDescent="0.25">
      <c r="A10" s="197" t="s">
        <v>9</v>
      </c>
      <c r="B10" s="185" t="s">
        <v>9</v>
      </c>
      <c r="C10" s="186">
        <v>10142</v>
      </c>
      <c r="D10" s="186">
        <v>8766</v>
      </c>
      <c r="E10" s="186">
        <v>0</v>
      </c>
      <c r="F10" s="186">
        <v>9089</v>
      </c>
      <c r="G10" s="186">
        <v>14213</v>
      </c>
      <c r="H10" s="187">
        <f>IFERROR(G10/F10-1,"-")</f>
        <v>0.56375838926174504</v>
      </c>
      <c r="I10" s="188">
        <f t="shared" si="7"/>
        <v>0.62137805156285641</v>
      </c>
      <c r="J10" s="187">
        <f>G10/G$8</f>
        <v>0.42658622966564619</v>
      </c>
      <c r="K10" s="189">
        <f t="shared" si="0"/>
        <v>3.3583958715336197E-2</v>
      </c>
      <c r="L10" s="186">
        <v>30918</v>
      </c>
      <c r="M10" s="186">
        <v>22306</v>
      </c>
      <c r="N10" s="186">
        <v>0</v>
      </c>
      <c r="O10" s="186">
        <v>6581</v>
      </c>
      <c r="P10" s="186">
        <v>23987</v>
      </c>
      <c r="Q10" s="187">
        <f>IFERROR(P10/O10-1,"-")</f>
        <v>2.6448867953198603</v>
      </c>
      <c r="R10" s="188">
        <f t="shared" si="8"/>
        <v>7.536088944678565E-2</v>
      </c>
      <c r="S10" s="187">
        <f>P10/P$8</f>
        <v>0.25155999286860403</v>
      </c>
      <c r="T10" s="189">
        <f t="shared" si="1"/>
        <v>5.6678985274380443E-2</v>
      </c>
      <c r="U10" s="186">
        <v>55392</v>
      </c>
      <c r="V10" s="186">
        <v>60519</v>
      </c>
      <c r="W10" s="186">
        <v>0</v>
      </c>
      <c r="X10" s="186">
        <v>61243</v>
      </c>
      <c r="Y10" s="186">
        <v>59201</v>
      </c>
      <c r="Z10" s="187">
        <f>IFERROR(Y10/X10-1,"-")</f>
        <v>-3.3342586091471671E-2</v>
      </c>
      <c r="AA10" s="188">
        <f t="shared" si="9"/>
        <v>-2.1778284505692413E-2</v>
      </c>
      <c r="AB10" s="187">
        <f>Y10/Y$8</f>
        <v>0.10886298941545976</v>
      </c>
      <c r="AC10" s="189">
        <f t="shared" si="2"/>
        <v>0.13988629704542446</v>
      </c>
      <c r="AD10" s="186">
        <v>161839</v>
      </c>
      <c r="AE10" s="186">
        <v>155246</v>
      </c>
      <c r="AF10" s="186">
        <v>0</v>
      </c>
      <c r="AG10" s="186">
        <v>172656</v>
      </c>
      <c r="AH10" s="186">
        <v>168700</v>
      </c>
      <c r="AI10" s="187">
        <f>IFERROR(AH10/AG10-1,"-")</f>
        <v>-2.2912612362153695E-2</v>
      </c>
      <c r="AJ10" s="188">
        <f t="shared" si="10"/>
        <v>8.6662458292001032E-2</v>
      </c>
      <c r="AK10" s="187">
        <f>AH10/AH$8</f>
        <v>7.2736272160418183E-2</v>
      </c>
      <c r="AL10" s="189">
        <f t="shared" si="3"/>
        <v>0.39862195421636643</v>
      </c>
      <c r="AM10" s="186">
        <v>59913</v>
      </c>
      <c r="AN10" s="186">
        <v>65577</v>
      </c>
      <c r="AO10" s="186">
        <v>0</v>
      </c>
      <c r="AP10" s="186">
        <v>75583</v>
      </c>
      <c r="AQ10" s="186">
        <v>66768</v>
      </c>
      <c r="AR10" s="187">
        <f>IFERROR(AQ10/AP10-1,"-")</f>
        <v>-0.11662675469351569</v>
      </c>
      <c r="AS10" s="188">
        <f t="shared" si="11"/>
        <v>1.8161855528615156E-2</v>
      </c>
      <c r="AT10" s="187">
        <f>AQ10/AQ$8</f>
        <v>8.5049143241466812E-2</v>
      </c>
      <c r="AU10" s="189">
        <f t="shared" si="4"/>
        <v>0.15776639382998431</v>
      </c>
      <c r="AV10" s="186">
        <v>318204</v>
      </c>
      <c r="AW10" s="186">
        <v>312414</v>
      </c>
      <c r="AX10" s="186">
        <v>151162</v>
      </c>
      <c r="AY10" s="186">
        <v>325152</v>
      </c>
      <c r="AZ10" s="186">
        <v>332869</v>
      </c>
      <c r="BA10" s="187">
        <f>IFERROR(AZ10/AY10-1,"-")</f>
        <v>2.3733515402027283E-2</v>
      </c>
      <c r="BB10" s="188">
        <f t="shared" si="12"/>
        <v>6.5474018449877436E-2</v>
      </c>
      <c r="BC10" s="187">
        <f t="shared" si="5"/>
        <v>0.12593831803420186</v>
      </c>
      <c r="BD10" s="189">
        <f t="shared" si="6"/>
        <v>0.35718133872705621</v>
      </c>
      <c r="BE10" s="186">
        <v>422456</v>
      </c>
      <c r="BF10" s="186">
        <v>415150</v>
      </c>
      <c r="BG10" s="186">
        <v>208389</v>
      </c>
      <c r="BH10" s="186">
        <v>416048</v>
      </c>
      <c r="BI10" s="186">
        <v>423208</v>
      </c>
      <c r="BJ10" s="187">
        <f>IFERROR(BI10/BH10-1,"-")</f>
        <v>1.7209552743914225E-2</v>
      </c>
      <c r="BK10" s="188">
        <f t="shared" si="13"/>
        <v>1.9409851860773264E-2</v>
      </c>
      <c r="BL10" s="187">
        <f>BI10/BI$8</f>
        <v>8.8952542655742303E-2</v>
      </c>
      <c r="BM10" s="189">
        <f t="shared" si="14"/>
        <v>1</v>
      </c>
    </row>
    <row r="11" spans="1:65" x14ac:dyDescent="0.25">
      <c r="A11" s="197" t="s">
        <v>81</v>
      </c>
      <c r="B11" s="185" t="s">
        <v>81</v>
      </c>
      <c r="C11" s="186">
        <v>10326</v>
      </c>
      <c r="D11" s="186">
        <v>10306</v>
      </c>
      <c r="E11" s="186">
        <v>0</v>
      </c>
      <c r="F11" s="186">
        <v>1148</v>
      </c>
      <c r="G11" s="186">
        <v>3568</v>
      </c>
      <c r="H11" s="187">
        <f>IFERROR(G11/F11-1,"-")</f>
        <v>2.1080139372822297</v>
      </c>
      <c r="I11" s="188">
        <f t="shared" si="7"/>
        <v>-0.65379390646225499</v>
      </c>
      <c r="J11" s="187">
        <f>G11/G$8</f>
        <v>0.10708926106008763</v>
      </c>
      <c r="K11" s="189">
        <f t="shared" si="0"/>
        <v>6.0110550850527231E-3</v>
      </c>
      <c r="L11" s="186">
        <v>14560</v>
      </c>
      <c r="M11" s="186">
        <v>10919</v>
      </c>
      <c r="N11" s="186">
        <v>0</v>
      </c>
      <c r="O11" s="186">
        <v>4290</v>
      </c>
      <c r="P11" s="186">
        <v>10922</v>
      </c>
      <c r="Q11" s="187">
        <f>IFERROR(P11/O11-1,"-")</f>
        <v>1.5459207459207458</v>
      </c>
      <c r="R11" s="188">
        <f t="shared" si="8"/>
        <v>2.747504350215646E-4</v>
      </c>
      <c r="S11" s="187">
        <f>P11/P$8</f>
        <v>0.11454280410684509</v>
      </c>
      <c r="T11" s="189">
        <f t="shared" si="1"/>
        <v>1.8400432634233702E-2</v>
      </c>
      <c r="U11" s="186">
        <v>81719</v>
      </c>
      <c r="V11" s="186">
        <v>75415</v>
      </c>
      <c r="W11" s="186">
        <v>0</v>
      </c>
      <c r="X11" s="186">
        <v>37497</v>
      </c>
      <c r="Y11" s="186">
        <v>61781</v>
      </c>
      <c r="Z11" s="187">
        <f>IFERROR(Y11/X11-1,"-")</f>
        <v>0.64762514334480081</v>
      </c>
      <c r="AA11" s="188">
        <f t="shared" si="9"/>
        <v>-0.1807863157196844</v>
      </c>
      <c r="AB11" s="187">
        <f>Y11/Y$8</f>
        <v>0.11360727604392694</v>
      </c>
      <c r="AC11" s="189">
        <f t="shared" si="2"/>
        <v>0.1040832382874558</v>
      </c>
      <c r="AD11" s="186">
        <v>361744</v>
      </c>
      <c r="AE11" s="186">
        <v>396405</v>
      </c>
      <c r="AF11" s="186">
        <v>0</v>
      </c>
      <c r="AG11" s="186">
        <v>230258</v>
      </c>
      <c r="AH11" s="186">
        <v>389254</v>
      </c>
      <c r="AI11" s="187">
        <f>IFERROR(AH11/AG11-1,"-")</f>
        <v>0.69051238176306584</v>
      </c>
      <c r="AJ11" s="188">
        <f t="shared" si="10"/>
        <v>-1.8039631185277738E-2</v>
      </c>
      <c r="AK11" s="187">
        <f>AH11/AH$8</f>
        <v>0.16782978591304934</v>
      </c>
      <c r="AL11" s="189">
        <f t="shared" si="3"/>
        <v>0.65578117603058095</v>
      </c>
      <c r="AM11" s="186">
        <v>44972</v>
      </c>
      <c r="AN11" s="186">
        <v>57360</v>
      </c>
      <c r="AO11" s="186">
        <v>0</v>
      </c>
      <c r="AP11" s="186">
        <v>70921</v>
      </c>
      <c r="AQ11" s="186">
        <v>63676</v>
      </c>
      <c r="AR11" s="187">
        <f>IFERROR(AQ11/AP11-1,"-")</f>
        <v>-0.10215591996728757</v>
      </c>
      <c r="AS11" s="188">
        <f t="shared" si="11"/>
        <v>0.11011157601115751</v>
      </c>
      <c r="AT11" s="187">
        <f>AQ11/AQ$8</f>
        <v>8.1110550638683804E-2</v>
      </c>
      <c r="AU11" s="189">
        <f t="shared" si="4"/>
        <v>0.10727576894501603</v>
      </c>
      <c r="AV11" s="186">
        <v>513321</v>
      </c>
      <c r="AW11" s="186">
        <v>550405</v>
      </c>
      <c r="AX11" s="186">
        <v>225732</v>
      </c>
      <c r="AY11" s="186">
        <v>344114</v>
      </c>
      <c r="AZ11" s="186">
        <v>529201</v>
      </c>
      <c r="BA11" s="187">
        <f>IFERROR(AZ11/AY11-1,"-")</f>
        <v>0.53786535857303108</v>
      </c>
      <c r="BB11" s="188">
        <f t="shared" si="12"/>
        <v>-3.8524359335398439E-2</v>
      </c>
      <c r="BC11" s="187">
        <f t="shared" si="5"/>
        <v>0.18806517779929116</v>
      </c>
      <c r="BD11" s="189">
        <f t="shared" si="6"/>
        <v>0.38029357804347569</v>
      </c>
      <c r="BE11" s="186">
        <v>606237</v>
      </c>
      <c r="BF11" s="186">
        <v>632407</v>
      </c>
      <c r="BG11" s="186">
        <v>248294</v>
      </c>
      <c r="BH11" s="186">
        <v>384253</v>
      </c>
      <c r="BI11" s="186">
        <v>593573</v>
      </c>
      <c r="BJ11" s="187">
        <f>IFERROR(BI11/BH11-1,"-")</f>
        <v>0.54474525898301374</v>
      </c>
      <c r="BK11" s="188">
        <f t="shared" si="13"/>
        <v>-6.1406657421565591E-2</v>
      </c>
      <c r="BL11" s="187">
        <f>BI11/BI$8</f>
        <v>0.12476093930596048</v>
      </c>
      <c r="BM11" s="189">
        <f t="shared" si="14"/>
        <v>1</v>
      </c>
    </row>
    <row r="12" spans="1:65" x14ac:dyDescent="0.25">
      <c r="A12" s="1" t="s">
        <v>297</v>
      </c>
      <c r="B12" s="180" t="s">
        <v>89</v>
      </c>
      <c r="C12" s="181">
        <v>34663</v>
      </c>
      <c r="D12" s="181">
        <v>31382</v>
      </c>
      <c r="E12" s="181">
        <v>0</v>
      </c>
      <c r="F12" s="181">
        <v>4418</v>
      </c>
      <c r="G12" s="181">
        <v>15537</v>
      </c>
      <c r="H12" s="182">
        <f>IFERROR(G12/F12-1,"-")</f>
        <v>2.5167496604798552</v>
      </c>
      <c r="I12" s="183">
        <f t="shared" si="7"/>
        <v>-0.50490727168440508</v>
      </c>
      <c r="J12" s="182">
        <f>G12/G$8</f>
        <v>0.46632450927426616</v>
      </c>
      <c r="K12" s="184">
        <f t="shared" si="0"/>
        <v>4.1532764023222207E-3</v>
      </c>
      <c r="L12" s="181">
        <v>104380</v>
      </c>
      <c r="M12" s="181">
        <v>92261</v>
      </c>
      <c r="N12" s="181">
        <v>0</v>
      </c>
      <c r="O12" s="181">
        <v>19571</v>
      </c>
      <c r="P12" s="181">
        <v>60444</v>
      </c>
      <c r="Q12" s="182">
        <f>IFERROR(P12/O12-1,"-")</f>
        <v>2.0884471922742835</v>
      </c>
      <c r="R12" s="183">
        <f t="shared" si="8"/>
        <v>-0.34485860764570075</v>
      </c>
      <c r="S12" s="182">
        <f>P12/P$8</f>
        <v>0.63389720302455088</v>
      </c>
      <c r="T12" s="184">
        <f t="shared" si="1"/>
        <v>1.6157600493143097E-2</v>
      </c>
      <c r="U12" s="181">
        <v>451872</v>
      </c>
      <c r="V12" s="181">
        <v>430174</v>
      </c>
      <c r="W12" s="181">
        <v>0</v>
      </c>
      <c r="X12" s="181">
        <v>189018</v>
      </c>
      <c r="Y12" s="181">
        <v>422830</v>
      </c>
      <c r="Z12" s="182">
        <f>IFERROR(Y12/X12-1,"-")</f>
        <v>1.2369827212223177</v>
      </c>
      <c r="AA12" s="183">
        <f t="shared" si="9"/>
        <v>-1.7072161497440619E-2</v>
      </c>
      <c r="AB12" s="182">
        <f>Y12/Y$8</f>
        <v>0.77752973454061325</v>
      </c>
      <c r="AC12" s="184">
        <f t="shared" si="2"/>
        <v>0.11302888982389808</v>
      </c>
      <c r="AD12" s="181">
        <v>1654576</v>
      </c>
      <c r="AE12" s="181">
        <v>1679377</v>
      </c>
      <c r="AF12" s="181">
        <v>0</v>
      </c>
      <c r="AG12" s="181">
        <v>701808</v>
      </c>
      <c r="AH12" s="181">
        <v>1761384</v>
      </c>
      <c r="AI12" s="182">
        <f>IFERROR(AH12/AG12-1,"-")</f>
        <v>1.5097804527734082</v>
      </c>
      <c r="AJ12" s="183">
        <f t="shared" si="10"/>
        <v>4.8831798934962256E-2</v>
      </c>
      <c r="AK12" s="182">
        <f>AH12/AH$8</f>
        <v>0.75943394192653246</v>
      </c>
      <c r="AL12" s="184">
        <f t="shared" si="3"/>
        <v>0.47084473209937067</v>
      </c>
      <c r="AM12" s="181">
        <v>457906</v>
      </c>
      <c r="AN12" s="181">
        <v>472175</v>
      </c>
      <c r="AO12" s="181">
        <v>0</v>
      </c>
      <c r="AP12" s="181">
        <v>273950</v>
      </c>
      <c r="AQ12" s="181">
        <v>654608</v>
      </c>
      <c r="AR12" s="182">
        <f>IFERROR(AQ12/AP12-1,"-")</f>
        <v>1.3895163350976456</v>
      </c>
      <c r="AS12" s="183">
        <f t="shared" si="11"/>
        <v>0.38636734261661454</v>
      </c>
      <c r="AT12" s="182">
        <f>AQ12/AQ$8</f>
        <v>0.83384030611984938</v>
      </c>
      <c r="AU12" s="184">
        <f t="shared" si="4"/>
        <v>0.17498667433683107</v>
      </c>
      <c r="AV12" s="181">
        <v>2703397</v>
      </c>
      <c r="AW12" s="181">
        <v>2705369</v>
      </c>
      <c r="AX12" s="181">
        <v>823392</v>
      </c>
      <c r="AY12" s="181">
        <v>1188765</v>
      </c>
      <c r="AZ12" s="181">
        <v>2914803</v>
      </c>
      <c r="BA12" s="182">
        <f>IFERROR(AZ12/AY12-1,"-")</f>
        <v>1.4519589658174659</v>
      </c>
      <c r="BB12" s="183">
        <f t="shared" si="12"/>
        <v>7.7414208560828479E-2</v>
      </c>
      <c r="BC12" s="182">
        <f t="shared" si="5"/>
        <v>0.68599650416650704</v>
      </c>
      <c r="BD12" s="184">
        <f t="shared" si="6"/>
        <v>0.22010520457365629</v>
      </c>
      <c r="BE12" s="181">
        <v>3843763</v>
      </c>
      <c r="BF12" s="181">
        <v>3784016</v>
      </c>
      <c r="BG12" s="181">
        <v>1108620</v>
      </c>
      <c r="BH12" s="181">
        <v>1535137</v>
      </c>
      <c r="BI12" s="181">
        <v>3740902</v>
      </c>
      <c r="BJ12" s="182">
        <f>IFERROR(BI12/BH12-1,"-")</f>
        <v>1.436852215795724</v>
      </c>
      <c r="BK12" s="183">
        <f t="shared" si="13"/>
        <v>-1.1393715037145702E-2</v>
      </c>
      <c r="BL12" s="182">
        <f>BI12/BI$8</f>
        <v>0.78628651803829719</v>
      </c>
      <c r="BM12" s="184">
        <f t="shared" si="14"/>
        <v>1</v>
      </c>
    </row>
    <row r="13" spans="1:65" x14ac:dyDescent="0.25">
      <c r="A13" s="197" t="s">
        <v>93</v>
      </c>
      <c r="B13" s="185" t="s">
        <v>93</v>
      </c>
      <c r="C13" s="186">
        <v>13698</v>
      </c>
      <c r="D13" s="186">
        <v>13290</v>
      </c>
      <c r="E13" s="186">
        <v>0</v>
      </c>
      <c r="F13" s="186">
        <v>372</v>
      </c>
      <c r="G13" s="186">
        <v>5768</v>
      </c>
      <c r="H13" s="187">
        <f t="shared" ref="H13:H37" si="15">IFERROR(G13/F13-1,"-")</f>
        <v>14.505376344086022</v>
      </c>
      <c r="I13" s="188">
        <f t="shared" si="7"/>
        <v>-0.5659894657637321</v>
      </c>
      <c r="J13" s="187">
        <f t="shared" ref="J13:J37" si="16">G13/G$8</f>
        <v>0.17311963503211478</v>
      </c>
      <c r="K13" s="189">
        <f t="shared" si="0"/>
        <v>3.34871256283916E-3</v>
      </c>
      <c r="L13" s="186">
        <v>26731</v>
      </c>
      <c r="M13" s="186">
        <v>20185</v>
      </c>
      <c r="N13" s="186">
        <v>0</v>
      </c>
      <c r="O13" s="186">
        <v>5563</v>
      </c>
      <c r="P13" s="186">
        <v>16601</v>
      </c>
      <c r="Q13" s="187">
        <f t="shared" ref="Q13:Q37" si="17">IFERROR(P13/O13-1,"-")</f>
        <v>1.9841811971957575</v>
      </c>
      <c r="R13" s="188">
        <f t="shared" si="8"/>
        <v>-0.17755759227148871</v>
      </c>
      <c r="S13" s="187">
        <f t="shared" ref="S13:S37" si="18">P13/P$8</f>
        <v>0.17410044780971756</v>
      </c>
      <c r="T13" s="189">
        <f t="shared" si="1"/>
        <v>9.6379988307373262E-3</v>
      </c>
      <c r="U13" s="186">
        <v>165494</v>
      </c>
      <c r="V13" s="186">
        <v>163334</v>
      </c>
      <c r="W13" s="186">
        <v>0</v>
      </c>
      <c r="X13" s="186">
        <v>45528</v>
      </c>
      <c r="Y13" s="186">
        <v>163035</v>
      </c>
      <c r="Z13" s="187">
        <f t="shared" ref="Z13:Z37" si="19">IFERROR(Y13/X13-1,"-")</f>
        <v>2.5809831312598841</v>
      </c>
      <c r="AA13" s="188">
        <f t="shared" si="9"/>
        <v>-1.8306047730417552E-3</v>
      </c>
      <c r="AB13" s="187">
        <f t="shared" ref="AB13:AB37" si="20">Y13/Y$8</f>
        <v>0.2998002986326157</v>
      </c>
      <c r="AC13" s="189">
        <f t="shared" si="2"/>
        <v>9.465280039571472E-2</v>
      </c>
      <c r="AD13" s="186">
        <v>661022</v>
      </c>
      <c r="AE13" s="186">
        <v>711742</v>
      </c>
      <c r="AF13" s="186">
        <v>0</v>
      </c>
      <c r="AG13" s="186">
        <v>187064</v>
      </c>
      <c r="AH13" s="186">
        <v>790309</v>
      </c>
      <c r="AI13" s="187">
        <f t="shared" ref="AI13:AI37" si="21">IFERROR(AH13/AG13-1,"-")</f>
        <v>3.2248054141897962</v>
      </c>
      <c r="AJ13" s="188">
        <f t="shared" si="10"/>
        <v>0.1103869098634056</v>
      </c>
      <c r="AK13" s="187">
        <f t="shared" ref="AK13:AK37" si="22">AH13/AH$8</f>
        <v>0.34074766161723735</v>
      </c>
      <c r="AL13" s="189">
        <f t="shared" si="3"/>
        <v>0.45882761387393445</v>
      </c>
      <c r="AM13" s="186">
        <v>229126</v>
      </c>
      <c r="AN13" s="186">
        <v>245545</v>
      </c>
      <c r="AO13" s="186">
        <v>0</v>
      </c>
      <c r="AP13" s="186">
        <v>97653</v>
      </c>
      <c r="AQ13" s="186">
        <v>342383</v>
      </c>
      <c r="AR13" s="187">
        <f t="shared" ref="AR13:AR37" si="23">IFERROR(AQ13/AP13-1,"-")</f>
        <v>2.5061186036271286</v>
      </c>
      <c r="AS13" s="188">
        <f t="shared" si="11"/>
        <v>0.3943798489075323</v>
      </c>
      <c r="AT13" s="187">
        <f t="shared" ref="AT13:AT37" si="24">AQ13/AQ$8</f>
        <v>0.4361277979038331</v>
      </c>
      <c r="AU13" s="189">
        <f t="shared" si="4"/>
        <v>0.1987763962209709</v>
      </c>
      <c r="AV13" s="186">
        <v>1096071</v>
      </c>
      <c r="AW13" s="186">
        <v>1154096</v>
      </c>
      <c r="AX13" s="186">
        <v>316458</v>
      </c>
      <c r="AY13" s="186">
        <v>336180</v>
      </c>
      <c r="AZ13" s="186">
        <v>1318096</v>
      </c>
      <c r="BA13" s="187">
        <f t="shared" ref="BA13:BA37" si="25">IFERROR(AZ13/AY13-1,"-")</f>
        <v>2.9208043310131475</v>
      </c>
      <c r="BB13" s="188">
        <f t="shared" si="12"/>
        <v>0.14210256339160687</v>
      </c>
      <c r="BC13" s="187">
        <f t="shared" si="5"/>
        <v>0.26365216290117521</v>
      </c>
      <c r="BD13" s="189">
        <f t="shared" si="6"/>
        <v>0.18372518727651785</v>
      </c>
      <c r="BE13" s="186">
        <v>1692213</v>
      </c>
      <c r="BF13" s="186">
        <v>1721079</v>
      </c>
      <c r="BG13" s="186">
        <v>436137</v>
      </c>
      <c r="BH13" s="186">
        <v>446045</v>
      </c>
      <c r="BI13" s="186">
        <v>1722453</v>
      </c>
      <c r="BJ13" s="187">
        <f t="shared" ref="BJ13:BJ37" si="26">IFERROR(BI13/BH13-1,"-")</f>
        <v>2.8616126175610086</v>
      </c>
      <c r="BK13" s="188">
        <f t="shared" si="13"/>
        <v>7.983363924608522E-4</v>
      </c>
      <c r="BL13" s="187">
        <f t="shared" ref="BL13:BL37" si="27">BI13/BI$8</f>
        <v>0.36203610034548328</v>
      </c>
      <c r="BM13" s="189">
        <f t="shared" si="14"/>
        <v>1</v>
      </c>
    </row>
    <row r="14" spans="1:65" x14ac:dyDescent="0.25">
      <c r="A14" s="197" t="s">
        <v>97</v>
      </c>
      <c r="B14" s="185" t="s">
        <v>97</v>
      </c>
      <c r="C14" s="186">
        <v>3793</v>
      </c>
      <c r="D14" s="186">
        <v>3246</v>
      </c>
      <c r="E14" s="186">
        <v>0</v>
      </c>
      <c r="F14" s="186">
        <v>831</v>
      </c>
      <c r="G14" s="186">
        <v>1756</v>
      </c>
      <c r="H14" s="187">
        <f t="shared" si="15"/>
        <v>1.1131167268351385</v>
      </c>
      <c r="I14" s="188">
        <f t="shared" si="7"/>
        <v>-0.45902649414664198</v>
      </c>
      <c r="J14" s="187">
        <f t="shared" si="16"/>
        <v>5.2704243952218018E-2</v>
      </c>
      <c r="K14" s="189">
        <f t="shared" si="0"/>
        <v>4.5526549808275153E-3</v>
      </c>
      <c r="L14" s="186">
        <v>7505</v>
      </c>
      <c r="M14" s="186">
        <v>5869</v>
      </c>
      <c r="N14" s="186">
        <v>0</v>
      </c>
      <c r="O14" s="186">
        <v>1527</v>
      </c>
      <c r="P14" s="186">
        <v>4430</v>
      </c>
      <c r="Q14" s="187">
        <f t="shared" si="17"/>
        <v>1.9011132940406026</v>
      </c>
      <c r="R14" s="188">
        <f t="shared" si="8"/>
        <v>-0.24518657352189466</v>
      </c>
      <c r="S14" s="187">
        <f t="shared" si="18"/>
        <v>4.645894728010655E-2</v>
      </c>
      <c r="T14" s="189">
        <f t="shared" si="1"/>
        <v>1.1485342576916795E-2</v>
      </c>
      <c r="U14" s="186">
        <v>86156</v>
      </c>
      <c r="V14" s="186">
        <v>73228</v>
      </c>
      <c r="W14" s="186">
        <v>0</v>
      </c>
      <c r="X14" s="186">
        <v>35863</v>
      </c>
      <c r="Y14" s="186">
        <v>58535</v>
      </c>
      <c r="Z14" s="187">
        <f t="shared" si="19"/>
        <v>0.63218358754147719</v>
      </c>
      <c r="AA14" s="188">
        <f t="shared" si="9"/>
        <v>-0.20064729338504395</v>
      </c>
      <c r="AB14" s="187">
        <f t="shared" si="20"/>
        <v>0.10763830147183218</v>
      </c>
      <c r="AC14" s="189">
        <f t="shared" si="2"/>
        <v>0.1517594870744525</v>
      </c>
      <c r="AD14" s="186">
        <v>324137</v>
      </c>
      <c r="AE14" s="186">
        <v>274559</v>
      </c>
      <c r="AF14" s="186">
        <v>0</v>
      </c>
      <c r="AG14" s="186">
        <v>118175</v>
      </c>
      <c r="AH14" s="186">
        <v>216423</v>
      </c>
      <c r="AI14" s="187">
        <f t="shared" si="21"/>
        <v>0.83137719483816364</v>
      </c>
      <c r="AJ14" s="188">
        <f t="shared" si="10"/>
        <v>-0.21174319545161513</v>
      </c>
      <c r="AK14" s="187">
        <f t="shared" si="22"/>
        <v>9.3312402073350245E-2</v>
      </c>
      <c r="AL14" s="189">
        <f t="shared" si="3"/>
        <v>0.56110435587450647</v>
      </c>
      <c r="AM14" s="186">
        <v>64734</v>
      </c>
      <c r="AN14" s="186">
        <v>59059</v>
      </c>
      <c r="AO14" s="186">
        <v>0</v>
      </c>
      <c r="AP14" s="186">
        <v>38155</v>
      </c>
      <c r="AQ14" s="186">
        <v>57883</v>
      </c>
      <c r="AR14" s="187">
        <f t="shared" si="23"/>
        <v>0.5170488795701742</v>
      </c>
      <c r="AS14" s="188">
        <f t="shared" si="11"/>
        <v>-1.9912291098731827E-2</v>
      </c>
      <c r="AT14" s="187">
        <f t="shared" si="24"/>
        <v>7.3731421612835843E-2</v>
      </c>
      <c r="AU14" s="189">
        <f t="shared" si="4"/>
        <v>0.15006909353942999</v>
      </c>
      <c r="AV14" s="186">
        <v>486325</v>
      </c>
      <c r="AW14" s="186">
        <v>415961</v>
      </c>
      <c r="AX14" s="186">
        <v>117084</v>
      </c>
      <c r="AY14" s="186">
        <v>194551</v>
      </c>
      <c r="AZ14" s="186">
        <v>339027</v>
      </c>
      <c r="BA14" s="187">
        <f t="shared" si="25"/>
        <v>0.74261247693406873</v>
      </c>
      <c r="BB14" s="188">
        <f t="shared" si="12"/>
        <v>-0.18495483951620462</v>
      </c>
      <c r="BC14" s="187">
        <f t="shared" si="5"/>
        <v>9.7546751357593109E-2</v>
      </c>
      <c r="BD14" s="189">
        <f t="shared" si="6"/>
        <v>0.30355527094260182</v>
      </c>
      <c r="BE14" s="186">
        <v>580856</v>
      </c>
      <c r="BF14" s="186">
        <v>491040</v>
      </c>
      <c r="BG14" s="186">
        <v>138922</v>
      </c>
      <c r="BH14" s="186">
        <v>222501</v>
      </c>
      <c r="BI14" s="186">
        <v>385709</v>
      </c>
      <c r="BJ14" s="187">
        <f t="shared" si="26"/>
        <v>0.73351580442335096</v>
      </c>
      <c r="BK14" s="188">
        <f t="shared" si="13"/>
        <v>-0.21450594656239819</v>
      </c>
      <c r="BL14" s="187">
        <f t="shared" si="27"/>
        <v>8.1070764908044532E-2</v>
      </c>
      <c r="BM14" s="189">
        <f t="shared" si="14"/>
        <v>1</v>
      </c>
    </row>
    <row r="15" spans="1:65" x14ac:dyDescent="0.25">
      <c r="A15" s="197" t="s">
        <v>101</v>
      </c>
      <c r="B15" s="185" t="s">
        <v>101</v>
      </c>
      <c r="C15" s="186">
        <v>3627</v>
      </c>
      <c r="D15" s="186">
        <v>3188</v>
      </c>
      <c r="E15" s="186">
        <v>0</v>
      </c>
      <c r="F15" s="186">
        <v>880</v>
      </c>
      <c r="G15" s="186">
        <v>1639</v>
      </c>
      <c r="H15" s="187">
        <f t="shared" si="15"/>
        <v>0.86250000000000004</v>
      </c>
      <c r="I15" s="188">
        <f t="shared" si="7"/>
        <v>-0.48588456712672523</v>
      </c>
      <c r="J15" s="187">
        <f t="shared" si="16"/>
        <v>4.9192628609160211E-2</v>
      </c>
      <c r="K15" s="189">
        <f t="shared" si="0"/>
        <v>8.3079886455798869E-3</v>
      </c>
      <c r="L15" s="186">
        <v>7772</v>
      </c>
      <c r="M15" s="186">
        <v>4523</v>
      </c>
      <c r="N15" s="186">
        <v>0</v>
      </c>
      <c r="O15" s="186">
        <v>1602</v>
      </c>
      <c r="P15" s="186">
        <v>3676</v>
      </c>
      <c r="Q15" s="187">
        <f t="shared" si="17"/>
        <v>1.2946317103620473</v>
      </c>
      <c r="R15" s="188">
        <f t="shared" si="8"/>
        <v>-0.18726508954233911</v>
      </c>
      <c r="S15" s="187">
        <f t="shared" si="18"/>
        <v>3.8551487630174193E-2</v>
      </c>
      <c r="T15" s="189">
        <f t="shared" si="1"/>
        <v>1.8633414436334143E-2</v>
      </c>
      <c r="U15" s="186">
        <v>18664</v>
      </c>
      <c r="V15" s="186">
        <v>23509</v>
      </c>
      <c r="W15" s="186">
        <v>0</v>
      </c>
      <c r="X15" s="186">
        <v>19016</v>
      </c>
      <c r="Y15" s="186">
        <v>26683</v>
      </c>
      <c r="Z15" s="187">
        <f t="shared" si="19"/>
        <v>0.4031867900715187</v>
      </c>
      <c r="AA15" s="188">
        <f t="shared" si="9"/>
        <v>0.13501212301671695</v>
      </c>
      <c r="AB15" s="187">
        <f t="shared" si="20"/>
        <v>4.9066589188910874E-2</v>
      </c>
      <c r="AC15" s="189">
        <f t="shared" si="2"/>
        <v>0.1352544606650446</v>
      </c>
      <c r="AD15" s="186">
        <v>86506</v>
      </c>
      <c r="AE15" s="186">
        <v>87411</v>
      </c>
      <c r="AF15" s="186">
        <v>0</v>
      </c>
      <c r="AG15" s="186">
        <v>60143</v>
      </c>
      <c r="AH15" s="186">
        <v>99285</v>
      </c>
      <c r="AI15" s="187">
        <f t="shared" si="21"/>
        <v>0.65081555625758614</v>
      </c>
      <c r="AJ15" s="188">
        <f t="shared" si="10"/>
        <v>0.13584102687304811</v>
      </c>
      <c r="AK15" s="187">
        <f t="shared" si="22"/>
        <v>4.2807473511838293E-2</v>
      </c>
      <c r="AL15" s="189">
        <f t="shared" si="3"/>
        <v>0.50326946472019463</v>
      </c>
      <c r="AM15" s="186">
        <v>16574</v>
      </c>
      <c r="AN15" s="186">
        <v>20439</v>
      </c>
      <c r="AO15" s="186">
        <v>0</v>
      </c>
      <c r="AP15" s="186">
        <v>23593</v>
      </c>
      <c r="AQ15" s="186">
        <v>35147</v>
      </c>
      <c r="AR15" s="187">
        <f t="shared" si="23"/>
        <v>0.48972152757173748</v>
      </c>
      <c r="AS15" s="188">
        <f t="shared" si="11"/>
        <v>0.71960467733255062</v>
      </c>
      <c r="AT15" s="187">
        <f t="shared" si="24"/>
        <v>4.4770282732863556E-2</v>
      </c>
      <c r="AU15" s="189">
        <f t="shared" si="4"/>
        <v>0.17815794809407948</v>
      </c>
      <c r="AV15" s="186">
        <v>133143</v>
      </c>
      <c r="AW15" s="186">
        <v>139070</v>
      </c>
      <c r="AX15" s="186">
        <v>48786</v>
      </c>
      <c r="AY15" s="186">
        <v>105234</v>
      </c>
      <c r="AZ15" s="186">
        <v>166430</v>
      </c>
      <c r="BA15" s="187">
        <f t="shared" si="25"/>
        <v>0.58152308189368451</v>
      </c>
      <c r="BB15" s="188">
        <f t="shared" si="12"/>
        <v>0.19673545696411887</v>
      </c>
      <c r="BC15" s="187">
        <f t="shared" si="5"/>
        <v>4.0645312867100006E-2</v>
      </c>
      <c r="BD15" s="189">
        <f t="shared" si="6"/>
        <v>0.24729318734793188</v>
      </c>
      <c r="BE15" s="186">
        <v>162041</v>
      </c>
      <c r="BF15" s="186">
        <v>166950</v>
      </c>
      <c r="BG15" s="186">
        <v>58766</v>
      </c>
      <c r="BH15" s="186">
        <v>128102</v>
      </c>
      <c r="BI15" s="186">
        <v>197280</v>
      </c>
      <c r="BJ15" s="187">
        <f t="shared" si="26"/>
        <v>0.54002279433576361</v>
      </c>
      <c r="BK15" s="188">
        <f t="shared" si="13"/>
        <v>0.18167115902964959</v>
      </c>
      <c r="BL15" s="187">
        <f t="shared" si="27"/>
        <v>4.1465562123411751E-2</v>
      </c>
      <c r="BM15" s="189">
        <f t="shared" si="14"/>
        <v>1</v>
      </c>
    </row>
    <row r="16" spans="1:65" x14ac:dyDescent="0.25">
      <c r="A16" s="197" t="s">
        <v>110</v>
      </c>
      <c r="B16" s="185" t="s">
        <v>110</v>
      </c>
      <c r="C16" s="186">
        <v>268</v>
      </c>
      <c r="D16" s="186">
        <v>501</v>
      </c>
      <c r="E16" s="186">
        <v>0</v>
      </c>
      <c r="F16" s="186">
        <v>52</v>
      </c>
      <c r="G16" s="186">
        <v>256</v>
      </c>
      <c r="H16" s="187">
        <f t="shared" si="15"/>
        <v>3.9230769230769234</v>
      </c>
      <c r="I16" s="188">
        <f t="shared" si="7"/>
        <v>-0.48902195608782439</v>
      </c>
      <c r="J16" s="187">
        <f t="shared" si="16"/>
        <v>7.6835344258358845E-3</v>
      </c>
      <c r="K16" s="189">
        <f t="shared" si="0"/>
        <v>1.5095852768260969E-3</v>
      </c>
      <c r="L16" s="186">
        <v>2653</v>
      </c>
      <c r="M16" s="186">
        <v>1766</v>
      </c>
      <c r="N16" s="186">
        <v>0</v>
      </c>
      <c r="O16" s="186">
        <v>723</v>
      </c>
      <c r="P16" s="186">
        <v>1640</v>
      </c>
      <c r="Q16" s="187">
        <f t="shared" si="17"/>
        <v>1.268326417704011</v>
      </c>
      <c r="R16" s="188">
        <f t="shared" si="8"/>
        <v>-7.1347678369195977E-2</v>
      </c>
      <c r="S16" s="187">
        <f t="shared" si="18"/>
        <v>1.7199249105953666E-2</v>
      </c>
      <c r="T16" s="189">
        <f t="shared" si="1"/>
        <v>9.670780679667184E-3</v>
      </c>
      <c r="U16" s="186">
        <v>15130</v>
      </c>
      <c r="V16" s="186">
        <v>13153</v>
      </c>
      <c r="W16" s="186">
        <v>0</v>
      </c>
      <c r="X16" s="186">
        <v>9301</v>
      </c>
      <c r="Y16" s="186">
        <v>17439</v>
      </c>
      <c r="Z16" s="187">
        <f t="shared" si="19"/>
        <v>0.87495968175465011</v>
      </c>
      <c r="AA16" s="188">
        <f t="shared" si="9"/>
        <v>0.3258572188854254</v>
      </c>
      <c r="AB16" s="187">
        <f t="shared" si="20"/>
        <v>3.2068067641022997E-2</v>
      </c>
      <c r="AC16" s="189">
        <f t="shared" si="2"/>
        <v>0.10283460016629026</v>
      </c>
      <c r="AD16" s="186">
        <v>69349</v>
      </c>
      <c r="AE16" s="186">
        <v>63564</v>
      </c>
      <c r="AF16" s="186">
        <v>0</v>
      </c>
      <c r="AG16" s="186">
        <v>44381</v>
      </c>
      <c r="AH16" s="186">
        <v>81669</v>
      </c>
      <c r="AI16" s="187">
        <f t="shared" si="21"/>
        <v>0.84017935603073379</v>
      </c>
      <c r="AJ16" s="188">
        <f t="shared" si="10"/>
        <v>0.28483103643571828</v>
      </c>
      <c r="AK16" s="187">
        <f t="shared" si="22"/>
        <v>3.5212202792348504E-2</v>
      </c>
      <c r="AL16" s="189">
        <f t="shared" si="3"/>
        <v>0.48158718739496292</v>
      </c>
      <c r="AM16" s="186">
        <v>12944</v>
      </c>
      <c r="AN16" s="186">
        <v>12774</v>
      </c>
      <c r="AO16" s="186">
        <v>0</v>
      </c>
      <c r="AP16" s="186">
        <v>12565</v>
      </c>
      <c r="AQ16" s="186">
        <v>22447</v>
      </c>
      <c r="AR16" s="187">
        <f t="shared" si="23"/>
        <v>0.78647035415837641</v>
      </c>
      <c r="AS16" s="188">
        <f t="shared" si="11"/>
        <v>0.75724127133239394</v>
      </c>
      <c r="AT16" s="187">
        <f t="shared" si="24"/>
        <v>2.8593010399311128E-2</v>
      </c>
      <c r="AU16" s="189">
        <f t="shared" si="4"/>
        <v>0.13236586214420076</v>
      </c>
      <c r="AV16" s="186">
        <v>100344</v>
      </c>
      <c r="AW16" s="186">
        <v>91758</v>
      </c>
      <c r="AX16" s="186">
        <v>27554</v>
      </c>
      <c r="AY16" s="186">
        <v>67022</v>
      </c>
      <c r="AZ16" s="186">
        <v>123451</v>
      </c>
      <c r="BA16" s="187">
        <f t="shared" si="25"/>
        <v>0.84194742025006719</v>
      </c>
      <c r="BB16" s="188">
        <f t="shared" si="12"/>
        <v>0.34539767649687225</v>
      </c>
      <c r="BC16" s="187">
        <f t="shared" si="5"/>
        <v>2.2956195440086778E-2</v>
      </c>
      <c r="BD16" s="189">
        <f t="shared" si="6"/>
        <v>0.16248090905338389</v>
      </c>
      <c r="BE16" s="186">
        <v>146606</v>
      </c>
      <c r="BF16" s="186">
        <v>137818</v>
      </c>
      <c r="BG16" s="186">
        <v>39662</v>
      </c>
      <c r="BH16" s="186">
        <v>93209</v>
      </c>
      <c r="BI16" s="186">
        <v>169583</v>
      </c>
      <c r="BJ16" s="187">
        <f t="shared" si="26"/>
        <v>0.8193843942108594</v>
      </c>
      <c r="BK16" s="188">
        <f t="shared" si="13"/>
        <v>0.2304851325661379</v>
      </c>
      <c r="BL16" s="187">
        <f t="shared" si="27"/>
        <v>3.5644030928500284E-2</v>
      </c>
      <c r="BM16" s="189">
        <f t="shared" si="14"/>
        <v>1</v>
      </c>
    </row>
    <row r="17" spans="1:65" x14ac:dyDescent="0.25">
      <c r="A17" s="197" t="s">
        <v>105</v>
      </c>
      <c r="B17" s="185" t="s">
        <v>105</v>
      </c>
      <c r="C17" s="186">
        <v>265</v>
      </c>
      <c r="D17" s="186">
        <v>386</v>
      </c>
      <c r="E17" s="186">
        <v>0</v>
      </c>
      <c r="F17" s="186">
        <v>76</v>
      </c>
      <c r="G17" s="186">
        <v>284</v>
      </c>
      <c r="H17" s="187">
        <f t="shared" si="15"/>
        <v>2.736842105263158</v>
      </c>
      <c r="I17" s="188">
        <f t="shared" si="7"/>
        <v>-0.26424870466321249</v>
      </c>
      <c r="J17" s="187">
        <f t="shared" si="16"/>
        <v>8.5239210036616841E-3</v>
      </c>
      <c r="K17" s="189">
        <f t="shared" si="0"/>
        <v>1.9434350899523037E-3</v>
      </c>
      <c r="L17" s="186">
        <v>1941</v>
      </c>
      <c r="M17" s="186">
        <v>1886</v>
      </c>
      <c r="N17" s="186">
        <v>0</v>
      </c>
      <c r="O17" s="186">
        <v>759</v>
      </c>
      <c r="P17" s="186">
        <v>1595</v>
      </c>
      <c r="Q17" s="187">
        <f t="shared" si="17"/>
        <v>1.1014492753623188</v>
      </c>
      <c r="R17" s="188">
        <f t="shared" si="8"/>
        <v>-0.15429480381760341</v>
      </c>
      <c r="S17" s="187">
        <f t="shared" si="18"/>
        <v>1.6727318490241522E-2</v>
      </c>
      <c r="T17" s="189">
        <f t="shared" si="1"/>
        <v>1.0914714677725087E-2</v>
      </c>
      <c r="U17" s="186">
        <v>10419</v>
      </c>
      <c r="V17" s="186">
        <v>10018</v>
      </c>
      <c r="W17" s="186">
        <v>0</v>
      </c>
      <c r="X17" s="186">
        <v>5459</v>
      </c>
      <c r="Y17" s="186">
        <v>8532</v>
      </c>
      <c r="Z17" s="187">
        <f t="shared" si="19"/>
        <v>0.56292361238322042</v>
      </c>
      <c r="AA17" s="188">
        <f t="shared" si="9"/>
        <v>-0.14833300059892196</v>
      </c>
      <c r="AB17" s="187">
        <f t="shared" si="20"/>
        <v>1.5689245548093828E-2</v>
      </c>
      <c r="AC17" s="189">
        <f t="shared" si="2"/>
        <v>5.8385169674200897E-2</v>
      </c>
      <c r="AD17" s="186">
        <v>80551</v>
      </c>
      <c r="AE17" s="186">
        <v>79296</v>
      </c>
      <c r="AF17" s="186">
        <v>0</v>
      </c>
      <c r="AG17" s="186">
        <v>54044</v>
      </c>
      <c r="AH17" s="186">
        <v>85996</v>
      </c>
      <c r="AI17" s="187">
        <f t="shared" si="21"/>
        <v>0.59122196728591514</v>
      </c>
      <c r="AJ17" s="188">
        <f t="shared" si="10"/>
        <v>8.449354317998381E-2</v>
      </c>
      <c r="AK17" s="187">
        <f t="shared" si="22"/>
        <v>3.7077821343848981E-2</v>
      </c>
      <c r="AL17" s="189">
        <f t="shared" si="3"/>
        <v>0.58847761970259971</v>
      </c>
      <c r="AM17" s="186">
        <v>26967</v>
      </c>
      <c r="AN17" s="186">
        <v>27268</v>
      </c>
      <c r="AO17" s="186">
        <v>0</v>
      </c>
      <c r="AP17" s="186">
        <v>23387</v>
      </c>
      <c r="AQ17" s="186">
        <v>34101</v>
      </c>
      <c r="AR17" s="187">
        <f t="shared" si="23"/>
        <v>0.4581177577286526</v>
      </c>
      <c r="AS17" s="188">
        <f t="shared" si="11"/>
        <v>0.25058676837318461</v>
      </c>
      <c r="AT17" s="187">
        <f t="shared" si="24"/>
        <v>4.3437886917044984E-2</v>
      </c>
      <c r="AU17" s="189">
        <f t="shared" si="4"/>
        <v>0.23335591550163207</v>
      </c>
      <c r="AV17" s="186">
        <v>120143</v>
      </c>
      <c r="AW17" s="186">
        <v>118854</v>
      </c>
      <c r="AX17" s="186">
        <v>48656</v>
      </c>
      <c r="AY17" s="186">
        <v>83725</v>
      </c>
      <c r="AZ17" s="186">
        <v>130508</v>
      </c>
      <c r="BA17" s="187">
        <f t="shared" si="25"/>
        <v>0.55876978202448502</v>
      </c>
      <c r="BB17" s="188">
        <f t="shared" si="12"/>
        <v>9.8053073518771017E-2</v>
      </c>
      <c r="BC17" s="187">
        <f t="shared" si="5"/>
        <v>4.0537005347058952E-2</v>
      </c>
      <c r="BD17" s="189">
        <f t="shared" si="6"/>
        <v>0.33295696386168766</v>
      </c>
      <c r="BE17" s="186">
        <v>136223</v>
      </c>
      <c r="BF17" s="186">
        <v>133862</v>
      </c>
      <c r="BG17" s="186">
        <v>55544</v>
      </c>
      <c r="BH17" s="186">
        <v>93337</v>
      </c>
      <c r="BI17" s="186">
        <v>146133</v>
      </c>
      <c r="BJ17" s="187">
        <f t="shared" si="26"/>
        <v>0.56564920663831053</v>
      </c>
      <c r="BK17" s="188">
        <f t="shared" si="13"/>
        <v>9.1669032286982199E-2</v>
      </c>
      <c r="BL17" s="187">
        <f t="shared" si="27"/>
        <v>3.0715161140412256E-2</v>
      </c>
      <c r="BM17" s="189">
        <f t="shared" si="14"/>
        <v>1</v>
      </c>
    </row>
    <row r="18" spans="1:65" x14ac:dyDescent="0.25">
      <c r="A18" s="197" t="s">
        <v>114</v>
      </c>
      <c r="B18" s="185" t="s">
        <v>114</v>
      </c>
      <c r="C18" s="186">
        <v>3795</v>
      </c>
      <c r="D18" s="186">
        <v>2611</v>
      </c>
      <c r="E18" s="186">
        <v>0</v>
      </c>
      <c r="F18" s="186">
        <v>742</v>
      </c>
      <c r="G18" s="186">
        <v>1381</v>
      </c>
      <c r="H18" s="187">
        <f t="shared" si="15"/>
        <v>0.86118598382749334</v>
      </c>
      <c r="I18" s="188">
        <f t="shared" si="7"/>
        <v>-0.4710838759096132</v>
      </c>
      <c r="J18" s="187">
        <f t="shared" si="16"/>
        <v>4.1449066570622486E-2</v>
      </c>
      <c r="K18" s="189">
        <f t="shared" si="0"/>
        <v>9.2210515070176146E-3</v>
      </c>
      <c r="L18" s="186">
        <v>5088</v>
      </c>
      <c r="M18" s="186">
        <v>4678</v>
      </c>
      <c r="N18" s="186">
        <v>0</v>
      </c>
      <c r="O18" s="186">
        <v>1762</v>
      </c>
      <c r="P18" s="186">
        <v>5835</v>
      </c>
      <c r="Q18" s="187">
        <f t="shared" si="17"/>
        <v>2.3115777525539158</v>
      </c>
      <c r="R18" s="188">
        <f t="shared" si="8"/>
        <v>0.24732791791363828</v>
      </c>
      <c r="S18" s="187">
        <f t="shared" si="18"/>
        <v>6.1193669837341251E-2</v>
      </c>
      <c r="T18" s="189">
        <f t="shared" si="1"/>
        <v>3.8960778814951323E-2</v>
      </c>
      <c r="U18" s="186">
        <v>24768</v>
      </c>
      <c r="V18" s="186">
        <v>22137</v>
      </c>
      <c r="W18" s="186">
        <v>0</v>
      </c>
      <c r="X18" s="186">
        <v>11589</v>
      </c>
      <c r="Y18" s="186">
        <v>24482</v>
      </c>
      <c r="Z18" s="187">
        <f t="shared" si="19"/>
        <v>1.1125204935714903</v>
      </c>
      <c r="AA18" s="188">
        <f t="shared" si="9"/>
        <v>0.10593124632967421</v>
      </c>
      <c r="AB18" s="187">
        <f t="shared" si="20"/>
        <v>4.501923458842394E-2</v>
      </c>
      <c r="AC18" s="189">
        <f t="shared" si="2"/>
        <v>0.16346834394989518</v>
      </c>
      <c r="AD18" s="186">
        <v>58155</v>
      </c>
      <c r="AE18" s="186">
        <v>60462</v>
      </c>
      <c r="AF18" s="186">
        <v>0</v>
      </c>
      <c r="AG18" s="186">
        <v>34222</v>
      </c>
      <c r="AH18" s="186">
        <v>67239</v>
      </c>
      <c r="AI18" s="187">
        <f t="shared" si="21"/>
        <v>0.96478873239436624</v>
      </c>
      <c r="AJ18" s="188">
        <f t="shared" si="10"/>
        <v>0.11208693063411723</v>
      </c>
      <c r="AK18" s="187">
        <f t="shared" si="22"/>
        <v>2.8990599903938107E-2</v>
      </c>
      <c r="AL18" s="189">
        <f t="shared" si="3"/>
        <v>0.44896037818997636</v>
      </c>
      <c r="AM18" s="186">
        <v>11149</v>
      </c>
      <c r="AN18" s="186">
        <v>12627</v>
      </c>
      <c r="AO18" s="186">
        <v>0</v>
      </c>
      <c r="AP18" s="186">
        <v>8173</v>
      </c>
      <c r="AQ18" s="186">
        <v>14127</v>
      </c>
      <c r="AR18" s="187">
        <f t="shared" si="23"/>
        <v>0.72849626820017122</v>
      </c>
      <c r="AS18" s="188">
        <f t="shared" si="11"/>
        <v>0.11879306248515076</v>
      </c>
      <c r="AT18" s="187">
        <f t="shared" si="24"/>
        <v>1.7994986319377571E-2</v>
      </c>
      <c r="AU18" s="189">
        <f t="shared" si="4"/>
        <v>9.4327150354553108E-2</v>
      </c>
      <c r="AV18" s="186">
        <v>102955</v>
      </c>
      <c r="AW18" s="186">
        <v>102515</v>
      </c>
      <c r="AX18" s="186">
        <v>28316</v>
      </c>
      <c r="AY18" s="186">
        <v>56488</v>
      </c>
      <c r="AZ18" s="186">
        <v>113064</v>
      </c>
      <c r="BA18" s="187">
        <f t="shared" si="25"/>
        <v>1.0015578529953264</v>
      </c>
      <c r="BB18" s="188">
        <f t="shared" si="12"/>
        <v>0.10290201433936508</v>
      </c>
      <c r="BC18" s="187">
        <f t="shared" si="5"/>
        <v>2.3591044134481282E-2</v>
      </c>
      <c r="BD18" s="189">
        <f t="shared" si="6"/>
        <v>0.18906827984989918</v>
      </c>
      <c r="BE18" s="186">
        <v>135496</v>
      </c>
      <c r="BF18" s="186">
        <v>132707</v>
      </c>
      <c r="BG18" s="186">
        <v>36101</v>
      </c>
      <c r="BH18" s="186">
        <v>74068</v>
      </c>
      <c r="BI18" s="186">
        <v>149766</v>
      </c>
      <c r="BJ18" s="187">
        <f t="shared" si="26"/>
        <v>1.0220068045579738</v>
      </c>
      <c r="BK18" s="188">
        <f t="shared" si="13"/>
        <v>0.12854634646250762</v>
      </c>
      <c r="BL18" s="187">
        <f t="shared" si="27"/>
        <v>3.1478768131462311E-2</v>
      </c>
      <c r="BM18" s="189">
        <f t="shared" si="14"/>
        <v>1</v>
      </c>
    </row>
    <row r="19" spans="1:65" x14ac:dyDescent="0.25">
      <c r="A19" s="197" t="s">
        <v>118</v>
      </c>
      <c r="B19" s="185" t="s">
        <v>118</v>
      </c>
      <c r="C19" s="186">
        <v>219</v>
      </c>
      <c r="D19" s="186">
        <v>118</v>
      </c>
      <c r="E19" s="186">
        <v>0</v>
      </c>
      <c r="F19" s="186">
        <v>16</v>
      </c>
      <c r="G19" s="186">
        <v>216</v>
      </c>
      <c r="H19" s="187">
        <f t="shared" si="15"/>
        <v>12.5</v>
      </c>
      <c r="I19" s="188">
        <f t="shared" si="7"/>
        <v>0.83050847457627119</v>
      </c>
      <c r="J19" s="187">
        <f t="shared" si="16"/>
        <v>6.4829821717990272E-3</v>
      </c>
      <c r="K19" s="189">
        <f t="shared" si="0"/>
        <v>1.6003912067394251E-3</v>
      </c>
      <c r="L19" s="186">
        <v>4832</v>
      </c>
      <c r="M19" s="186">
        <v>4305</v>
      </c>
      <c r="N19" s="186">
        <v>0</v>
      </c>
      <c r="O19" s="186">
        <v>1650</v>
      </c>
      <c r="P19" s="186">
        <v>5328</v>
      </c>
      <c r="Q19" s="187">
        <f t="shared" si="17"/>
        <v>2.229090909090909</v>
      </c>
      <c r="R19" s="188">
        <f t="shared" si="8"/>
        <v>0.23763066202090588</v>
      </c>
      <c r="S19" s="187">
        <f t="shared" si="18"/>
        <v>5.5876584900317765E-2</v>
      </c>
      <c r="T19" s="189">
        <f t="shared" si="1"/>
        <v>3.947631643290582E-2</v>
      </c>
      <c r="U19" s="186">
        <v>13211</v>
      </c>
      <c r="V19" s="186">
        <v>12979</v>
      </c>
      <c r="W19" s="186">
        <v>0</v>
      </c>
      <c r="X19" s="186">
        <v>4308</v>
      </c>
      <c r="Y19" s="186">
        <v>12400</v>
      </c>
      <c r="Z19" s="187">
        <f t="shared" si="19"/>
        <v>1.8783658310120708</v>
      </c>
      <c r="AA19" s="188">
        <f t="shared" si="9"/>
        <v>-4.4610524693736053E-2</v>
      </c>
      <c r="AB19" s="187">
        <f t="shared" si="20"/>
        <v>2.2801997749222157E-2</v>
      </c>
      <c r="AC19" s="189">
        <f t="shared" si="2"/>
        <v>9.1874310016522562E-2</v>
      </c>
      <c r="AD19" s="186">
        <v>32574</v>
      </c>
      <c r="AE19" s="186">
        <v>39475</v>
      </c>
      <c r="AF19" s="186">
        <v>0</v>
      </c>
      <c r="AG19" s="186">
        <v>17369</v>
      </c>
      <c r="AH19" s="186">
        <v>55659</v>
      </c>
      <c r="AI19" s="187">
        <f t="shared" si="21"/>
        <v>2.2045022741666185</v>
      </c>
      <c r="AJ19" s="188">
        <f t="shared" si="10"/>
        <v>0.40998100063331222</v>
      </c>
      <c r="AK19" s="187">
        <f t="shared" si="22"/>
        <v>2.3997795922802111E-2</v>
      </c>
      <c r="AL19" s="189">
        <f t="shared" si="3"/>
        <v>0.41238969525884106</v>
      </c>
      <c r="AM19" s="186">
        <v>13378</v>
      </c>
      <c r="AN19" s="186">
        <v>16331</v>
      </c>
      <c r="AO19" s="186">
        <v>0</v>
      </c>
      <c r="AP19" s="186">
        <v>7933</v>
      </c>
      <c r="AQ19" s="186">
        <v>26168</v>
      </c>
      <c r="AR19" s="187">
        <f t="shared" si="23"/>
        <v>2.2986259926887684</v>
      </c>
      <c r="AS19" s="188">
        <f t="shared" si="11"/>
        <v>0.6023513563162084</v>
      </c>
      <c r="AT19" s="187">
        <f t="shared" si="24"/>
        <v>3.3332823812944876E-2</v>
      </c>
      <c r="AU19" s="189">
        <f t="shared" si="4"/>
        <v>0.19388443100906147</v>
      </c>
      <c r="AV19" s="186">
        <v>64214</v>
      </c>
      <c r="AW19" s="186">
        <v>73208</v>
      </c>
      <c r="AX19" s="186">
        <v>19744</v>
      </c>
      <c r="AY19" s="186">
        <v>31276</v>
      </c>
      <c r="AZ19" s="186">
        <v>99771</v>
      </c>
      <c r="BA19" s="187">
        <f t="shared" si="25"/>
        <v>2.1900179051029545</v>
      </c>
      <c r="BB19" s="188">
        <f t="shared" si="12"/>
        <v>0.36284285870396671</v>
      </c>
      <c r="BC19" s="187">
        <f t="shared" si="5"/>
        <v>1.6449412889927899E-2</v>
      </c>
      <c r="BD19" s="189">
        <f t="shared" si="6"/>
        <v>0.14628761104566301</v>
      </c>
      <c r="BE19" s="186">
        <v>103187</v>
      </c>
      <c r="BF19" s="186">
        <v>111075</v>
      </c>
      <c r="BG19" s="186">
        <v>27214</v>
      </c>
      <c r="BH19" s="186">
        <v>42715</v>
      </c>
      <c r="BI19" s="186">
        <v>134967</v>
      </c>
      <c r="BJ19" s="187">
        <f t="shared" si="26"/>
        <v>2.1597097038511062</v>
      </c>
      <c r="BK19" s="188">
        <f t="shared" si="13"/>
        <v>0.2150979068197163</v>
      </c>
      <c r="BL19" s="187">
        <f t="shared" si="27"/>
        <v>2.8368220413171705E-2</v>
      </c>
      <c r="BM19" s="189">
        <f t="shared" si="14"/>
        <v>1</v>
      </c>
    </row>
    <row r="20" spans="1:65" x14ac:dyDescent="0.25">
      <c r="A20" s="197" t="s">
        <v>140</v>
      </c>
      <c r="B20" s="185" t="s">
        <v>140</v>
      </c>
      <c r="C20" s="186">
        <v>167</v>
      </c>
      <c r="D20" s="186">
        <v>166</v>
      </c>
      <c r="E20" s="186">
        <v>0</v>
      </c>
      <c r="F20" s="186">
        <v>3</v>
      </c>
      <c r="G20" s="186">
        <v>145</v>
      </c>
      <c r="H20" s="187">
        <f t="shared" si="15"/>
        <v>47.333333333333336</v>
      </c>
      <c r="I20" s="188">
        <f t="shared" si="7"/>
        <v>-0.12650602409638556</v>
      </c>
      <c r="J20" s="187">
        <f t="shared" si="16"/>
        <v>4.3520019208836067E-3</v>
      </c>
      <c r="K20" s="189">
        <f t="shared" si="0"/>
        <v>1.5887799265874103E-3</v>
      </c>
      <c r="L20" s="186">
        <v>1550</v>
      </c>
      <c r="M20" s="186">
        <v>1495</v>
      </c>
      <c r="N20" s="186">
        <v>0</v>
      </c>
      <c r="O20" s="186">
        <v>338</v>
      </c>
      <c r="P20" s="186">
        <v>1379</v>
      </c>
      <c r="Q20" s="187">
        <f t="shared" si="17"/>
        <v>3.0798816568047336</v>
      </c>
      <c r="R20" s="188">
        <f t="shared" si="8"/>
        <v>-7.7591973244147128E-2</v>
      </c>
      <c r="S20" s="187">
        <f t="shared" si="18"/>
        <v>1.4462051534823236E-2</v>
      </c>
      <c r="T20" s="189">
        <f t="shared" si="1"/>
        <v>1.5109844956993371E-2</v>
      </c>
      <c r="U20" s="186">
        <v>7823</v>
      </c>
      <c r="V20" s="186">
        <v>5972</v>
      </c>
      <c r="W20" s="186">
        <v>0</v>
      </c>
      <c r="X20" s="186">
        <v>3535</v>
      </c>
      <c r="Y20" s="186">
        <v>7173</v>
      </c>
      <c r="Z20" s="187">
        <f t="shared" si="19"/>
        <v>1.0291371994342291</v>
      </c>
      <c r="AA20" s="188">
        <f t="shared" si="9"/>
        <v>0.20110515740120571</v>
      </c>
      <c r="AB20" s="187">
        <f t="shared" si="20"/>
        <v>1.3190220149610528E-2</v>
      </c>
      <c r="AC20" s="189">
        <f t="shared" si="2"/>
        <v>7.8595299402837895E-2</v>
      </c>
      <c r="AD20" s="186">
        <v>27100</v>
      </c>
      <c r="AE20" s="186">
        <v>30746</v>
      </c>
      <c r="AF20" s="186">
        <v>0</v>
      </c>
      <c r="AG20" s="186">
        <v>37138</v>
      </c>
      <c r="AH20" s="186">
        <v>52163</v>
      </c>
      <c r="AI20" s="187">
        <f t="shared" si="21"/>
        <v>0.40457213635629286</v>
      </c>
      <c r="AJ20" s="188">
        <f t="shared" si="10"/>
        <v>0.69657841670461207</v>
      </c>
      <c r="AK20" s="187">
        <f t="shared" si="22"/>
        <v>2.2490469263212177E-2</v>
      </c>
      <c r="AL20" s="189">
        <f t="shared" si="3"/>
        <v>0.57155536076261437</v>
      </c>
      <c r="AM20" s="186">
        <v>3934</v>
      </c>
      <c r="AN20" s="186">
        <v>2698</v>
      </c>
      <c r="AO20" s="186">
        <v>0</v>
      </c>
      <c r="AP20" s="186">
        <v>8189</v>
      </c>
      <c r="AQ20" s="186">
        <v>13329</v>
      </c>
      <c r="AR20" s="187">
        <f t="shared" si="23"/>
        <v>0.62767126633288561</v>
      </c>
      <c r="AS20" s="188">
        <f t="shared" si="11"/>
        <v>3.9403261675315049</v>
      </c>
      <c r="AT20" s="187">
        <f t="shared" si="24"/>
        <v>1.6978493144403174E-2</v>
      </c>
      <c r="AU20" s="189">
        <f t="shared" si="4"/>
        <v>0.14604722511367993</v>
      </c>
      <c r="AV20" s="186">
        <v>40574</v>
      </c>
      <c r="AW20" s="186">
        <v>41077</v>
      </c>
      <c r="AX20" s="186">
        <v>23734</v>
      </c>
      <c r="AY20" s="186">
        <v>49203</v>
      </c>
      <c r="AZ20" s="186">
        <v>74189</v>
      </c>
      <c r="BA20" s="187">
        <f t="shared" si="25"/>
        <v>0.50781456415259241</v>
      </c>
      <c r="BB20" s="188">
        <f t="shared" si="12"/>
        <v>0.80609586873432826</v>
      </c>
      <c r="BC20" s="187">
        <f t="shared" si="5"/>
        <v>1.9773620620418802E-2</v>
      </c>
      <c r="BD20" s="189">
        <f t="shared" si="6"/>
        <v>0.26005588122500412</v>
      </c>
      <c r="BE20" s="186">
        <v>56137</v>
      </c>
      <c r="BF20" s="186">
        <v>53107</v>
      </c>
      <c r="BG20" s="186">
        <v>29463</v>
      </c>
      <c r="BH20" s="186">
        <v>60951</v>
      </c>
      <c r="BI20" s="186">
        <v>91265</v>
      </c>
      <c r="BJ20" s="187">
        <f t="shared" si="26"/>
        <v>0.49735033059342748</v>
      </c>
      <c r="BK20" s="188">
        <f t="shared" si="13"/>
        <v>0.71851168395880016</v>
      </c>
      <c r="BL20" s="187">
        <f t="shared" si="27"/>
        <v>1.9182656768010814E-2</v>
      </c>
      <c r="BM20" s="189">
        <f t="shared" si="14"/>
        <v>1</v>
      </c>
    </row>
    <row r="21" spans="1:65" x14ac:dyDescent="0.25">
      <c r="A21" s="197" t="s">
        <v>130</v>
      </c>
      <c r="B21" s="185" t="s">
        <v>130</v>
      </c>
      <c r="C21" s="186">
        <v>502</v>
      </c>
      <c r="D21" s="186">
        <v>439</v>
      </c>
      <c r="E21" s="186">
        <v>0</v>
      </c>
      <c r="F21" s="186">
        <v>11</v>
      </c>
      <c r="G21" s="186">
        <v>84</v>
      </c>
      <c r="H21" s="187">
        <f t="shared" si="15"/>
        <v>6.6363636363636367</v>
      </c>
      <c r="I21" s="188">
        <f t="shared" si="7"/>
        <v>-0.80865603644646922</v>
      </c>
      <c r="J21" s="187">
        <f t="shared" si="16"/>
        <v>2.5211597334773997E-3</v>
      </c>
      <c r="K21" s="189">
        <f t="shared" si="0"/>
        <v>1.3474494706448509E-3</v>
      </c>
      <c r="L21" s="186">
        <v>3880</v>
      </c>
      <c r="M21" s="186">
        <v>4323</v>
      </c>
      <c r="N21" s="186">
        <v>0</v>
      </c>
      <c r="O21" s="186">
        <v>170</v>
      </c>
      <c r="P21" s="186">
        <v>451</v>
      </c>
      <c r="Q21" s="187">
        <f t="shared" si="17"/>
        <v>1.6529411764705881</v>
      </c>
      <c r="R21" s="188">
        <f t="shared" si="8"/>
        <v>-0.89567430025445294</v>
      </c>
      <c r="S21" s="187">
        <f t="shared" si="18"/>
        <v>4.7297935041372583E-3</v>
      </c>
      <c r="T21" s="189">
        <f t="shared" si="1"/>
        <v>7.2345203721527109E-3</v>
      </c>
      <c r="U21" s="186">
        <v>9146</v>
      </c>
      <c r="V21" s="186">
        <v>7634</v>
      </c>
      <c r="W21" s="186">
        <v>0</v>
      </c>
      <c r="X21" s="186">
        <v>1968</v>
      </c>
      <c r="Y21" s="186">
        <v>5060</v>
      </c>
      <c r="Z21" s="187">
        <f t="shared" si="19"/>
        <v>1.571138211382114</v>
      </c>
      <c r="AA21" s="188">
        <f t="shared" si="9"/>
        <v>-0.33717579250720464</v>
      </c>
      <c r="AB21" s="187">
        <f t="shared" si="20"/>
        <v>9.3046861783116219E-3</v>
      </c>
      <c r="AC21" s="189">
        <f t="shared" si="2"/>
        <v>8.1167789541225541E-2</v>
      </c>
      <c r="AD21" s="186">
        <v>23880</v>
      </c>
      <c r="AE21" s="186">
        <v>28904</v>
      </c>
      <c r="AF21" s="186">
        <v>0</v>
      </c>
      <c r="AG21" s="186">
        <v>10200</v>
      </c>
      <c r="AH21" s="186">
        <v>29706</v>
      </c>
      <c r="AI21" s="187">
        <f t="shared" si="21"/>
        <v>1.9123529411764704</v>
      </c>
      <c r="AJ21" s="188">
        <f t="shared" si="10"/>
        <v>2.7747024633268724E-2</v>
      </c>
      <c r="AK21" s="187">
        <f t="shared" si="22"/>
        <v>1.2807965031401202E-2</v>
      </c>
      <c r="AL21" s="189">
        <f t="shared" si="3"/>
        <v>0.47651588065447548</v>
      </c>
      <c r="AM21" s="186">
        <v>3135</v>
      </c>
      <c r="AN21" s="186">
        <v>3163</v>
      </c>
      <c r="AO21" s="186">
        <v>0</v>
      </c>
      <c r="AP21" s="186">
        <v>2622</v>
      </c>
      <c r="AQ21" s="186">
        <v>5634</v>
      </c>
      <c r="AR21" s="187">
        <f t="shared" si="23"/>
        <v>1.1487414187643021</v>
      </c>
      <c r="AS21" s="188">
        <f t="shared" si="11"/>
        <v>0.78122036041732534</v>
      </c>
      <c r="AT21" s="187">
        <f t="shared" si="24"/>
        <v>7.1765946714357773E-3</v>
      </c>
      <c r="AU21" s="189">
        <f t="shared" si="4"/>
        <v>9.037536092396535E-2</v>
      </c>
      <c r="AV21" s="186">
        <v>40543</v>
      </c>
      <c r="AW21" s="186">
        <v>44463</v>
      </c>
      <c r="AX21" s="186">
        <v>18286</v>
      </c>
      <c r="AY21" s="186">
        <v>14971</v>
      </c>
      <c r="AZ21" s="186">
        <v>40935</v>
      </c>
      <c r="BA21" s="187">
        <f t="shared" si="25"/>
        <v>1.7342862868211877</v>
      </c>
      <c r="BB21" s="188">
        <f t="shared" si="12"/>
        <v>-7.9346872680655878E-2</v>
      </c>
      <c r="BC21" s="187">
        <f t="shared" si="5"/>
        <v>1.5234702395928969E-2</v>
      </c>
      <c r="BD21" s="189">
        <f t="shared" si="6"/>
        <v>0.29332691690728263</v>
      </c>
      <c r="BE21" s="186">
        <v>68669</v>
      </c>
      <c r="BF21" s="186">
        <v>74390</v>
      </c>
      <c r="BG21" s="186">
        <v>28784</v>
      </c>
      <c r="BH21" s="186">
        <v>25400</v>
      </c>
      <c r="BI21" s="186">
        <v>62340</v>
      </c>
      <c r="BJ21" s="187">
        <f t="shared" si="26"/>
        <v>1.4543307086614172</v>
      </c>
      <c r="BK21" s="188">
        <f t="shared" si="13"/>
        <v>-0.16198413765291031</v>
      </c>
      <c r="BL21" s="187">
        <f t="shared" si="27"/>
        <v>1.3103016741552558E-2</v>
      </c>
      <c r="BM21" s="189">
        <f t="shared" si="14"/>
        <v>1</v>
      </c>
    </row>
    <row r="22" spans="1:65" x14ac:dyDescent="0.25">
      <c r="A22" s="197" t="s">
        <v>142</v>
      </c>
      <c r="B22" s="185" t="s">
        <v>142</v>
      </c>
      <c r="C22" s="186">
        <v>3</v>
      </c>
      <c r="D22" s="186">
        <v>13</v>
      </c>
      <c r="E22" s="186">
        <v>0</v>
      </c>
      <c r="F22" s="186">
        <v>0</v>
      </c>
      <c r="G22" s="186">
        <v>137</v>
      </c>
      <c r="H22" s="187" t="str">
        <f t="shared" si="15"/>
        <v>-</v>
      </c>
      <c r="I22" s="188">
        <f t="shared" si="7"/>
        <v>9.5384615384615383</v>
      </c>
      <c r="J22" s="187">
        <f t="shared" si="16"/>
        <v>4.1118914700762352E-3</v>
      </c>
      <c r="K22" s="189">
        <f t="shared" si="0"/>
        <v>2.6830128079589517E-3</v>
      </c>
      <c r="L22" s="186">
        <v>1898</v>
      </c>
      <c r="M22" s="186">
        <v>909</v>
      </c>
      <c r="N22" s="186">
        <v>0</v>
      </c>
      <c r="O22" s="186">
        <v>463</v>
      </c>
      <c r="P22" s="186">
        <v>1313</v>
      </c>
      <c r="Q22" s="187">
        <f t="shared" si="17"/>
        <v>1.83585313174946</v>
      </c>
      <c r="R22" s="188">
        <f t="shared" si="8"/>
        <v>0.44444444444444442</v>
      </c>
      <c r="S22" s="187">
        <f t="shared" si="18"/>
        <v>1.376988663177876E-2</v>
      </c>
      <c r="T22" s="189">
        <f t="shared" si="1"/>
        <v>2.5713838079197839E-2</v>
      </c>
      <c r="U22" s="186">
        <v>2063</v>
      </c>
      <c r="V22" s="186">
        <v>1606</v>
      </c>
      <c r="W22" s="186">
        <v>0</v>
      </c>
      <c r="X22" s="186">
        <v>640</v>
      </c>
      <c r="Y22" s="186">
        <v>2587</v>
      </c>
      <c r="Z22" s="187">
        <f t="shared" si="19"/>
        <v>3.0421874999999998</v>
      </c>
      <c r="AA22" s="188">
        <f t="shared" si="9"/>
        <v>0.61083437110834371</v>
      </c>
      <c r="AB22" s="187">
        <f t="shared" si="20"/>
        <v>4.7571587239707844E-3</v>
      </c>
      <c r="AC22" s="189">
        <f t="shared" si="2"/>
        <v>5.0663898789706632E-2</v>
      </c>
      <c r="AD22" s="186">
        <v>8729</v>
      </c>
      <c r="AE22" s="186">
        <v>11750</v>
      </c>
      <c r="AF22" s="186">
        <v>0</v>
      </c>
      <c r="AG22" s="186">
        <v>8334</v>
      </c>
      <c r="AH22" s="186">
        <v>23167</v>
      </c>
      <c r="AI22" s="187">
        <f t="shared" si="21"/>
        <v>1.7798176145908329</v>
      </c>
      <c r="AJ22" s="188">
        <f t="shared" si="10"/>
        <v>0.97165957446808515</v>
      </c>
      <c r="AK22" s="187">
        <f t="shared" si="22"/>
        <v>9.9886260648512637E-3</v>
      </c>
      <c r="AL22" s="189">
        <f t="shared" si="3"/>
        <v>0.45370334103638715</v>
      </c>
      <c r="AM22" s="186">
        <v>1059</v>
      </c>
      <c r="AN22" s="186">
        <v>1464</v>
      </c>
      <c r="AO22" s="186">
        <v>0</v>
      </c>
      <c r="AP22" s="186">
        <v>3868</v>
      </c>
      <c r="AQ22" s="186">
        <v>7842</v>
      </c>
      <c r="AR22" s="187">
        <f t="shared" si="23"/>
        <v>1.0274043433298861</v>
      </c>
      <c r="AS22" s="188">
        <f t="shared" si="11"/>
        <v>4.3565573770491799</v>
      </c>
      <c r="AT22" s="187">
        <f t="shared" si="24"/>
        <v>9.9891472157258368E-3</v>
      </c>
      <c r="AU22" s="189">
        <f t="shared" si="4"/>
        <v>0.15357800321178175</v>
      </c>
      <c r="AV22" s="186">
        <v>13752</v>
      </c>
      <c r="AW22" s="186">
        <v>15742</v>
      </c>
      <c r="AX22" s="186">
        <v>5212</v>
      </c>
      <c r="AY22" s="186">
        <v>13305</v>
      </c>
      <c r="AZ22" s="186">
        <v>35046</v>
      </c>
      <c r="BA22" s="187">
        <f t="shared" si="25"/>
        <v>1.6340473506200675</v>
      </c>
      <c r="BB22" s="188">
        <f t="shared" si="12"/>
        <v>1.2262736628128574</v>
      </c>
      <c r="BC22" s="187">
        <f t="shared" si="5"/>
        <v>4.3422984188768348E-3</v>
      </c>
      <c r="BD22" s="189">
        <f t="shared" si="6"/>
        <v>0.10207199091300771</v>
      </c>
      <c r="BE22" s="186">
        <v>21450</v>
      </c>
      <c r="BF22" s="186">
        <v>25367</v>
      </c>
      <c r="BG22" s="186">
        <v>8090</v>
      </c>
      <c r="BH22" s="186">
        <v>20409</v>
      </c>
      <c r="BI22" s="186">
        <v>51062</v>
      </c>
      <c r="BJ22" s="187">
        <f t="shared" si="26"/>
        <v>1.5019354206477535</v>
      </c>
      <c r="BK22" s="188">
        <f t="shared" si="13"/>
        <v>1.0129301848858754</v>
      </c>
      <c r="BL22" s="187">
        <f t="shared" si="27"/>
        <v>1.0732535143682335E-2</v>
      </c>
      <c r="BM22" s="189">
        <f t="shared" si="14"/>
        <v>1</v>
      </c>
    </row>
    <row r="23" spans="1:65" x14ac:dyDescent="0.25">
      <c r="A23" s="197" t="s">
        <v>122</v>
      </c>
      <c r="B23" s="185" t="s">
        <v>122</v>
      </c>
      <c r="C23" s="186">
        <v>228</v>
      </c>
      <c r="D23" s="186">
        <v>233</v>
      </c>
      <c r="E23" s="186">
        <v>0</v>
      </c>
      <c r="F23" s="186">
        <v>54</v>
      </c>
      <c r="G23" s="186">
        <v>170</v>
      </c>
      <c r="H23" s="187">
        <f t="shared" si="15"/>
        <v>2.1481481481481484</v>
      </c>
      <c r="I23" s="188">
        <f t="shared" si="7"/>
        <v>-0.27038626609442062</v>
      </c>
      <c r="J23" s="187">
        <f t="shared" si="16"/>
        <v>5.1023470796566417E-3</v>
      </c>
      <c r="K23" s="189">
        <f t="shared" si="0"/>
        <v>3.8438927327816216E-3</v>
      </c>
      <c r="L23" s="186">
        <v>1402</v>
      </c>
      <c r="M23" s="186">
        <v>909</v>
      </c>
      <c r="N23" s="186">
        <v>0</v>
      </c>
      <c r="O23" s="186">
        <v>474</v>
      </c>
      <c r="P23" s="186">
        <v>975</v>
      </c>
      <c r="Q23" s="187">
        <f t="shared" si="17"/>
        <v>1.0569620253164556</v>
      </c>
      <c r="R23" s="188">
        <f t="shared" si="8"/>
        <v>7.2607260726072598E-2</v>
      </c>
      <c r="S23" s="187">
        <f t="shared" si="18"/>
        <v>1.0225163340429772E-2</v>
      </c>
      <c r="T23" s="189">
        <f t="shared" si="1"/>
        <v>2.2045855379188711E-2</v>
      </c>
      <c r="U23" s="186">
        <v>4468</v>
      </c>
      <c r="V23" s="186">
        <v>3783</v>
      </c>
      <c r="W23" s="186">
        <v>0</v>
      </c>
      <c r="X23" s="186">
        <v>2169</v>
      </c>
      <c r="Y23" s="186">
        <v>3409</v>
      </c>
      <c r="Z23" s="187">
        <f t="shared" si="19"/>
        <v>0.57169202397418162</v>
      </c>
      <c r="AA23" s="188">
        <f t="shared" si="9"/>
        <v>-9.886333597673802E-2</v>
      </c>
      <c r="AB23" s="187">
        <f t="shared" si="20"/>
        <v>6.2687105102498661E-3</v>
      </c>
      <c r="AC23" s="189">
        <f t="shared" si="2"/>
        <v>7.7081354859132631E-2</v>
      </c>
      <c r="AD23" s="186">
        <v>21362</v>
      </c>
      <c r="AE23" s="186">
        <v>19230</v>
      </c>
      <c r="AF23" s="186">
        <v>0</v>
      </c>
      <c r="AG23" s="186">
        <v>14214</v>
      </c>
      <c r="AH23" s="186">
        <v>21095</v>
      </c>
      <c r="AI23" s="187">
        <f t="shared" si="21"/>
        <v>0.48410018291824963</v>
      </c>
      <c r="AJ23" s="188">
        <f t="shared" si="10"/>
        <v>9.6983879355174274E-2</v>
      </c>
      <c r="AK23" s="187">
        <f t="shared" si="22"/>
        <v>9.0952677013872059E-3</v>
      </c>
      <c r="AL23" s="189">
        <f t="shared" si="3"/>
        <v>0.47698186587075475</v>
      </c>
      <c r="AM23" s="186">
        <v>12231</v>
      </c>
      <c r="AN23" s="186">
        <v>11581</v>
      </c>
      <c r="AO23" s="186">
        <v>0</v>
      </c>
      <c r="AP23" s="186">
        <v>10260</v>
      </c>
      <c r="AQ23" s="186">
        <v>13297</v>
      </c>
      <c r="AR23" s="187">
        <f t="shared" si="23"/>
        <v>0.2960038986354776</v>
      </c>
      <c r="AS23" s="188">
        <f t="shared" si="11"/>
        <v>0.14817373283826951</v>
      </c>
      <c r="AT23" s="187">
        <f t="shared" si="24"/>
        <v>1.6937731513326507E-2</v>
      </c>
      <c r="AU23" s="189">
        <f t="shared" si="4"/>
        <v>0.30066024510468953</v>
      </c>
      <c r="AV23" s="186">
        <v>39691</v>
      </c>
      <c r="AW23" s="186">
        <v>35736</v>
      </c>
      <c r="AX23" s="186">
        <v>10240</v>
      </c>
      <c r="AY23" s="186">
        <v>27171</v>
      </c>
      <c r="AZ23" s="186">
        <v>38946</v>
      </c>
      <c r="BA23" s="187">
        <f t="shared" si="25"/>
        <v>0.43336645688417796</v>
      </c>
      <c r="BB23" s="188">
        <f t="shared" si="12"/>
        <v>8.9825386165211629E-2</v>
      </c>
      <c r="BC23" s="187">
        <f t="shared" si="5"/>
        <v>8.5313000401570967E-3</v>
      </c>
      <c r="BD23" s="189">
        <f t="shared" si="6"/>
        <v>0.23153800931578708</v>
      </c>
      <c r="BE23" s="186">
        <v>47361</v>
      </c>
      <c r="BF23" s="186">
        <v>41827</v>
      </c>
      <c r="BG23" s="186">
        <v>11898</v>
      </c>
      <c r="BH23" s="186">
        <v>31225</v>
      </c>
      <c r="BI23" s="186">
        <v>44226</v>
      </c>
      <c r="BJ23" s="187">
        <f t="shared" si="26"/>
        <v>0.41636509207365902</v>
      </c>
      <c r="BK23" s="188">
        <f t="shared" si="13"/>
        <v>5.7355296817845014E-2</v>
      </c>
      <c r="BL23" s="187">
        <f t="shared" si="27"/>
        <v>9.2957012898925804E-3</v>
      </c>
      <c r="BM23" s="189">
        <f t="shared" si="14"/>
        <v>1</v>
      </c>
    </row>
    <row r="24" spans="1:65" x14ac:dyDescent="0.25">
      <c r="A24" s="197" t="s">
        <v>136</v>
      </c>
      <c r="B24" s="185" t="s">
        <v>136</v>
      </c>
      <c r="C24" s="186">
        <v>496</v>
      </c>
      <c r="D24" s="186">
        <v>382</v>
      </c>
      <c r="E24" s="186">
        <v>0</v>
      </c>
      <c r="F24" s="186">
        <v>30</v>
      </c>
      <c r="G24" s="186">
        <v>78</v>
      </c>
      <c r="H24" s="187">
        <f t="shared" si="15"/>
        <v>1.6</v>
      </c>
      <c r="I24" s="188">
        <f t="shared" si="7"/>
        <v>-0.79581151832460728</v>
      </c>
      <c r="J24" s="187">
        <f t="shared" si="16"/>
        <v>2.3410768953718709E-3</v>
      </c>
      <c r="K24" s="189">
        <f t="shared" si="0"/>
        <v>1.3744009021708487E-3</v>
      </c>
      <c r="L24" s="186">
        <v>2568</v>
      </c>
      <c r="M24" s="186">
        <v>1698</v>
      </c>
      <c r="N24" s="186">
        <v>0</v>
      </c>
      <c r="O24" s="186">
        <v>152</v>
      </c>
      <c r="P24" s="186">
        <v>423</v>
      </c>
      <c r="Q24" s="187">
        <f t="shared" si="17"/>
        <v>1.7828947368421053</v>
      </c>
      <c r="R24" s="188">
        <f t="shared" si="8"/>
        <v>-0.75088339222614842</v>
      </c>
      <c r="S24" s="187">
        <f t="shared" si="18"/>
        <v>4.4361477876941474E-3</v>
      </c>
      <c r="T24" s="189">
        <f t="shared" si="1"/>
        <v>7.4534818156188325E-3</v>
      </c>
      <c r="U24" s="186">
        <v>11893</v>
      </c>
      <c r="V24" s="186">
        <v>8870</v>
      </c>
      <c r="W24" s="186">
        <v>0</v>
      </c>
      <c r="X24" s="186">
        <v>1581</v>
      </c>
      <c r="Y24" s="186">
        <v>2952</v>
      </c>
      <c r="Z24" s="187">
        <f t="shared" si="19"/>
        <v>0.86717267552182165</v>
      </c>
      <c r="AA24" s="188">
        <f t="shared" si="9"/>
        <v>-0.66719278466741827</v>
      </c>
      <c r="AB24" s="187">
        <f t="shared" si="20"/>
        <v>5.4283465609438553E-3</v>
      </c>
      <c r="AC24" s="189">
        <f t="shared" si="2"/>
        <v>5.2015787989850577E-2</v>
      </c>
      <c r="AD24" s="186">
        <v>45539</v>
      </c>
      <c r="AE24" s="186">
        <v>42581</v>
      </c>
      <c r="AF24" s="186">
        <v>0</v>
      </c>
      <c r="AG24" s="186">
        <v>8542</v>
      </c>
      <c r="AH24" s="186">
        <v>26059</v>
      </c>
      <c r="AI24" s="187">
        <f t="shared" si="21"/>
        <v>2.0506907047529852</v>
      </c>
      <c r="AJ24" s="188">
        <f t="shared" si="10"/>
        <v>-0.38801343322138981</v>
      </c>
      <c r="AK24" s="187">
        <f t="shared" si="22"/>
        <v>1.1235533587601289E-2</v>
      </c>
      <c r="AL24" s="189">
        <f t="shared" si="3"/>
        <v>0.45917324499577106</v>
      </c>
      <c r="AM24" s="186">
        <v>7063</v>
      </c>
      <c r="AN24" s="186">
        <v>6570</v>
      </c>
      <c r="AO24" s="186">
        <v>0</v>
      </c>
      <c r="AP24" s="186">
        <v>2179</v>
      </c>
      <c r="AQ24" s="186">
        <v>5762</v>
      </c>
      <c r="AR24" s="187">
        <f t="shared" si="23"/>
        <v>1.6443322625057366</v>
      </c>
      <c r="AS24" s="188">
        <f t="shared" si="11"/>
        <v>-0.12298325722983261</v>
      </c>
      <c r="AT24" s="187">
        <f t="shared" si="24"/>
        <v>7.3396411957424475E-3</v>
      </c>
      <c r="AU24" s="189">
        <f t="shared" si="4"/>
        <v>0.10152946151677474</v>
      </c>
      <c r="AV24" s="186">
        <v>67559</v>
      </c>
      <c r="AW24" s="186">
        <v>60101</v>
      </c>
      <c r="AX24" s="186">
        <v>25540</v>
      </c>
      <c r="AY24" s="186">
        <v>12484</v>
      </c>
      <c r="AZ24" s="186">
        <v>35274</v>
      </c>
      <c r="BA24" s="187">
        <f t="shared" si="25"/>
        <v>1.8255366869593077</v>
      </c>
      <c r="BB24" s="188">
        <f t="shared" si="12"/>
        <v>-0.41308796858621322</v>
      </c>
      <c r="BC24" s="187">
        <f t="shared" si="5"/>
        <v>2.1278262014219944E-2</v>
      </c>
      <c r="BD24" s="189">
        <f t="shared" si="6"/>
        <v>0.4500281928390189</v>
      </c>
      <c r="BE24" s="186">
        <v>119807</v>
      </c>
      <c r="BF24" s="186">
        <v>106028</v>
      </c>
      <c r="BG24" s="186">
        <v>42711</v>
      </c>
      <c r="BH24" s="186">
        <v>22147</v>
      </c>
      <c r="BI24" s="186">
        <v>56752</v>
      </c>
      <c r="BJ24" s="187">
        <f t="shared" si="26"/>
        <v>1.5625141102632409</v>
      </c>
      <c r="BK24" s="188">
        <f t="shared" si="13"/>
        <v>-0.4647451616554118</v>
      </c>
      <c r="BL24" s="187">
        <f t="shared" si="27"/>
        <v>1.1928495446207745E-2</v>
      </c>
      <c r="BM24" s="189">
        <f t="shared" si="14"/>
        <v>1</v>
      </c>
    </row>
    <row r="25" spans="1:65" x14ac:dyDescent="0.25">
      <c r="A25" s="197" t="s">
        <v>157</v>
      </c>
      <c r="B25" s="185" t="s">
        <v>286</v>
      </c>
      <c r="C25" s="186">
        <v>203</v>
      </c>
      <c r="D25" s="186">
        <v>234</v>
      </c>
      <c r="E25" s="186">
        <v>0</v>
      </c>
      <c r="F25" s="186">
        <v>12</v>
      </c>
      <c r="G25" s="186">
        <v>173</v>
      </c>
      <c r="H25" s="187">
        <f t="shared" si="15"/>
        <v>13.416666666666666</v>
      </c>
      <c r="I25" s="188">
        <f t="shared" si="7"/>
        <v>-0.26068376068376065</v>
      </c>
      <c r="J25" s="187">
        <f t="shared" si="16"/>
        <v>5.1923884987094063E-3</v>
      </c>
      <c r="K25" s="189">
        <f t="shared" si="0"/>
        <v>6.5265778850869581E-3</v>
      </c>
      <c r="L25" s="186">
        <v>814</v>
      </c>
      <c r="M25" s="186">
        <v>687</v>
      </c>
      <c r="N25" s="186">
        <v>0</v>
      </c>
      <c r="O25" s="186">
        <v>94</v>
      </c>
      <c r="P25" s="186">
        <v>487</v>
      </c>
      <c r="Q25" s="187">
        <f t="shared" si="17"/>
        <v>4.1808510638297873</v>
      </c>
      <c r="R25" s="188">
        <f t="shared" si="8"/>
        <v>-0.29112081513828236</v>
      </c>
      <c r="S25" s="187">
        <f t="shared" si="18"/>
        <v>5.107337996706973E-3</v>
      </c>
      <c r="T25" s="189">
        <f t="shared" si="1"/>
        <v>1.837250537593843E-2</v>
      </c>
      <c r="U25" s="186">
        <v>1728</v>
      </c>
      <c r="V25" s="186">
        <v>1469</v>
      </c>
      <c r="W25" s="186">
        <v>0</v>
      </c>
      <c r="X25" s="186">
        <v>778</v>
      </c>
      <c r="Y25" s="186">
        <v>2045</v>
      </c>
      <c r="Z25" s="187">
        <f t="shared" si="19"/>
        <v>1.6285347043701801</v>
      </c>
      <c r="AA25" s="188">
        <f t="shared" si="9"/>
        <v>0.39210347174948934</v>
      </c>
      <c r="AB25" s="187">
        <f t="shared" si="20"/>
        <v>3.7604907578354285E-3</v>
      </c>
      <c r="AC25" s="189">
        <f t="shared" si="2"/>
        <v>7.7149432225449885E-2</v>
      </c>
      <c r="AD25" s="186">
        <v>4862</v>
      </c>
      <c r="AE25" s="186">
        <v>5525</v>
      </c>
      <c r="AF25" s="186">
        <v>0</v>
      </c>
      <c r="AG25" s="186">
        <v>2884</v>
      </c>
      <c r="AH25" s="186">
        <v>8599</v>
      </c>
      <c r="AI25" s="187">
        <f t="shared" si="21"/>
        <v>1.9816227461858529</v>
      </c>
      <c r="AJ25" s="188">
        <f t="shared" si="10"/>
        <v>0.55638009049773762</v>
      </c>
      <c r="AK25" s="187">
        <f t="shared" si="22"/>
        <v>3.707523439878103E-3</v>
      </c>
      <c r="AL25" s="189">
        <f t="shared" si="3"/>
        <v>0.32440487418417774</v>
      </c>
      <c r="AM25" s="186">
        <v>6531</v>
      </c>
      <c r="AN25" s="186">
        <v>5261</v>
      </c>
      <c r="AO25" s="186">
        <v>0</v>
      </c>
      <c r="AP25" s="186">
        <v>2765</v>
      </c>
      <c r="AQ25" s="186">
        <v>10902</v>
      </c>
      <c r="AR25" s="187">
        <f t="shared" si="23"/>
        <v>2.9428571428571431</v>
      </c>
      <c r="AS25" s="188">
        <f t="shared" si="11"/>
        <v>1.072229614141798</v>
      </c>
      <c r="AT25" s="187">
        <f t="shared" si="24"/>
        <v>1.388697818743217E-2</v>
      </c>
      <c r="AU25" s="189">
        <f t="shared" si="4"/>
        <v>0.41128758441166485</v>
      </c>
      <c r="AV25" s="186">
        <v>14138</v>
      </c>
      <c r="AW25" s="186">
        <v>13176</v>
      </c>
      <c r="AX25" s="186">
        <v>3740</v>
      </c>
      <c r="AY25" s="186">
        <v>6533</v>
      </c>
      <c r="AZ25" s="186">
        <v>22206</v>
      </c>
      <c r="BA25" s="187">
        <f t="shared" si="25"/>
        <v>2.3990509719883666</v>
      </c>
      <c r="BB25" s="188">
        <f t="shared" si="12"/>
        <v>0.68533697632058277</v>
      </c>
      <c r="BC25" s="187">
        <f t="shared" si="5"/>
        <v>3.1159240381042519E-3</v>
      </c>
      <c r="BD25" s="189">
        <f t="shared" si="6"/>
        <v>0.14109480514581055</v>
      </c>
      <c r="BE25" s="186">
        <v>17417</v>
      </c>
      <c r="BF25" s="186">
        <v>17037</v>
      </c>
      <c r="BG25" s="186">
        <v>4482</v>
      </c>
      <c r="BH25" s="186">
        <v>7560</v>
      </c>
      <c r="BI25" s="186">
        <v>26507</v>
      </c>
      <c r="BJ25" s="187">
        <f t="shared" si="26"/>
        <v>2.5062169312169313</v>
      </c>
      <c r="BK25" s="188">
        <f t="shared" si="13"/>
        <v>0.55584903445442269</v>
      </c>
      <c r="BL25" s="187">
        <f t="shared" si="27"/>
        <v>5.5714094444711849E-3</v>
      </c>
      <c r="BM25" s="189">
        <f t="shared" si="14"/>
        <v>1</v>
      </c>
    </row>
    <row r="26" spans="1:65" x14ac:dyDescent="0.25">
      <c r="A26" s="197" t="s">
        <v>132</v>
      </c>
      <c r="B26" s="185" t="s">
        <v>132</v>
      </c>
      <c r="C26" s="186">
        <v>366</v>
      </c>
      <c r="D26" s="186">
        <v>114</v>
      </c>
      <c r="E26" s="186">
        <v>0</v>
      </c>
      <c r="F26" s="186">
        <v>5</v>
      </c>
      <c r="G26" s="186">
        <v>103</v>
      </c>
      <c r="H26" s="187">
        <f t="shared" si="15"/>
        <v>19.600000000000001</v>
      </c>
      <c r="I26" s="188">
        <f t="shared" si="7"/>
        <v>-9.6491228070175405E-2</v>
      </c>
      <c r="J26" s="187">
        <f t="shared" si="16"/>
        <v>3.0914220541449068E-3</v>
      </c>
      <c r="K26" s="189">
        <f t="shared" si="0"/>
        <v>1.8511529267985838E-3</v>
      </c>
      <c r="L26" s="186">
        <v>1639</v>
      </c>
      <c r="M26" s="186">
        <v>1235</v>
      </c>
      <c r="N26" s="186">
        <v>0</v>
      </c>
      <c r="O26" s="186">
        <v>321</v>
      </c>
      <c r="P26" s="186">
        <v>760</v>
      </c>
      <c r="Q26" s="187">
        <f t="shared" si="17"/>
        <v>1.3676012461059188</v>
      </c>
      <c r="R26" s="188">
        <f t="shared" si="8"/>
        <v>-0.38461538461538458</v>
      </c>
      <c r="S26" s="187">
        <f t="shared" si="18"/>
        <v>7.9703837320273096E-3</v>
      </c>
      <c r="T26" s="189">
        <f t="shared" si="1"/>
        <v>1.3658992469581783E-2</v>
      </c>
      <c r="U26" s="186">
        <v>9365</v>
      </c>
      <c r="V26" s="186">
        <v>9449</v>
      </c>
      <c r="W26" s="186">
        <v>0</v>
      </c>
      <c r="X26" s="186">
        <v>2047</v>
      </c>
      <c r="Y26" s="186">
        <v>4429</v>
      </c>
      <c r="Z26" s="187">
        <f t="shared" si="19"/>
        <v>1.1636541279921837</v>
      </c>
      <c r="AA26" s="188">
        <f t="shared" si="9"/>
        <v>-0.53127315059794689</v>
      </c>
      <c r="AB26" s="187">
        <f t="shared" si="20"/>
        <v>8.1443587122020118E-3</v>
      </c>
      <c r="AC26" s="189">
        <f t="shared" si="2"/>
        <v>7.9599575852339108E-2</v>
      </c>
      <c r="AD26" s="186">
        <v>24396</v>
      </c>
      <c r="AE26" s="186">
        <v>26930</v>
      </c>
      <c r="AF26" s="186">
        <v>0</v>
      </c>
      <c r="AG26" s="186">
        <v>6978</v>
      </c>
      <c r="AH26" s="186">
        <v>21619</v>
      </c>
      <c r="AI26" s="187">
        <f t="shared" si="21"/>
        <v>2.098165663513901</v>
      </c>
      <c r="AJ26" s="188">
        <f t="shared" si="10"/>
        <v>-0.19721500185666541</v>
      </c>
      <c r="AK26" s="187">
        <f t="shared" si="22"/>
        <v>9.3211942373211659E-3</v>
      </c>
      <c r="AL26" s="189">
        <f t="shared" si="3"/>
        <v>0.38854441868406392</v>
      </c>
      <c r="AM26" s="186">
        <v>4078</v>
      </c>
      <c r="AN26" s="186">
        <v>3853</v>
      </c>
      <c r="AO26" s="186">
        <v>0</v>
      </c>
      <c r="AP26" s="186">
        <v>1910</v>
      </c>
      <c r="AQ26" s="186">
        <v>6692</v>
      </c>
      <c r="AR26" s="187">
        <f t="shared" si="23"/>
        <v>2.5036649214659685</v>
      </c>
      <c r="AS26" s="188">
        <f t="shared" si="11"/>
        <v>0.73682844536724623</v>
      </c>
      <c r="AT26" s="187">
        <f t="shared" si="24"/>
        <v>8.5242760989080978E-3</v>
      </c>
      <c r="AU26" s="189">
        <f t="shared" si="4"/>
        <v>0.12027102316637012</v>
      </c>
      <c r="AV26" s="186">
        <v>39844</v>
      </c>
      <c r="AW26" s="186">
        <v>41581</v>
      </c>
      <c r="AX26" s="186">
        <v>18654</v>
      </c>
      <c r="AY26" s="186">
        <v>11261</v>
      </c>
      <c r="AZ26" s="186">
        <v>33603</v>
      </c>
      <c r="BA26" s="187">
        <f t="shared" si="25"/>
        <v>1.9840156291625966</v>
      </c>
      <c r="BB26" s="188">
        <f t="shared" si="12"/>
        <v>-0.19186647747769414</v>
      </c>
      <c r="BC26" s="187">
        <f t="shared" si="5"/>
        <v>1.5541295991122115E-2</v>
      </c>
      <c r="BD26" s="189">
        <f t="shared" si="6"/>
        <v>0.33525637569418237</v>
      </c>
      <c r="BE26" s="186">
        <v>84450</v>
      </c>
      <c r="BF26" s="186">
        <v>84811</v>
      </c>
      <c r="BG26" s="186">
        <v>33820</v>
      </c>
      <c r="BH26" s="186">
        <v>19710</v>
      </c>
      <c r="BI26" s="186">
        <v>55641</v>
      </c>
      <c r="BJ26" s="187">
        <f t="shared" si="26"/>
        <v>1.8229832572298328</v>
      </c>
      <c r="BK26" s="188">
        <f t="shared" si="13"/>
        <v>-0.34394123403803756</v>
      </c>
      <c r="BL26" s="187">
        <f t="shared" si="27"/>
        <v>1.1694978417015172E-2</v>
      </c>
      <c r="BM26" s="189">
        <f t="shared" si="14"/>
        <v>1</v>
      </c>
    </row>
    <row r="27" spans="1:65" x14ac:dyDescent="0.25">
      <c r="A27" s="197" t="s">
        <v>154</v>
      </c>
      <c r="B27" s="185" t="s">
        <v>155</v>
      </c>
      <c r="C27" s="186">
        <v>14</v>
      </c>
      <c r="D27" s="186">
        <v>31</v>
      </c>
      <c r="E27" s="186">
        <v>0</v>
      </c>
      <c r="F27" s="186">
        <v>0</v>
      </c>
      <c r="G27" s="186">
        <v>107</v>
      </c>
      <c r="H27" s="187" t="str">
        <f t="shared" si="15"/>
        <v>-</v>
      </c>
      <c r="I27" s="188">
        <f t="shared" si="7"/>
        <v>2.4516129032258065</v>
      </c>
      <c r="J27" s="187">
        <f t="shared" si="16"/>
        <v>3.2114772795485925E-3</v>
      </c>
      <c r="K27" s="189">
        <f t="shared" si="0"/>
        <v>3.7857345032550243E-3</v>
      </c>
      <c r="L27" s="186">
        <v>823</v>
      </c>
      <c r="M27" s="186">
        <v>791</v>
      </c>
      <c r="N27" s="186">
        <v>0</v>
      </c>
      <c r="O27" s="186">
        <v>302</v>
      </c>
      <c r="P27" s="186">
        <v>779</v>
      </c>
      <c r="Q27" s="187">
        <f t="shared" si="17"/>
        <v>1.5794701986754967</v>
      </c>
      <c r="R27" s="188">
        <f t="shared" si="8"/>
        <v>-1.5170670037926715E-2</v>
      </c>
      <c r="S27" s="187">
        <f t="shared" si="18"/>
        <v>8.169643325327991E-3</v>
      </c>
      <c r="T27" s="189">
        <f t="shared" si="1"/>
        <v>2.7561562411548259E-2</v>
      </c>
      <c r="U27" s="186">
        <v>2348</v>
      </c>
      <c r="V27" s="186">
        <v>1817</v>
      </c>
      <c r="W27" s="186">
        <v>0</v>
      </c>
      <c r="X27" s="186">
        <v>1362</v>
      </c>
      <c r="Y27" s="186">
        <v>3323</v>
      </c>
      <c r="Z27" s="187">
        <f t="shared" si="19"/>
        <v>1.4397944199706316</v>
      </c>
      <c r="AA27" s="188">
        <f t="shared" si="9"/>
        <v>0.82883874518436973</v>
      </c>
      <c r="AB27" s="187">
        <f t="shared" si="20"/>
        <v>6.110567622634293E-3</v>
      </c>
      <c r="AC27" s="189">
        <f t="shared" si="2"/>
        <v>0.11757005377865837</v>
      </c>
      <c r="AD27" s="186">
        <v>5597</v>
      </c>
      <c r="AE27" s="186">
        <v>9031</v>
      </c>
      <c r="AF27" s="186">
        <v>0</v>
      </c>
      <c r="AG27" s="186">
        <v>7179</v>
      </c>
      <c r="AH27" s="186">
        <v>14076</v>
      </c>
      <c r="AI27" s="187">
        <f t="shared" si="21"/>
        <v>0.96071876305892179</v>
      </c>
      <c r="AJ27" s="188">
        <f t="shared" si="10"/>
        <v>0.5586313807994685</v>
      </c>
      <c r="AK27" s="187">
        <f t="shared" si="22"/>
        <v>6.0689731294015789E-3</v>
      </c>
      <c r="AL27" s="189">
        <f t="shared" si="3"/>
        <v>0.49801868100764224</v>
      </c>
      <c r="AM27" s="186">
        <v>1200</v>
      </c>
      <c r="AN27" s="186">
        <v>1356</v>
      </c>
      <c r="AO27" s="186">
        <v>0</v>
      </c>
      <c r="AP27" s="186">
        <v>1719</v>
      </c>
      <c r="AQ27" s="186">
        <v>3607</v>
      </c>
      <c r="AR27" s="187">
        <f t="shared" si="23"/>
        <v>1.0983129726585226</v>
      </c>
      <c r="AS27" s="188">
        <f t="shared" si="11"/>
        <v>1.6600294985250739</v>
      </c>
      <c r="AT27" s="187">
        <f t="shared" si="24"/>
        <v>4.5946001029231187E-3</v>
      </c>
      <c r="AU27" s="189">
        <f t="shared" si="4"/>
        <v>0.12761817152561564</v>
      </c>
      <c r="AV27" s="186">
        <v>9982</v>
      </c>
      <c r="AW27" s="186">
        <v>13026</v>
      </c>
      <c r="AX27" s="186">
        <v>4841</v>
      </c>
      <c r="AY27" s="186">
        <v>10562</v>
      </c>
      <c r="AZ27" s="186">
        <v>21892</v>
      </c>
      <c r="BA27" s="187">
        <f t="shared" si="25"/>
        <v>1.0727135012308273</v>
      </c>
      <c r="BB27" s="188">
        <f t="shared" si="12"/>
        <v>0.68063872255489022</v>
      </c>
      <c r="BC27" s="187">
        <f t="shared" si="5"/>
        <v>4.0332054193750492E-3</v>
      </c>
      <c r="BD27" s="189">
        <f t="shared" si="6"/>
        <v>0.17127795075007077</v>
      </c>
      <c r="BE27" s="186">
        <v>14538</v>
      </c>
      <c r="BF27" s="186">
        <v>17159</v>
      </c>
      <c r="BG27" s="186">
        <v>6665</v>
      </c>
      <c r="BH27" s="186">
        <v>13296</v>
      </c>
      <c r="BI27" s="186">
        <v>28264</v>
      </c>
      <c r="BJ27" s="187">
        <f t="shared" si="26"/>
        <v>1.1257521058965101</v>
      </c>
      <c r="BK27" s="188">
        <f t="shared" si="13"/>
        <v>0.64718223672708208</v>
      </c>
      <c r="BL27" s="187">
        <f t="shared" si="27"/>
        <v>5.9407068524741985E-3</v>
      </c>
      <c r="BM27" s="189">
        <f t="shared" si="14"/>
        <v>1</v>
      </c>
    </row>
    <row r="28" spans="1:65" x14ac:dyDescent="0.25">
      <c r="A28" s="197" t="s">
        <v>146</v>
      </c>
      <c r="B28" s="185" t="s">
        <v>146</v>
      </c>
      <c r="C28" s="186">
        <v>0</v>
      </c>
      <c r="D28" s="186">
        <v>15</v>
      </c>
      <c r="E28" s="186">
        <v>0</v>
      </c>
      <c r="F28" s="186">
        <v>0</v>
      </c>
      <c r="G28" s="186">
        <v>51</v>
      </c>
      <c r="H28" s="187" t="str">
        <f t="shared" si="15"/>
        <v>-</v>
      </c>
      <c r="I28" s="188">
        <f t="shared" si="7"/>
        <v>2.4</v>
      </c>
      <c r="J28" s="187">
        <f t="shared" si="16"/>
        <v>1.5307041238969926E-3</v>
      </c>
      <c r="K28" s="189">
        <f t="shared" si="0"/>
        <v>2.4174053182917004E-3</v>
      </c>
      <c r="L28" s="186">
        <v>528</v>
      </c>
      <c r="M28" s="186">
        <v>369</v>
      </c>
      <c r="N28" s="186">
        <v>0</v>
      </c>
      <c r="O28" s="186">
        <v>119</v>
      </c>
      <c r="P28" s="186">
        <v>502</v>
      </c>
      <c r="Q28" s="187">
        <f t="shared" si="17"/>
        <v>3.2184873949579833</v>
      </c>
      <c r="R28" s="188">
        <f t="shared" si="8"/>
        <v>0.36043360433604343</v>
      </c>
      <c r="S28" s="187">
        <f t="shared" si="18"/>
        <v>5.2646482019443538E-3</v>
      </c>
      <c r="T28" s="189">
        <f t="shared" si="1"/>
        <v>2.3794852348675167E-2</v>
      </c>
      <c r="U28" s="186">
        <v>2177</v>
      </c>
      <c r="V28" s="186">
        <v>1315</v>
      </c>
      <c r="W28" s="186">
        <v>0</v>
      </c>
      <c r="X28" s="186">
        <v>913</v>
      </c>
      <c r="Y28" s="186">
        <v>2227</v>
      </c>
      <c r="Z28" s="187">
        <f t="shared" si="19"/>
        <v>1.4392113910186199</v>
      </c>
      <c r="AA28" s="188">
        <f t="shared" si="9"/>
        <v>0.69353612167300382</v>
      </c>
      <c r="AB28" s="187">
        <f t="shared" si="20"/>
        <v>4.0951652409288502E-3</v>
      </c>
      <c r="AC28" s="189">
        <f t="shared" si="2"/>
        <v>0.10556003223207092</v>
      </c>
      <c r="AD28" s="186">
        <v>3054</v>
      </c>
      <c r="AE28" s="186">
        <v>4139</v>
      </c>
      <c r="AF28" s="186">
        <v>0</v>
      </c>
      <c r="AG28" s="186">
        <v>5438</v>
      </c>
      <c r="AH28" s="186">
        <v>9437</v>
      </c>
      <c r="AI28" s="187">
        <f t="shared" si="21"/>
        <v>0.73538065465244573</v>
      </c>
      <c r="AJ28" s="188">
        <f t="shared" si="10"/>
        <v>1.2800193283401788</v>
      </c>
      <c r="AK28" s="187">
        <f t="shared" si="22"/>
        <v>4.0688334343679106E-3</v>
      </c>
      <c r="AL28" s="189">
        <f t="shared" si="3"/>
        <v>0.44731478409252501</v>
      </c>
      <c r="AM28" s="186">
        <v>505</v>
      </c>
      <c r="AN28" s="186">
        <v>536</v>
      </c>
      <c r="AO28" s="186">
        <v>0</v>
      </c>
      <c r="AP28" s="186">
        <v>2037</v>
      </c>
      <c r="AQ28" s="186">
        <v>3016</v>
      </c>
      <c r="AR28" s="187">
        <f t="shared" si="23"/>
        <v>0.48060873834069717</v>
      </c>
      <c r="AS28" s="188">
        <f t="shared" si="11"/>
        <v>4.6268656716417906</v>
      </c>
      <c r="AT28" s="187">
        <f t="shared" si="24"/>
        <v>3.8417837289759149E-3</v>
      </c>
      <c r="AU28" s="189">
        <f t="shared" si="4"/>
        <v>0.14295871450917191</v>
      </c>
      <c r="AV28" s="186">
        <v>6264</v>
      </c>
      <c r="AW28" s="186">
        <v>6374</v>
      </c>
      <c r="AX28" s="186">
        <v>2810</v>
      </c>
      <c r="AY28" s="186">
        <v>8507</v>
      </c>
      <c r="AZ28" s="186">
        <v>15233</v>
      </c>
      <c r="BA28" s="187">
        <f t="shared" si="25"/>
        <v>0.79064299988244979</v>
      </c>
      <c r="BB28" s="188">
        <f t="shared" si="12"/>
        <v>1.3898650768748038</v>
      </c>
      <c r="BC28" s="187">
        <f t="shared" si="5"/>
        <v>2.3411087024259218E-3</v>
      </c>
      <c r="BD28" s="189">
        <f t="shared" si="6"/>
        <v>0.13319429302744465</v>
      </c>
      <c r="BE28" s="186">
        <v>10072</v>
      </c>
      <c r="BF28" s="186">
        <v>10476</v>
      </c>
      <c r="BG28" s="186">
        <v>4167</v>
      </c>
      <c r="BH28" s="186">
        <v>12573</v>
      </c>
      <c r="BI28" s="186">
        <v>21097</v>
      </c>
      <c r="BJ28" s="187">
        <f t="shared" si="26"/>
        <v>0.67796070945677256</v>
      </c>
      <c r="BK28" s="188">
        <f t="shared" si="13"/>
        <v>1.013841160748377</v>
      </c>
      <c r="BL28" s="187">
        <f t="shared" si="27"/>
        <v>4.4343013185199603E-3</v>
      </c>
      <c r="BM28" s="189">
        <f t="shared" si="14"/>
        <v>1</v>
      </c>
    </row>
    <row r="29" spans="1:65" x14ac:dyDescent="0.25">
      <c r="A29" s="197" t="s">
        <v>134</v>
      </c>
      <c r="B29" s="185" t="s">
        <v>134</v>
      </c>
      <c r="C29" s="186">
        <v>139</v>
      </c>
      <c r="D29" s="186">
        <v>138</v>
      </c>
      <c r="E29" s="186">
        <v>0</v>
      </c>
      <c r="F29" s="186">
        <v>5</v>
      </c>
      <c r="G29" s="186">
        <v>47</v>
      </c>
      <c r="H29" s="187">
        <f t="shared" si="15"/>
        <v>8.4</v>
      </c>
      <c r="I29" s="188">
        <f t="shared" si="7"/>
        <v>-0.65942028985507251</v>
      </c>
      <c r="J29" s="187">
        <f t="shared" si="16"/>
        <v>1.4106488984933069E-3</v>
      </c>
      <c r="K29" s="189">
        <f t="shared" si="0"/>
        <v>1.3656042072231747E-3</v>
      </c>
      <c r="L29" s="186">
        <v>1888</v>
      </c>
      <c r="M29" s="186">
        <v>1451</v>
      </c>
      <c r="N29" s="186">
        <v>0</v>
      </c>
      <c r="O29" s="186">
        <v>111</v>
      </c>
      <c r="P29" s="186">
        <v>510</v>
      </c>
      <c r="Q29" s="187">
        <f t="shared" si="17"/>
        <v>3.5945945945945947</v>
      </c>
      <c r="R29" s="188">
        <f t="shared" si="8"/>
        <v>-0.64851826326671258</v>
      </c>
      <c r="S29" s="187">
        <f t="shared" si="18"/>
        <v>5.3485469780709576E-3</v>
      </c>
      <c r="T29" s="189">
        <f t="shared" si="1"/>
        <v>1.481825841880466E-2</v>
      </c>
      <c r="U29" s="186">
        <v>6542</v>
      </c>
      <c r="V29" s="186">
        <v>5535</v>
      </c>
      <c r="W29" s="186">
        <v>0</v>
      </c>
      <c r="X29" s="186">
        <v>551</v>
      </c>
      <c r="Y29" s="186">
        <v>3077</v>
      </c>
      <c r="Z29" s="187">
        <f t="shared" si="19"/>
        <v>4.5843920145190564</v>
      </c>
      <c r="AA29" s="188">
        <f t="shared" si="9"/>
        <v>-0.4440831074977416</v>
      </c>
      <c r="AB29" s="187">
        <f t="shared" si="20"/>
        <v>5.6582054092223048E-3</v>
      </c>
      <c r="AC29" s="189">
        <f t="shared" si="2"/>
        <v>8.9403492460121456E-2</v>
      </c>
      <c r="AD29" s="186">
        <v>15032</v>
      </c>
      <c r="AE29" s="186">
        <v>19032</v>
      </c>
      <c r="AF29" s="186">
        <v>0</v>
      </c>
      <c r="AG29" s="186">
        <v>2845</v>
      </c>
      <c r="AH29" s="186">
        <v>14363</v>
      </c>
      <c r="AI29" s="187">
        <f t="shared" si="21"/>
        <v>4.0485061511423552</v>
      </c>
      <c r="AJ29" s="188">
        <f t="shared" si="10"/>
        <v>-0.24532366540563266</v>
      </c>
      <c r="AK29" s="187">
        <f t="shared" si="22"/>
        <v>6.1927153351516682E-3</v>
      </c>
      <c r="AL29" s="189">
        <f t="shared" si="3"/>
        <v>0.41732283464566927</v>
      </c>
      <c r="AM29" s="186">
        <v>3577</v>
      </c>
      <c r="AN29" s="186">
        <v>3488</v>
      </c>
      <c r="AO29" s="186">
        <v>0</v>
      </c>
      <c r="AP29" s="186">
        <v>820</v>
      </c>
      <c r="AQ29" s="186">
        <v>2814</v>
      </c>
      <c r="AR29" s="187">
        <f t="shared" si="23"/>
        <v>2.4317073170731707</v>
      </c>
      <c r="AS29" s="188">
        <f t="shared" si="11"/>
        <v>-0.19323394495412849</v>
      </c>
      <c r="AT29" s="187">
        <f t="shared" si="24"/>
        <v>3.584475932804451E-3</v>
      </c>
      <c r="AU29" s="189">
        <f t="shared" si="4"/>
        <v>8.1761919981404543E-2</v>
      </c>
      <c r="AV29" s="186">
        <v>27178</v>
      </c>
      <c r="AW29" s="186">
        <v>29644</v>
      </c>
      <c r="AX29" s="186">
        <v>10911</v>
      </c>
      <c r="AY29" s="186">
        <v>4332</v>
      </c>
      <c r="AZ29" s="186">
        <v>20811</v>
      </c>
      <c r="BA29" s="187">
        <f t="shared" si="25"/>
        <v>3.804016620498615</v>
      </c>
      <c r="BB29" s="188">
        <f t="shared" si="12"/>
        <v>-0.29796923492106331</v>
      </c>
      <c r="BC29" s="187">
        <f t="shared" si="5"/>
        <v>9.0903334705228593E-3</v>
      </c>
      <c r="BD29" s="189">
        <f t="shared" si="6"/>
        <v>0.31702356393642678</v>
      </c>
      <c r="BE29" s="186">
        <v>58644</v>
      </c>
      <c r="BF29" s="186">
        <v>61542</v>
      </c>
      <c r="BG29" s="186">
        <v>20813</v>
      </c>
      <c r="BH29" s="186">
        <v>8200</v>
      </c>
      <c r="BI29" s="186">
        <v>34417</v>
      </c>
      <c r="BJ29" s="187">
        <f t="shared" si="26"/>
        <v>3.1971951219512196</v>
      </c>
      <c r="BK29" s="188">
        <f t="shared" si="13"/>
        <v>-0.44075590653537422</v>
      </c>
      <c r="BL29" s="187">
        <f t="shared" si="27"/>
        <v>7.2339834326919216E-3</v>
      </c>
      <c r="BM29" s="189">
        <f t="shared" si="14"/>
        <v>1</v>
      </c>
    </row>
    <row r="30" spans="1:65" x14ac:dyDescent="0.25">
      <c r="A30" s="197" t="s">
        <v>126</v>
      </c>
      <c r="B30" s="185" t="s">
        <v>126</v>
      </c>
      <c r="C30" s="186">
        <v>112</v>
      </c>
      <c r="D30" s="186">
        <v>79</v>
      </c>
      <c r="E30" s="186">
        <v>0</v>
      </c>
      <c r="F30" s="186">
        <v>13</v>
      </c>
      <c r="G30" s="186">
        <v>79</v>
      </c>
      <c r="H30" s="187">
        <f t="shared" si="15"/>
        <v>5.0769230769230766</v>
      </c>
      <c r="I30" s="188">
        <f t="shared" si="7"/>
        <v>0</v>
      </c>
      <c r="J30" s="187">
        <f t="shared" si="16"/>
        <v>2.3710907017227925E-3</v>
      </c>
      <c r="K30" s="189">
        <f t="shared" si="0"/>
        <v>3.096824774598197E-3</v>
      </c>
      <c r="L30" s="186">
        <v>637</v>
      </c>
      <c r="M30" s="186">
        <v>530</v>
      </c>
      <c r="N30" s="186">
        <v>0</v>
      </c>
      <c r="O30" s="186">
        <v>179</v>
      </c>
      <c r="P30" s="186">
        <v>496</v>
      </c>
      <c r="Q30" s="187">
        <f t="shared" si="17"/>
        <v>1.7709497206703912</v>
      </c>
      <c r="R30" s="188">
        <f t="shared" si="8"/>
        <v>-6.4150943396226401E-2</v>
      </c>
      <c r="S30" s="187">
        <f t="shared" si="18"/>
        <v>5.2017241198494017E-3</v>
      </c>
      <c r="T30" s="189">
        <f t="shared" si="1"/>
        <v>1.9443355546844374E-2</v>
      </c>
      <c r="U30" s="186">
        <v>2996</v>
      </c>
      <c r="V30" s="186">
        <v>2572</v>
      </c>
      <c r="W30" s="186">
        <v>0</v>
      </c>
      <c r="X30" s="186">
        <v>1523</v>
      </c>
      <c r="Y30" s="186">
        <v>2855</v>
      </c>
      <c r="Z30" s="187">
        <f t="shared" si="19"/>
        <v>0.8745896257386736</v>
      </c>
      <c r="AA30" s="188">
        <f t="shared" si="9"/>
        <v>0.11003110419906692</v>
      </c>
      <c r="AB30" s="187">
        <f t="shared" si="20"/>
        <v>5.2499760946797787E-3</v>
      </c>
      <c r="AC30" s="189">
        <f t="shared" si="2"/>
        <v>0.11191689533516268</v>
      </c>
      <c r="AD30" s="186">
        <v>14440</v>
      </c>
      <c r="AE30" s="186">
        <v>15097</v>
      </c>
      <c r="AF30" s="186">
        <v>0</v>
      </c>
      <c r="AG30" s="186">
        <v>7098</v>
      </c>
      <c r="AH30" s="186">
        <v>13655</v>
      </c>
      <c r="AI30" s="187">
        <f t="shared" si="21"/>
        <v>0.92378134685826985</v>
      </c>
      <c r="AJ30" s="188">
        <f t="shared" si="10"/>
        <v>-9.5515665363979596E-2</v>
      </c>
      <c r="AK30" s="187">
        <f t="shared" si="22"/>
        <v>5.8874558171340269E-3</v>
      </c>
      <c r="AL30" s="189">
        <f t="shared" si="3"/>
        <v>0.53528028224225799</v>
      </c>
      <c r="AM30" s="186">
        <v>6846</v>
      </c>
      <c r="AN30" s="186">
        <v>4756</v>
      </c>
      <c r="AO30" s="186">
        <v>0</v>
      </c>
      <c r="AP30" s="186">
        <v>3032</v>
      </c>
      <c r="AQ30" s="186">
        <v>4894</v>
      </c>
      <c r="AR30" s="187">
        <f t="shared" si="23"/>
        <v>0.61411609498680741</v>
      </c>
      <c r="AS30" s="188">
        <f t="shared" si="11"/>
        <v>2.9015979814970505E-2</v>
      </c>
      <c r="AT30" s="187">
        <f t="shared" si="24"/>
        <v>6.2339819527878412E-3</v>
      </c>
      <c r="AU30" s="189">
        <f t="shared" si="4"/>
        <v>0.19184633477067817</v>
      </c>
      <c r="AV30" s="186">
        <v>25031</v>
      </c>
      <c r="AW30" s="186">
        <v>23034</v>
      </c>
      <c r="AX30" s="186">
        <v>6708</v>
      </c>
      <c r="AY30" s="186">
        <v>11845</v>
      </c>
      <c r="AZ30" s="186">
        <v>21979</v>
      </c>
      <c r="BA30" s="187">
        <f t="shared" si="25"/>
        <v>0.85555086534402691</v>
      </c>
      <c r="BB30" s="188">
        <f t="shared" si="12"/>
        <v>-4.5801858122775041E-2</v>
      </c>
      <c r="BC30" s="187">
        <f t="shared" si="5"/>
        <v>5.588668034118535E-3</v>
      </c>
      <c r="BD30" s="189">
        <f t="shared" si="6"/>
        <v>0.26295570364562915</v>
      </c>
      <c r="BE30" s="186">
        <v>29690</v>
      </c>
      <c r="BF30" s="186">
        <v>27683</v>
      </c>
      <c r="BG30" s="186">
        <v>8544</v>
      </c>
      <c r="BH30" s="186">
        <v>14012</v>
      </c>
      <c r="BI30" s="186">
        <v>25510</v>
      </c>
      <c r="BJ30" s="187">
        <f t="shared" si="26"/>
        <v>0.82058235797887535</v>
      </c>
      <c r="BK30" s="188">
        <f t="shared" si="13"/>
        <v>-7.8495827764331949E-2</v>
      </c>
      <c r="BL30" s="187">
        <f t="shared" si="27"/>
        <v>5.3618536585981029E-3</v>
      </c>
      <c r="BM30" s="189">
        <f t="shared" si="14"/>
        <v>1</v>
      </c>
    </row>
    <row r="31" spans="1:65" x14ac:dyDescent="0.25">
      <c r="A31" s="197" t="s">
        <v>152</v>
      </c>
      <c r="B31" s="185" t="s">
        <v>152</v>
      </c>
      <c r="C31" s="186">
        <v>2</v>
      </c>
      <c r="D31" s="186">
        <v>40</v>
      </c>
      <c r="E31" s="186">
        <v>0</v>
      </c>
      <c r="F31" s="186">
        <v>0</v>
      </c>
      <c r="G31" s="186">
        <v>104</v>
      </c>
      <c r="H31" s="187" t="str">
        <f t="shared" si="15"/>
        <v>-</v>
      </c>
      <c r="I31" s="188">
        <f t="shared" si="7"/>
        <v>1.6</v>
      </c>
      <c r="J31" s="187">
        <f t="shared" si="16"/>
        <v>3.1214358604958279E-3</v>
      </c>
      <c r="K31" s="189">
        <f t="shared" si="0"/>
        <v>3.765387400434468E-3</v>
      </c>
      <c r="L31" s="186">
        <v>302</v>
      </c>
      <c r="M31" s="186">
        <v>261</v>
      </c>
      <c r="N31" s="186">
        <v>0</v>
      </c>
      <c r="O31" s="186">
        <v>135</v>
      </c>
      <c r="P31" s="186">
        <v>413</v>
      </c>
      <c r="Q31" s="187">
        <f t="shared" si="17"/>
        <v>2.0592592592592593</v>
      </c>
      <c r="R31" s="188">
        <f t="shared" si="8"/>
        <v>0.58237547892720309</v>
      </c>
      <c r="S31" s="187">
        <f t="shared" si="18"/>
        <v>4.331274317535893E-3</v>
      </c>
      <c r="T31" s="189">
        <f t="shared" si="1"/>
        <v>1.495293265749457E-2</v>
      </c>
      <c r="U31" s="186">
        <v>1154</v>
      </c>
      <c r="V31" s="186">
        <v>1207</v>
      </c>
      <c r="W31" s="186">
        <v>0</v>
      </c>
      <c r="X31" s="186">
        <v>1339</v>
      </c>
      <c r="Y31" s="186">
        <v>2307</v>
      </c>
      <c r="Z31" s="187">
        <f t="shared" si="19"/>
        <v>0.72292755787901419</v>
      </c>
      <c r="AA31" s="188">
        <f t="shared" si="9"/>
        <v>0.91135045567522788</v>
      </c>
      <c r="AB31" s="187">
        <f t="shared" si="20"/>
        <v>4.2422749038270582E-3</v>
      </c>
      <c r="AC31" s="189">
        <f t="shared" si="2"/>
        <v>8.352643012309921E-2</v>
      </c>
      <c r="AD31" s="186">
        <v>3987</v>
      </c>
      <c r="AE31" s="186">
        <v>5262</v>
      </c>
      <c r="AF31" s="186">
        <v>0</v>
      </c>
      <c r="AG31" s="186">
        <v>10093</v>
      </c>
      <c r="AH31" s="186">
        <v>14155</v>
      </c>
      <c r="AI31" s="187">
        <f t="shared" si="21"/>
        <v>0.40245714851877534</v>
      </c>
      <c r="AJ31" s="188">
        <f t="shared" si="10"/>
        <v>1.6900418091980236</v>
      </c>
      <c r="AK31" s="187">
        <f t="shared" si="22"/>
        <v>6.1030345727962031E-3</v>
      </c>
      <c r="AL31" s="189">
        <f t="shared" si="3"/>
        <v>0.51249094858797972</v>
      </c>
      <c r="AM31" s="186">
        <v>831</v>
      </c>
      <c r="AN31" s="186">
        <v>832</v>
      </c>
      <c r="AO31" s="186">
        <v>0</v>
      </c>
      <c r="AP31" s="186">
        <v>2415</v>
      </c>
      <c r="AQ31" s="186">
        <v>4408</v>
      </c>
      <c r="AR31" s="187">
        <f t="shared" si="23"/>
        <v>0.82525879917184275</v>
      </c>
      <c r="AS31" s="188">
        <f t="shared" si="11"/>
        <v>4.2980769230769234</v>
      </c>
      <c r="AT31" s="187">
        <f t="shared" si="24"/>
        <v>5.6149146808109522E-3</v>
      </c>
      <c r="AU31" s="189">
        <f t="shared" si="4"/>
        <v>0.15959449674149168</v>
      </c>
      <c r="AV31" s="186">
        <v>6276</v>
      </c>
      <c r="AW31" s="186">
        <v>7602</v>
      </c>
      <c r="AX31" s="186">
        <v>4203</v>
      </c>
      <c r="AY31" s="186">
        <v>13982</v>
      </c>
      <c r="AZ31" s="186">
        <v>21387</v>
      </c>
      <c r="BA31" s="187">
        <f t="shared" si="25"/>
        <v>0.52960949792590473</v>
      </c>
      <c r="BB31" s="188">
        <f t="shared" si="12"/>
        <v>1.813338595106551</v>
      </c>
      <c r="BC31" s="187">
        <f t="shared" si="5"/>
        <v>3.5016654364043234E-3</v>
      </c>
      <c r="BD31" s="189">
        <f t="shared" si="6"/>
        <v>0.15217233888486603</v>
      </c>
      <c r="BE31" s="186">
        <v>9852</v>
      </c>
      <c r="BF31" s="186">
        <v>10674</v>
      </c>
      <c r="BG31" s="186">
        <v>6155</v>
      </c>
      <c r="BH31" s="186">
        <v>20489</v>
      </c>
      <c r="BI31" s="186">
        <v>27620</v>
      </c>
      <c r="BJ31" s="187">
        <f t="shared" si="26"/>
        <v>0.34804041192835178</v>
      </c>
      <c r="BK31" s="188">
        <f t="shared" si="13"/>
        <v>1.5875960277309349</v>
      </c>
      <c r="BL31" s="187">
        <f t="shared" si="27"/>
        <v>5.8053468463535717E-3</v>
      </c>
      <c r="BM31" s="189">
        <f t="shared" si="14"/>
        <v>1</v>
      </c>
    </row>
    <row r="32" spans="1:65" x14ac:dyDescent="0.25">
      <c r="A32" s="197" t="s">
        <v>138</v>
      </c>
      <c r="B32" s="185" t="s">
        <v>138</v>
      </c>
      <c r="C32" s="186">
        <v>33</v>
      </c>
      <c r="D32" s="186">
        <v>32</v>
      </c>
      <c r="E32" s="186">
        <v>0</v>
      </c>
      <c r="F32" s="186">
        <v>0</v>
      </c>
      <c r="G32" s="186">
        <v>65</v>
      </c>
      <c r="H32" s="187" t="str">
        <f t="shared" si="15"/>
        <v>-</v>
      </c>
      <c r="I32" s="188">
        <f t="shared" si="7"/>
        <v>1.03125</v>
      </c>
      <c r="J32" s="187">
        <f t="shared" si="16"/>
        <v>1.9508974128098927E-3</v>
      </c>
      <c r="K32" s="189">
        <f t="shared" si="0"/>
        <v>3.1467854376452361E-3</v>
      </c>
      <c r="L32" s="186">
        <v>362</v>
      </c>
      <c r="M32" s="186">
        <v>431</v>
      </c>
      <c r="N32" s="186">
        <v>0</v>
      </c>
      <c r="O32" s="186">
        <v>164</v>
      </c>
      <c r="P32" s="186">
        <v>422</v>
      </c>
      <c r="Q32" s="187">
        <f t="shared" si="17"/>
        <v>1.5731707317073171</v>
      </c>
      <c r="R32" s="188">
        <f t="shared" si="8"/>
        <v>-2.0881670533642649E-2</v>
      </c>
      <c r="S32" s="187">
        <f t="shared" si="18"/>
        <v>4.4256604406783216E-3</v>
      </c>
      <c r="T32" s="189">
        <f t="shared" si="1"/>
        <v>2.0429899302865994E-2</v>
      </c>
      <c r="U32" s="186">
        <v>2479</v>
      </c>
      <c r="V32" s="186">
        <v>1692</v>
      </c>
      <c r="W32" s="186">
        <v>0</v>
      </c>
      <c r="X32" s="186">
        <v>995</v>
      </c>
      <c r="Y32" s="186">
        <v>2558</v>
      </c>
      <c r="Z32" s="187">
        <f t="shared" si="19"/>
        <v>1.5708542713567839</v>
      </c>
      <c r="AA32" s="188">
        <f t="shared" si="9"/>
        <v>0.51182033096926705</v>
      </c>
      <c r="AB32" s="187">
        <f t="shared" si="20"/>
        <v>4.7038314711701839E-3</v>
      </c>
      <c r="AC32" s="189">
        <f t="shared" si="2"/>
        <v>0.12383810999225407</v>
      </c>
      <c r="AD32" s="186">
        <v>5173</v>
      </c>
      <c r="AE32" s="186">
        <v>7955</v>
      </c>
      <c r="AF32" s="186">
        <v>0</v>
      </c>
      <c r="AG32" s="186">
        <v>5516</v>
      </c>
      <c r="AH32" s="186">
        <v>11784</v>
      </c>
      <c r="AI32" s="187">
        <f t="shared" si="21"/>
        <v>1.1363306744017403</v>
      </c>
      <c r="AJ32" s="188">
        <f t="shared" si="10"/>
        <v>0.48133249528598365</v>
      </c>
      <c r="AK32" s="187">
        <f t="shared" si="22"/>
        <v>5.0807601134461641E-3</v>
      </c>
      <c r="AL32" s="189">
        <f t="shared" si="3"/>
        <v>0.57048799380325332</v>
      </c>
      <c r="AM32" s="186">
        <v>855</v>
      </c>
      <c r="AN32" s="186">
        <v>1113</v>
      </c>
      <c r="AO32" s="186">
        <v>0</v>
      </c>
      <c r="AP32" s="186">
        <v>1236</v>
      </c>
      <c r="AQ32" s="186">
        <v>2216</v>
      </c>
      <c r="AR32" s="187">
        <f t="shared" si="23"/>
        <v>0.79288025889967639</v>
      </c>
      <c r="AS32" s="188">
        <f t="shared" si="11"/>
        <v>0.99101527403414202</v>
      </c>
      <c r="AT32" s="187">
        <f t="shared" si="24"/>
        <v>2.8227429520592266E-3</v>
      </c>
      <c r="AU32" s="189">
        <f t="shared" si="4"/>
        <v>0.10728117738187451</v>
      </c>
      <c r="AV32" s="186">
        <v>8902</v>
      </c>
      <c r="AW32" s="186">
        <v>11223</v>
      </c>
      <c r="AX32" s="186">
        <v>2891</v>
      </c>
      <c r="AY32" s="186">
        <v>7911</v>
      </c>
      <c r="AZ32" s="186">
        <v>17045</v>
      </c>
      <c r="BA32" s="187">
        <f t="shared" si="25"/>
        <v>1.1545948679054483</v>
      </c>
      <c r="BB32" s="188">
        <f t="shared" si="12"/>
        <v>0.51875612581306241</v>
      </c>
      <c r="BC32" s="187">
        <f t="shared" si="5"/>
        <v>2.4085926187591956E-3</v>
      </c>
      <c r="BD32" s="189">
        <f t="shared" si="6"/>
        <v>0.13995933384972889</v>
      </c>
      <c r="BE32" s="186">
        <v>10610</v>
      </c>
      <c r="BF32" s="186">
        <v>13370</v>
      </c>
      <c r="BG32" s="186">
        <v>3627</v>
      </c>
      <c r="BH32" s="186">
        <v>9571</v>
      </c>
      <c r="BI32" s="186">
        <v>20656</v>
      </c>
      <c r="BJ32" s="187">
        <f t="shared" si="26"/>
        <v>1.1581861874412289</v>
      </c>
      <c r="BK32" s="188">
        <f t="shared" si="13"/>
        <v>0.5449513836948392</v>
      </c>
      <c r="BL32" s="187">
        <f t="shared" si="27"/>
        <v>4.3416091404156181E-3</v>
      </c>
      <c r="BM32" s="189">
        <f t="shared" si="14"/>
        <v>1</v>
      </c>
    </row>
    <row r="33" spans="1:65" x14ac:dyDescent="0.25">
      <c r="A33" s="197" t="s">
        <v>148</v>
      </c>
      <c r="B33" s="185" t="s">
        <v>148</v>
      </c>
      <c r="C33" s="186">
        <v>3</v>
      </c>
      <c r="D33" s="186">
        <v>0</v>
      </c>
      <c r="E33" s="186">
        <v>0</v>
      </c>
      <c r="F33" s="186">
        <v>0</v>
      </c>
      <c r="G33" s="186">
        <v>73</v>
      </c>
      <c r="H33" s="187" t="str">
        <f t="shared" si="15"/>
        <v>-</v>
      </c>
      <c r="I33" s="188" t="str">
        <f t="shared" si="7"/>
        <v>-</v>
      </c>
      <c r="J33" s="187">
        <f t="shared" si="16"/>
        <v>2.1910078636172641E-3</v>
      </c>
      <c r="K33" s="189">
        <f t="shared" si="0"/>
        <v>4.7893977168350609E-3</v>
      </c>
      <c r="L33" s="186">
        <v>707</v>
      </c>
      <c r="M33" s="186">
        <v>571</v>
      </c>
      <c r="N33" s="186">
        <v>0</v>
      </c>
      <c r="O33" s="186">
        <v>326</v>
      </c>
      <c r="P33" s="186">
        <v>651</v>
      </c>
      <c r="Q33" s="187">
        <f t="shared" si="17"/>
        <v>0.99693251533742333</v>
      </c>
      <c r="R33" s="188">
        <f t="shared" si="8"/>
        <v>0.14010507880910672</v>
      </c>
      <c r="S33" s="187">
        <f t="shared" si="18"/>
        <v>6.8272629073023398E-3</v>
      </c>
      <c r="T33" s="189">
        <f t="shared" si="1"/>
        <v>4.2710930324104446E-2</v>
      </c>
      <c r="U33" s="186">
        <v>1764</v>
      </c>
      <c r="V33" s="186">
        <v>1691</v>
      </c>
      <c r="W33" s="186">
        <v>0</v>
      </c>
      <c r="X33" s="186">
        <v>810</v>
      </c>
      <c r="Y33" s="186">
        <v>1875</v>
      </c>
      <c r="Z33" s="187">
        <f t="shared" si="19"/>
        <v>1.3148148148148149</v>
      </c>
      <c r="AA33" s="188">
        <f t="shared" si="9"/>
        <v>0.10881135422826738</v>
      </c>
      <c r="AB33" s="187">
        <f t="shared" si="20"/>
        <v>3.4478827241767374E-3</v>
      </c>
      <c r="AC33" s="189">
        <f t="shared" si="2"/>
        <v>0.12301535231596904</v>
      </c>
      <c r="AD33" s="186">
        <v>3162</v>
      </c>
      <c r="AE33" s="186">
        <v>4169</v>
      </c>
      <c r="AF33" s="186">
        <v>0</v>
      </c>
      <c r="AG33" s="186">
        <v>4034</v>
      </c>
      <c r="AH33" s="186">
        <v>7125</v>
      </c>
      <c r="AI33" s="187">
        <f t="shared" si="21"/>
        <v>0.7662369856222111</v>
      </c>
      <c r="AJ33" s="188">
        <f t="shared" si="10"/>
        <v>0.70904293595586476</v>
      </c>
      <c r="AK33" s="187">
        <f t="shared" si="22"/>
        <v>3.071997268186008E-3</v>
      </c>
      <c r="AL33" s="189">
        <f t="shared" si="3"/>
        <v>0.46745833880068233</v>
      </c>
      <c r="AM33" s="186">
        <v>675</v>
      </c>
      <c r="AN33" s="186">
        <v>769</v>
      </c>
      <c r="AO33" s="186">
        <v>0</v>
      </c>
      <c r="AP33" s="186">
        <v>963</v>
      </c>
      <c r="AQ33" s="186">
        <v>1895</v>
      </c>
      <c r="AR33" s="187">
        <f t="shared" si="23"/>
        <v>0.96780893042575289</v>
      </c>
      <c r="AS33" s="188">
        <f t="shared" si="11"/>
        <v>1.4642392717815347</v>
      </c>
      <c r="AT33" s="187">
        <f t="shared" si="24"/>
        <v>2.4138528403214055E-3</v>
      </c>
      <c r="AU33" s="189">
        <f t="shared" si="4"/>
        <v>0.12432751607400604</v>
      </c>
      <c r="AV33" s="186">
        <v>6311</v>
      </c>
      <c r="AW33" s="186">
        <v>7200</v>
      </c>
      <c r="AX33" s="186">
        <v>2288</v>
      </c>
      <c r="AY33" s="186">
        <v>6133</v>
      </c>
      <c r="AZ33" s="186">
        <v>11619</v>
      </c>
      <c r="BA33" s="187">
        <f t="shared" si="25"/>
        <v>0.89450513614870375</v>
      </c>
      <c r="BB33" s="188">
        <f t="shared" si="12"/>
        <v>0.61375000000000002</v>
      </c>
      <c r="BC33" s="187">
        <f t="shared" si="5"/>
        <v>1.9062123527226011E-3</v>
      </c>
      <c r="BD33" s="189">
        <f t="shared" si="6"/>
        <v>0.15011153391943313</v>
      </c>
      <c r="BE33" s="186">
        <v>9788</v>
      </c>
      <c r="BF33" s="186">
        <v>10652</v>
      </c>
      <c r="BG33" s="186">
        <v>3538</v>
      </c>
      <c r="BH33" s="186">
        <v>8256</v>
      </c>
      <c r="BI33" s="186">
        <v>15242</v>
      </c>
      <c r="BJ33" s="187">
        <f t="shared" si="26"/>
        <v>0.84617248062015493</v>
      </c>
      <c r="BK33" s="188">
        <f t="shared" si="13"/>
        <v>0.43090499436725493</v>
      </c>
      <c r="BL33" s="187">
        <f t="shared" si="27"/>
        <v>3.2036602690847624E-3</v>
      </c>
      <c r="BM33" s="189">
        <f t="shared" si="14"/>
        <v>1</v>
      </c>
    </row>
    <row r="34" spans="1:65" x14ac:dyDescent="0.25">
      <c r="A34" s="197" t="s">
        <v>144</v>
      </c>
      <c r="B34" s="185" t="s">
        <v>144</v>
      </c>
      <c r="C34" s="186">
        <v>4</v>
      </c>
      <c r="D34" s="186">
        <v>5</v>
      </c>
      <c r="E34" s="186">
        <v>0</v>
      </c>
      <c r="F34" s="186">
        <v>0</v>
      </c>
      <c r="G34" s="186">
        <v>2</v>
      </c>
      <c r="H34" s="187" t="str">
        <f t="shared" si="15"/>
        <v>-</v>
      </c>
      <c r="I34" s="188">
        <f t="shared" si="7"/>
        <v>-0.6</v>
      </c>
      <c r="J34" s="187">
        <f t="shared" si="16"/>
        <v>6.0027612701842847E-5</v>
      </c>
      <c r="K34" s="189">
        <f t="shared" si="0"/>
        <v>4.0201005025125629E-4</v>
      </c>
      <c r="L34" s="186">
        <v>64</v>
      </c>
      <c r="M34" s="186">
        <v>50</v>
      </c>
      <c r="N34" s="186">
        <v>0</v>
      </c>
      <c r="O34" s="186">
        <v>65</v>
      </c>
      <c r="P34" s="186">
        <v>41</v>
      </c>
      <c r="Q34" s="187">
        <f t="shared" si="17"/>
        <v>-0.36923076923076925</v>
      </c>
      <c r="R34" s="188">
        <f t="shared" si="8"/>
        <v>-0.18000000000000005</v>
      </c>
      <c r="S34" s="187">
        <f t="shared" si="18"/>
        <v>4.2998122764884169E-4</v>
      </c>
      <c r="T34" s="189">
        <f t="shared" si="1"/>
        <v>8.2412060301507543E-3</v>
      </c>
      <c r="U34" s="186">
        <v>326</v>
      </c>
      <c r="V34" s="186">
        <v>257</v>
      </c>
      <c r="W34" s="186">
        <v>0</v>
      </c>
      <c r="X34" s="186">
        <v>81</v>
      </c>
      <c r="Y34" s="186">
        <v>290</v>
      </c>
      <c r="Z34" s="187">
        <f t="shared" si="19"/>
        <v>2.5802469135802468</v>
      </c>
      <c r="AA34" s="188">
        <f t="shared" si="9"/>
        <v>0.12840466926070038</v>
      </c>
      <c r="AB34" s="187">
        <f t="shared" si="20"/>
        <v>5.3327252800600209E-4</v>
      </c>
      <c r="AC34" s="189">
        <f t="shared" si="2"/>
        <v>5.8291457286432161E-2</v>
      </c>
      <c r="AD34" s="186">
        <v>1247</v>
      </c>
      <c r="AE34" s="186">
        <v>1260</v>
      </c>
      <c r="AF34" s="186">
        <v>0</v>
      </c>
      <c r="AG34" s="186">
        <v>2020</v>
      </c>
      <c r="AH34" s="186">
        <v>2263</v>
      </c>
      <c r="AI34" s="187">
        <f t="shared" si="21"/>
        <v>0.1202970297029704</v>
      </c>
      <c r="AJ34" s="188">
        <f t="shared" si="10"/>
        <v>0.79603174603174609</v>
      </c>
      <c r="AK34" s="187">
        <f t="shared" si="22"/>
        <v>9.7570944812700865E-4</v>
      </c>
      <c r="AL34" s="189">
        <f t="shared" si="3"/>
        <v>0.45487437185929647</v>
      </c>
      <c r="AM34" s="186">
        <v>1122</v>
      </c>
      <c r="AN34" s="186">
        <v>997</v>
      </c>
      <c r="AO34" s="186">
        <v>0</v>
      </c>
      <c r="AP34" s="186">
        <v>1946</v>
      </c>
      <c r="AQ34" s="186">
        <v>2064</v>
      </c>
      <c r="AR34" s="187">
        <f t="shared" si="23"/>
        <v>6.0637204522096644E-2</v>
      </c>
      <c r="AS34" s="188">
        <f t="shared" si="11"/>
        <v>1.0702106318956872</v>
      </c>
      <c r="AT34" s="187">
        <f t="shared" si="24"/>
        <v>2.6291252044450559E-3</v>
      </c>
      <c r="AU34" s="189">
        <f t="shared" si="4"/>
        <v>0.41487437185929649</v>
      </c>
      <c r="AV34" s="186">
        <v>2763</v>
      </c>
      <c r="AW34" s="186">
        <v>2569</v>
      </c>
      <c r="AX34" s="186">
        <v>1599</v>
      </c>
      <c r="AY34" s="186">
        <v>4112</v>
      </c>
      <c r="AZ34" s="186">
        <v>4660</v>
      </c>
      <c r="BA34" s="187">
        <f t="shared" si="25"/>
        <v>0.13326848249027234</v>
      </c>
      <c r="BB34" s="188">
        <f t="shared" si="12"/>
        <v>0.81393538341767235</v>
      </c>
      <c r="BC34" s="187">
        <f t="shared" si="5"/>
        <v>1.3321824965049996E-3</v>
      </c>
      <c r="BD34" s="189">
        <f t="shared" si="6"/>
        <v>0.32140703517587937</v>
      </c>
      <c r="BE34" s="186">
        <v>2990</v>
      </c>
      <c r="BF34" s="186">
        <v>2802</v>
      </c>
      <c r="BG34" s="186">
        <v>1721</v>
      </c>
      <c r="BH34" s="186">
        <v>4449</v>
      </c>
      <c r="BI34" s="186">
        <v>4975</v>
      </c>
      <c r="BJ34" s="187">
        <f t="shared" si="26"/>
        <v>0.11822881546414932</v>
      </c>
      <c r="BK34" s="188">
        <f t="shared" si="13"/>
        <v>0.77551748750892213</v>
      </c>
      <c r="BL34" s="187">
        <f t="shared" si="27"/>
        <v>1.0456770659163295E-3</v>
      </c>
      <c r="BM34" s="189">
        <f t="shared" si="14"/>
        <v>1</v>
      </c>
    </row>
    <row r="35" spans="1:65" x14ac:dyDescent="0.25">
      <c r="A35" s="197" t="s">
        <v>150</v>
      </c>
      <c r="B35" s="185" t="s">
        <v>150</v>
      </c>
      <c r="C35" s="186">
        <v>784</v>
      </c>
      <c r="D35" s="186">
        <v>887</v>
      </c>
      <c r="E35" s="186">
        <v>0</v>
      </c>
      <c r="F35" s="186">
        <v>3</v>
      </c>
      <c r="G35" s="186">
        <v>49</v>
      </c>
      <c r="H35" s="187">
        <f t="shared" si="15"/>
        <v>15.333333333333332</v>
      </c>
      <c r="I35" s="188">
        <f t="shared" si="7"/>
        <v>-0.94475760992108226</v>
      </c>
      <c r="J35" s="187">
        <f t="shared" si="16"/>
        <v>1.4706765111951498E-3</v>
      </c>
      <c r="K35" s="189">
        <f t="shared" si="0"/>
        <v>6.2380649267982178E-3</v>
      </c>
      <c r="L35" s="186">
        <v>1880</v>
      </c>
      <c r="M35" s="186">
        <v>2392</v>
      </c>
      <c r="N35" s="186">
        <v>0</v>
      </c>
      <c r="O35" s="186">
        <v>95</v>
      </c>
      <c r="P35" s="186">
        <v>265</v>
      </c>
      <c r="Q35" s="187">
        <f t="shared" si="17"/>
        <v>1.7894736842105261</v>
      </c>
      <c r="R35" s="188">
        <f t="shared" si="8"/>
        <v>-0.88921404682274252</v>
      </c>
      <c r="S35" s="187">
        <f t="shared" si="18"/>
        <v>2.7791469591937328E-3</v>
      </c>
      <c r="T35" s="189">
        <f t="shared" si="1"/>
        <v>3.373647358370465E-2</v>
      </c>
      <c r="U35" s="186">
        <v>9654</v>
      </c>
      <c r="V35" s="186">
        <v>8330</v>
      </c>
      <c r="W35" s="186">
        <v>0</v>
      </c>
      <c r="X35" s="186">
        <v>545</v>
      </c>
      <c r="Y35" s="186">
        <v>828</v>
      </c>
      <c r="Z35" s="187">
        <f t="shared" si="19"/>
        <v>0.51926605504587164</v>
      </c>
      <c r="AA35" s="188">
        <f t="shared" si="9"/>
        <v>-0.90060024009603845</v>
      </c>
      <c r="AB35" s="187">
        <f t="shared" si="20"/>
        <v>1.5225850109964474E-3</v>
      </c>
      <c r="AC35" s="189">
        <f t="shared" si="2"/>
        <v>0.1054105665181413</v>
      </c>
      <c r="AD35" s="186">
        <v>15934</v>
      </c>
      <c r="AE35" s="186">
        <v>21487</v>
      </c>
      <c r="AF35" s="186">
        <v>0</v>
      </c>
      <c r="AG35" s="186">
        <v>2571</v>
      </c>
      <c r="AH35" s="186">
        <v>3297</v>
      </c>
      <c r="AI35" s="187">
        <f t="shared" si="21"/>
        <v>0.2823803967327887</v>
      </c>
      <c r="AJ35" s="188">
        <f t="shared" si="10"/>
        <v>-0.846558384139247</v>
      </c>
      <c r="AK35" s="187">
        <f t="shared" si="22"/>
        <v>1.4215263148363887E-3</v>
      </c>
      <c r="AL35" s="189">
        <f t="shared" si="3"/>
        <v>0.41973265436028007</v>
      </c>
      <c r="AM35" s="186">
        <v>7853</v>
      </c>
      <c r="AN35" s="186">
        <v>8318</v>
      </c>
      <c r="AO35" s="186">
        <v>0</v>
      </c>
      <c r="AP35" s="186">
        <v>892</v>
      </c>
      <c r="AQ35" s="186">
        <v>1524</v>
      </c>
      <c r="AR35" s="187">
        <f t="shared" si="23"/>
        <v>0.70852017937219736</v>
      </c>
      <c r="AS35" s="188">
        <f t="shared" si="11"/>
        <v>-0.81678288050012027</v>
      </c>
      <c r="AT35" s="187">
        <f t="shared" si="24"/>
        <v>1.9412726800262913E-3</v>
      </c>
      <c r="AU35" s="189">
        <f t="shared" si="4"/>
        <v>0.19401654996817314</v>
      </c>
      <c r="AV35" s="186">
        <v>36105</v>
      </c>
      <c r="AW35" s="186">
        <v>41414</v>
      </c>
      <c r="AX35" s="186">
        <v>8281</v>
      </c>
      <c r="AY35" s="186">
        <v>4106</v>
      </c>
      <c r="AZ35" s="186">
        <v>5963</v>
      </c>
      <c r="BA35" s="187">
        <f t="shared" si="25"/>
        <v>0.45226497808085719</v>
      </c>
      <c r="BB35" s="188">
        <f t="shared" si="12"/>
        <v>-0.8560148741971314</v>
      </c>
      <c r="BC35" s="187">
        <f t="shared" si="5"/>
        <v>6.8991890266153237E-3</v>
      </c>
      <c r="BD35" s="189">
        <f t="shared" si="6"/>
        <v>1.0542329726288988</v>
      </c>
      <c r="BE35" s="186">
        <v>53207</v>
      </c>
      <c r="BF35" s="186">
        <v>58773</v>
      </c>
      <c r="BG35" s="186">
        <v>11884</v>
      </c>
      <c r="BH35" s="186">
        <v>5998</v>
      </c>
      <c r="BI35" s="186">
        <v>7855</v>
      </c>
      <c r="BJ35" s="187">
        <f t="shared" si="26"/>
        <v>0.30960320106702244</v>
      </c>
      <c r="BK35" s="188">
        <f t="shared" si="13"/>
        <v>-0.8663501948173481</v>
      </c>
      <c r="BL35" s="187">
        <f t="shared" si="27"/>
        <v>1.6510137392508075E-3</v>
      </c>
      <c r="BM35" s="189">
        <f t="shared" si="14"/>
        <v>1</v>
      </c>
    </row>
    <row r="36" spans="1:65" x14ac:dyDescent="0.25">
      <c r="A36" s="197" t="s">
        <v>128</v>
      </c>
      <c r="B36" s="185" t="s">
        <v>128</v>
      </c>
      <c r="C36" s="186">
        <v>34</v>
      </c>
      <c r="D36" s="186">
        <v>75</v>
      </c>
      <c r="E36" s="186">
        <v>0</v>
      </c>
      <c r="F36" s="186">
        <v>0</v>
      </c>
      <c r="G36" s="186">
        <v>73</v>
      </c>
      <c r="H36" s="187" t="str">
        <f t="shared" si="15"/>
        <v>-</v>
      </c>
      <c r="I36" s="188">
        <f t="shared" si="7"/>
        <v>-2.6666666666666616E-2</v>
      </c>
      <c r="J36" s="187">
        <f t="shared" si="16"/>
        <v>2.1910078636172641E-3</v>
      </c>
      <c r="K36" s="189">
        <f t="shared" si="0"/>
        <v>1.6463689670726207E-2</v>
      </c>
      <c r="L36" s="186">
        <v>165</v>
      </c>
      <c r="M36" s="186">
        <v>220</v>
      </c>
      <c r="N36" s="186">
        <v>0</v>
      </c>
      <c r="O36" s="186">
        <v>20</v>
      </c>
      <c r="P36" s="186">
        <v>217</v>
      </c>
      <c r="Q36" s="187">
        <f t="shared" si="17"/>
        <v>9.85</v>
      </c>
      <c r="R36" s="188">
        <f t="shared" si="8"/>
        <v>-1.3636363636363669E-2</v>
      </c>
      <c r="S36" s="187">
        <f t="shared" si="18"/>
        <v>2.2757543024341134E-3</v>
      </c>
      <c r="T36" s="189">
        <f t="shared" si="1"/>
        <v>4.8940009021199819E-2</v>
      </c>
      <c r="U36" s="186">
        <v>350</v>
      </c>
      <c r="V36" s="186">
        <v>303</v>
      </c>
      <c r="W36" s="186">
        <v>0</v>
      </c>
      <c r="X36" s="186">
        <v>149</v>
      </c>
      <c r="Y36" s="186">
        <v>358</v>
      </c>
      <c r="Z36" s="187">
        <f t="shared" si="19"/>
        <v>1.4026845637583891</v>
      </c>
      <c r="AA36" s="188">
        <f t="shared" si="9"/>
        <v>0.18151815181518161</v>
      </c>
      <c r="AB36" s="187">
        <f t="shared" si="20"/>
        <v>6.583157414694784E-4</v>
      </c>
      <c r="AC36" s="189">
        <f t="shared" si="2"/>
        <v>8.0739738385205234E-2</v>
      </c>
      <c r="AD36" s="186">
        <v>789</v>
      </c>
      <c r="AE36" s="186">
        <v>1211</v>
      </c>
      <c r="AF36" s="186">
        <v>0</v>
      </c>
      <c r="AG36" s="186">
        <v>427</v>
      </c>
      <c r="AH36" s="186">
        <v>1753</v>
      </c>
      <c r="AI36" s="187">
        <f t="shared" si="21"/>
        <v>3.105386416861827</v>
      </c>
      <c r="AJ36" s="188">
        <f t="shared" si="10"/>
        <v>0.44756399669694469</v>
      </c>
      <c r="AK36" s="187">
        <f t="shared" si="22"/>
        <v>7.5581911735158908E-4</v>
      </c>
      <c r="AL36" s="189">
        <f t="shared" si="3"/>
        <v>0.39535408209291834</v>
      </c>
      <c r="AM36" s="186">
        <v>722</v>
      </c>
      <c r="AN36" s="186">
        <v>692</v>
      </c>
      <c r="AO36" s="186">
        <v>0</v>
      </c>
      <c r="AP36" s="186">
        <v>322</v>
      </c>
      <c r="AQ36" s="186">
        <v>1223</v>
      </c>
      <c r="AR36" s="187">
        <f t="shared" si="23"/>
        <v>2.798136645962733</v>
      </c>
      <c r="AS36" s="188">
        <f t="shared" si="11"/>
        <v>0.76734104046242768</v>
      </c>
      <c r="AT36" s="187">
        <f t="shared" si="24"/>
        <v>1.5578585877113872E-3</v>
      </c>
      <c r="AU36" s="189">
        <f t="shared" si="4"/>
        <v>0.27582318448353632</v>
      </c>
      <c r="AV36" s="186">
        <v>2060</v>
      </c>
      <c r="AW36" s="186">
        <v>2501</v>
      </c>
      <c r="AX36" s="186">
        <v>1073</v>
      </c>
      <c r="AY36" s="186">
        <v>918</v>
      </c>
      <c r="AZ36" s="186">
        <v>3624</v>
      </c>
      <c r="BA36" s="187">
        <f t="shared" si="25"/>
        <v>2.9477124183006538</v>
      </c>
      <c r="BB36" s="188">
        <f t="shared" si="12"/>
        <v>0.4490203918432627</v>
      </c>
      <c r="BC36" s="187">
        <f t="shared" si="5"/>
        <v>8.9395360772349258E-4</v>
      </c>
      <c r="BD36" s="189">
        <f t="shared" si="6"/>
        <v>0.24199368516012629</v>
      </c>
      <c r="BE36" s="186">
        <v>2829</v>
      </c>
      <c r="BF36" s="186">
        <v>3482</v>
      </c>
      <c r="BG36" s="186">
        <v>1448</v>
      </c>
      <c r="BH36" s="186">
        <v>1141</v>
      </c>
      <c r="BI36" s="186">
        <v>4434</v>
      </c>
      <c r="BJ36" s="187">
        <f t="shared" si="26"/>
        <v>2.8860648553900088</v>
      </c>
      <c r="BK36" s="188">
        <f t="shared" si="13"/>
        <v>0.27340608845491099</v>
      </c>
      <c r="BL36" s="187">
        <f t="shared" si="27"/>
        <v>9.31966253321207E-4</v>
      </c>
      <c r="BM36" s="189">
        <f t="shared" si="14"/>
        <v>1</v>
      </c>
    </row>
    <row r="37" spans="1:65" x14ac:dyDescent="0.25">
      <c r="A37" s="190" t="s">
        <v>288</v>
      </c>
      <c r="B37" s="191" t="s">
        <v>288</v>
      </c>
      <c r="C37" s="192">
        <f>C12-SUM(C13:C36)</f>
        <v>5908</v>
      </c>
      <c r="D37" s="192">
        <f>D12-SUM(D13:D36)</f>
        <v>5159</v>
      </c>
      <c r="E37" s="192">
        <f>E12-SUM(E13:E36)</f>
        <v>0</v>
      </c>
      <c r="F37" s="192">
        <f>F12-SUM(F13:F36)</f>
        <v>1313</v>
      </c>
      <c r="G37" s="192">
        <f>G12-SUM(G13:G36)</f>
        <v>2697</v>
      </c>
      <c r="H37" s="193">
        <f t="shared" si="15"/>
        <v>1.0540746382330539</v>
      </c>
      <c r="I37" s="194">
        <f t="shared" si="7"/>
        <v>-0.4772242682690444</v>
      </c>
      <c r="J37" s="193">
        <f t="shared" si="16"/>
        <v>8.0947235728435082E-2</v>
      </c>
      <c r="K37" s="195">
        <f t="shared" si="0"/>
        <v>1.0488123570861915E-2</v>
      </c>
      <c r="L37" s="192">
        <f>L12-SUM(L13:L36)</f>
        <v>26751</v>
      </c>
      <c r="M37" s="192">
        <f>M12-SUM(M13:M36)</f>
        <v>30727</v>
      </c>
      <c r="N37" s="192">
        <f>N12-SUM(N13:N36)</f>
        <v>0</v>
      </c>
      <c r="O37" s="192">
        <f>O12-SUM(O13:O36)</f>
        <v>2457</v>
      </c>
      <c r="P37" s="192">
        <f>P12-SUM(P13:P36)</f>
        <v>11255</v>
      </c>
      <c r="Q37" s="193">
        <f t="shared" si="17"/>
        <v>3.5807895807895811</v>
      </c>
      <c r="R37" s="194">
        <f t="shared" si="8"/>
        <v>-0.63370976665473355</v>
      </c>
      <c r="S37" s="193">
        <f t="shared" si="18"/>
        <v>0.11803509066311495</v>
      </c>
      <c r="T37" s="195">
        <f t="shared" si="1"/>
        <v>4.3768569073062986E-2</v>
      </c>
      <c r="U37" s="192">
        <f>U12-SUM(U13:U36)</f>
        <v>41754</v>
      </c>
      <c r="V37" s="192">
        <f>V12-SUM(V13:V36)</f>
        <v>48314</v>
      </c>
      <c r="W37" s="192">
        <f>W12-SUM(W13:W36)</f>
        <v>0</v>
      </c>
      <c r="X37" s="192">
        <f>X12-SUM(X13:X36)</f>
        <v>36968</v>
      </c>
      <c r="Y37" s="192">
        <f>Y12-SUM(Y13:Y36)</f>
        <v>64371</v>
      </c>
      <c r="Z37" s="193">
        <f t="shared" si="19"/>
        <v>0.74126271369833363</v>
      </c>
      <c r="AA37" s="194">
        <f t="shared" si="9"/>
        <v>0.33234673179616681</v>
      </c>
      <c r="AB37" s="193">
        <f t="shared" si="20"/>
        <v>0.11836995138025641</v>
      </c>
      <c r="AC37" s="195">
        <f t="shared" si="2"/>
        <v>0.250326660133464</v>
      </c>
      <c r="AD37" s="192">
        <f>AD12-SUM(AD13:AD36)</f>
        <v>117999</v>
      </c>
      <c r="AE37" s="192">
        <f>AE12-SUM(AE13:AE36)</f>
        <v>108559</v>
      </c>
      <c r="AF37" s="192">
        <f>AF12-SUM(AF13:AF36)</f>
        <v>0</v>
      </c>
      <c r="AG37" s="192">
        <f>AG12-SUM(AG13:AG36)</f>
        <v>50899</v>
      </c>
      <c r="AH37" s="192">
        <f>AH12-SUM(AH13:AH36)</f>
        <v>90488</v>
      </c>
      <c r="AI37" s="193">
        <f t="shared" si="21"/>
        <v>0.77779524155680857</v>
      </c>
      <c r="AJ37" s="194">
        <f t="shared" si="10"/>
        <v>-0.16646247662561375</v>
      </c>
      <c r="AK37" s="193">
        <f t="shared" si="22"/>
        <v>3.9014580884717966E-2</v>
      </c>
      <c r="AL37" s="195">
        <f t="shared" si="3"/>
        <v>0.35189073996297854</v>
      </c>
      <c r="AM37" s="192">
        <f>AM12-SUM(AM13:AM36)</f>
        <v>20817</v>
      </c>
      <c r="AN37" s="192">
        <f>AN12-SUM(AN13:AN36)</f>
        <v>20685</v>
      </c>
      <c r="AO37" s="192">
        <f>AO12-SUM(AO13:AO36)</f>
        <v>0</v>
      </c>
      <c r="AP37" s="192">
        <f>AP12-SUM(AP13:AP36)</f>
        <v>15316</v>
      </c>
      <c r="AQ37" s="192">
        <f>AQ12-SUM(AQ13:AQ36)</f>
        <v>31233</v>
      </c>
      <c r="AR37" s="193">
        <f t="shared" si="23"/>
        <v>1.039240010446592</v>
      </c>
      <c r="AS37" s="194">
        <f t="shared" si="11"/>
        <v>0.50993473531544597</v>
      </c>
      <c r="AT37" s="193">
        <f t="shared" si="24"/>
        <v>3.978462573179866E-2</v>
      </c>
      <c r="AU37" s="195">
        <f t="shared" si="4"/>
        <v>0.12145923748191703</v>
      </c>
      <c r="AV37" s="192">
        <f>AV12-SUM(AV13:AV36)</f>
        <v>213229</v>
      </c>
      <c r="AW37" s="192">
        <f>AW12-SUM(AW13:AW36)</f>
        <v>213444</v>
      </c>
      <c r="AX37" s="192">
        <f>AX12-SUM(AX13:AX36)</f>
        <v>65783</v>
      </c>
      <c r="AY37" s="192">
        <f>AY12-SUM(AY13:AY36)</f>
        <v>106953</v>
      </c>
      <c r="AZ37" s="192">
        <f>AZ12-SUM(AZ13:AZ36)</f>
        <v>200044</v>
      </c>
      <c r="BA37" s="193">
        <f t="shared" si="25"/>
        <v>0.87039166736790929</v>
      </c>
      <c r="BB37" s="194">
        <f t="shared" si="12"/>
        <v>-6.2779932909802993E-2</v>
      </c>
      <c r="BC37" s="193">
        <f t="shared" si="5"/>
        <v>5.4806104545083424E-2</v>
      </c>
      <c r="BD37" s="195">
        <f t="shared" si="6"/>
        <v>0.25581766142454931</v>
      </c>
      <c r="BE37" s="192">
        <f>BE12-SUM(BE13:BE36)</f>
        <v>269630</v>
      </c>
      <c r="BF37" s="192">
        <f>BF12-SUM(BF13:BF36)</f>
        <v>270305</v>
      </c>
      <c r="BG37" s="192">
        <f>BG12-SUM(BG13:BG36)</f>
        <v>88464</v>
      </c>
      <c r="BH37" s="192">
        <f>BH12-SUM(BH13:BH36)</f>
        <v>149773</v>
      </c>
      <c r="BI37" s="192">
        <f>BI12-SUM(BI13:BI36)</f>
        <v>257148</v>
      </c>
      <c r="BJ37" s="193">
        <f t="shared" si="26"/>
        <v>0.71691826964806737</v>
      </c>
      <c r="BK37" s="194">
        <f t="shared" si="13"/>
        <v>-4.8674645308077857E-2</v>
      </c>
      <c r="BL37" s="193">
        <f t="shared" si="27"/>
        <v>5.4048998220352217E-2</v>
      </c>
      <c r="BM37" s="195">
        <f t="shared" si="14"/>
        <v>1</v>
      </c>
    </row>
    <row r="38" spans="1:65" ht="6" customHeight="1" x14ac:dyDescent="0.25">
      <c r="C38" s="139"/>
      <c r="D38" s="139"/>
      <c r="E38" s="139"/>
      <c r="F38" s="139"/>
      <c r="G38" s="139"/>
      <c r="H38" s="139"/>
      <c r="L38" s="139"/>
      <c r="M38" s="139"/>
      <c r="N38" s="139"/>
      <c r="O38" s="139"/>
      <c r="P38" s="139"/>
      <c r="Q38" s="139"/>
      <c r="U38" s="139"/>
      <c r="V38" s="139"/>
      <c r="W38" s="139"/>
      <c r="X38" s="139"/>
      <c r="Y38" s="139"/>
      <c r="Z38" s="139"/>
      <c r="AD38" s="139"/>
      <c r="AE38" s="139"/>
      <c r="AF38" s="139"/>
      <c r="AG38" s="139"/>
      <c r="AH38" s="139"/>
      <c r="AI38" s="139"/>
      <c r="AM38" s="139"/>
      <c r="AN38" s="139"/>
      <c r="AO38" s="139"/>
      <c r="AP38" s="139"/>
      <c r="AQ38" s="139"/>
      <c r="AR38" s="139"/>
      <c r="AV38" s="139"/>
      <c r="AW38" s="139"/>
      <c r="AX38" s="139"/>
      <c r="AY38" s="139"/>
      <c r="AZ38" s="139"/>
      <c r="BA38" s="139"/>
      <c r="BE38" s="139"/>
      <c r="BF38" s="139"/>
      <c r="BG38" s="139"/>
      <c r="BH38" s="139"/>
      <c r="BI38" s="139"/>
      <c r="BJ38" s="139"/>
    </row>
    <row r="39" spans="1:65" ht="6" customHeight="1" x14ac:dyDescent="0.25"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x14ac:dyDescent="0.25">
      <c r="B40" s="39" t="s">
        <v>19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</sheetData>
  <mergeCells count="14">
    <mergeCell ref="BE5:BM5"/>
    <mergeCell ref="C6:K6"/>
    <mergeCell ref="L6:T6"/>
    <mergeCell ref="U6:AC6"/>
    <mergeCell ref="AD6:AL6"/>
    <mergeCell ref="AM6:AU6"/>
    <mergeCell ref="AV6:BD6"/>
    <mergeCell ref="BE6:BM6"/>
    <mergeCell ref="C5:K5"/>
    <mergeCell ref="L5:T5"/>
    <mergeCell ref="U5:AC5"/>
    <mergeCell ref="AD5:AL5"/>
    <mergeCell ref="AM5:AU5"/>
    <mergeCell ref="AV5:BD5"/>
  </mergeCells>
  <pageMargins left="0.7" right="0.7" top="0.75" bottom="0.75" header="0.3" footer="0.3"/>
  <pageSetup paperSize="9" scale="43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77462-BF35-4860-8714-5A3283EB8B49}"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299</v>
      </c>
      <c r="C1" s="1"/>
      <c r="D1" s="1"/>
      <c r="F1" s="211"/>
      <c r="G1" s="211"/>
      <c r="H1" s="211"/>
      <c r="J1" s="211"/>
    </row>
    <row r="3" spans="1:31" s="2" customFormat="1" ht="25.5" customHeight="1" thickBot="1" x14ac:dyDescent="0.3">
      <c r="B3" s="42" t="s">
        <v>300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AE3" s="1"/>
    </row>
    <row r="4" spans="1:31" s="2" customFormat="1" ht="6" customHeight="1" x14ac:dyDescent="0.25">
      <c r="AE4" s="1"/>
    </row>
    <row r="5" spans="1:31" s="2" customFormat="1" ht="45" x14ac:dyDescent="0.25">
      <c r="C5" s="172" t="s">
        <v>444</v>
      </c>
      <c r="D5" s="172" t="s">
        <v>440</v>
      </c>
      <c r="E5" s="172" t="s">
        <v>445</v>
      </c>
      <c r="F5" s="172" t="s">
        <v>441</v>
      </c>
      <c r="G5" s="173" t="str">
        <f>CONCATENATE("var. ",RIGHT(F5,2),"/",RIGHT(E5,2))</f>
        <v>var. 21/20</v>
      </c>
      <c r="H5" s="173" t="str">
        <f>CONCATENATE("dif. ",RIGHT(F5,2),"/",RIGHT(E5,2))</f>
        <v>dif. 21/20</v>
      </c>
      <c r="I5" s="173" t="str">
        <f>CONCATENATE("%/s total España ",RIGHT(F5,4))</f>
        <v>%/s total España 2021</v>
      </c>
      <c r="J5" s="172" t="s">
        <v>442</v>
      </c>
      <c r="K5" s="173" t="str">
        <f>CONCATENATE("var. ",RIGHT(J5,2),"/",RIGHT(F5,2))</f>
        <v>var. 22/21</v>
      </c>
      <c r="L5" s="173" t="str">
        <f>CONCATENATE("dif. ",RIGHT(J5,2),"/",RIGHT(F5,2))</f>
        <v>dif. 22/21</v>
      </c>
      <c r="M5" s="173" t="str">
        <f>CONCATENATE("%/s total España ",RIGHT(J5,4))</f>
        <v>%/s total España 2022</v>
      </c>
      <c r="N5" s="172" t="s">
        <v>443</v>
      </c>
      <c r="O5" s="173" t="str">
        <f>CONCATENATE("var. ",RIGHT(N5,2),"/",RIGHT(J5,2))</f>
        <v>var. 23/22</v>
      </c>
      <c r="P5" s="173" t="str">
        <f>CONCATENATE("dif. ",RIGHT(N5,2),"/",RIGHT(J5,2))</f>
        <v>dif. 23/22</v>
      </c>
      <c r="Q5" s="173" t="str">
        <f>CONCATENATE("var. ",RIGHT(N5,2),"/",RIGHT(D5,2))</f>
        <v>var. 23/19</v>
      </c>
      <c r="R5" s="173" t="str">
        <f>CONCATENATE("dif. ",RIGHT(N5,2),"/",RIGHT(D5,2))</f>
        <v>dif. 23/19</v>
      </c>
      <c r="S5" s="173" t="str">
        <f>CONCATENATE("%/s total España ",RIGHT(N5,4))</f>
        <v>%/s total España 2023</v>
      </c>
      <c r="T5" s="173" t="str">
        <f>CONCATENATE("%/s total Turistas ",RIGHT(N5,4))</f>
        <v>%/s total Turistas 2023</v>
      </c>
      <c r="AE5" s="1"/>
    </row>
    <row r="6" spans="1:31" s="2" customFormat="1" ht="18.75" x14ac:dyDescent="0.3">
      <c r="B6" s="212" t="s">
        <v>301</v>
      </c>
      <c r="C6" s="213">
        <v>1561321</v>
      </c>
      <c r="D6" s="213">
        <v>1571188</v>
      </c>
      <c r="E6" s="213">
        <v>947316</v>
      </c>
      <c r="F6" s="213">
        <v>263510</v>
      </c>
      <c r="G6" s="214">
        <f t="shared" ref="G6:G11" si="0">F6/E6-1</f>
        <v>-0.72183516376795076</v>
      </c>
      <c r="H6" s="213">
        <f t="shared" ref="H6:H11" si="1">F6-E6</f>
        <v>-683806</v>
      </c>
      <c r="I6" s="214"/>
      <c r="J6" s="213">
        <v>1442150</v>
      </c>
      <c r="K6" s="214">
        <f t="shared" ref="K6:K11" si="2">J6/F6-1</f>
        <v>4.4728473302720957</v>
      </c>
      <c r="L6" s="213">
        <f t="shared" ref="L6:L11" si="3">J6-F6</f>
        <v>1178640</v>
      </c>
      <c r="M6" s="214"/>
      <c r="N6" s="213">
        <v>1700823</v>
      </c>
      <c r="O6" s="214">
        <f t="shared" ref="O6:O11" si="4">N6/J6-1</f>
        <v>0.17936622404049518</v>
      </c>
      <c r="P6" s="213">
        <f t="shared" ref="P6:P11" si="5">N6-J6</f>
        <v>258673</v>
      </c>
      <c r="Q6" s="214">
        <f t="shared" ref="Q6:Q11" si="6">N6/D6-1</f>
        <v>8.250763116826243E-2</v>
      </c>
      <c r="R6" s="213">
        <f t="shared" ref="R6:R11" si="7">N6-D6</f>
        <v>129635</v>
      </c>
      <c r="S6" s="214"/>
      <c r="T6" s="214"/>
      <c r="V6" s="99"/>
      <c r="AE6" s="1"/>
    </row>
    <row r="7" spans="1:31" ht="18.75" x14ac:dyDescent="0.3">
      <c r="A7" s="2"/>
      <c r="B7" s="212" t="s">
        <v>302</v>
      </c>
      <c r="C7" s="213">
        <v>260348</v>
      </c>
      <c r="D7" s="213">
        <v>257148</v>
      </c>
      <c r="E7" s="213">
        <v>140270</v>
      </c>
      <c r="F7" s="213">
        <v>130748</v>
      </c>
      <c r="G7" s="214">
        <f t="shared" si="0"/>
        <v>-6.7883367790689375E-2</v>
      </c>
      <c r="H7" s="213">
        <f t="shared" si="1"/>
        <v>-9522</v>
      </c>
      <c r="I7" s="214">
        <f>F7/$F$7</f>
        <v>1</v>
      </c>
      <c r="J7" s="213">
        <v>250871</v>
      </c>
      <c r="K7" s="214">
        <f t="shared" si="2"/>
        <v>0.91873680668155533</v>
      </c>
      <c r="L7" s="213">
        <f t="shared" si="3"/>
        <v>120123</v>
      </c>
      <c r="M7" s="214">
        <f>J7/$J$7</f>
        <v>1</v>
      </c>
      <c r="N7" s="213">
        <v>282545</v>
      </c>
      <c r="O7" s="214">
        <f t="shared" si="4"/>
        <v>0.12625612366515071</v>
      </c>
      <c r="P7" s="213">
        <f t="shared" si="5"/>
        <v>31674</v>
      </c>
      <c r="Q7" s="214">
        <f t="shared" si="6"/>
        <v>9.8764135828394606E-2</v>
      </c>
      <c r="R7" s="213">
        <f t="shared" si="7"/>
        <v>25397</v>
      </c>
      <c r="S7" s="214">
        <f>N7/$N$7</f>
        <v>1</v>
      </c>
      <c r="T7" s="214">
        <f>N7/$N$6</f>
        <v>0.16612251833377137</v>
      </c>
      <c r="V7" s="99"/>
      <c r="W7" s="139"/>
      <c r="AE7" s="1" t="s">
        <v>303</v>
      </c>
    </row>
    <row r="8" spans="1:31" ht="15.75" x14ac:dyDescent="0.25">
      <c r="A8" s="2"/>
      <c r="B8" s="215" t="s">
        <v>81</v>
      </c>
      <c r="C8" s="216">
        <v>156671</v>
      </c>
      <c r="D8" s="216">
        <v>167240</v>
      </c>
      <c r="E8" s="216">
        <v>89051</v>
      </c>
      <c r="F8" s="216">
        <v>37488</v>
      </c>
      <c r="G8" s="217">
        <f t="shared" si="0"/>
        <v>-0.57902774814432179</v>
      </c>
      <c r="H8" s="216">
        <f t="shared" si="1"/>
        <v>-51563</v>
      </c>
      <c r="I8" s="217">
        <f>F8/$F$7</f>
        <v>0.28671949092911553</v>
      </c>
      <c r="J8" s="216">
        <v>143478</v>
      </c>
      <c r="K8" s="217">
        <f t="shared" si="2"/>
        <v>2.827304737516005</v>
      </c>
      <c r="L8" s="216">
        <f t="shared" si="3"/>
        <v>105990</v>
      </c>
      <c r="M8" s="217">
        <f>J8/$J$7</f>
        <v>0.57191943269648549</v>
      </c>
      <c r="N8" s="216">
        <v>171406</v>
      </c>
      <c r="O8" s="217">
        <f t="shared" si="4"/>
        <v>0.19465005087888043</v>
      </c>
      <c r="P8" s="216">
        <f t="shared" si="5"/>
        <v>27928</v>
      </c>
      <c r="Q8" s="217">
        <f t="shared" si="6"/>
        <v>2.4910308538627079E-2</v>
      </c>
      <c r="R8" s="216">
        <f t="shared" si="7"/>
        <v>4166</v>
      </c>
      <c r="S8" s="217">
        <f>N8/$N$7</f>
        <v>0.60665026809888689</v>
      </c>
      <c r="T8" s="217">
        <f>N8/$N$6</f>
        <v>0.10077827028444465</v>
      </c>
      <c r="V8" s="99"/>
      <c r="W8" s="139"/>
      <c r="AE8" s="1" t="s">
        <v>304</v>
      </c>
    </row>
    <row r="9" spans="1:31" s="2" customFormat="1" x14ac:dyDescent="0.25">
      <c r="B9" s="218" t="s">
        <v>9</v>
      </c>
      <c r="C9" s="219">
        <v>103677</v>
      </c>
      <c r="D9" s="219">
        <v>89908</v>
      </c>
      <c r="E9" s="219">
        <v>51219</v>
      </c>
      <c r="F9" s="219">
        <v>93260</v>
      </c>
      <c r="G9" s="220">
        <f t="shared" si="0"/>
        <v>0.82080868427731901</v>
      </c>
      <c r="H9" s="221">
        <f t="shared" si="1"/>
        <v>42041</v>
      </c>
      <c r="I9" s="222">
        <f>F9/$F$7</f>
        <v>0.71328050907088447</v>
      </c>
      <c r="J9" s="219">
        <v>107393</v>
      </c>
      <c r="K9" s="220">
        <f t="shared" si="2"/>
        <v>0.15154407034098227</v>
      </c>
      <c r="L9" s="221">
        <f t="shared" si="3"/>
        <v>14133</v>
      </c>
      <c r="M9" s="222">
        <f>J9/$J$7</f>
        <v>0.42808056730351457</v>
      </c>
      <c r="N9" s="219">
        <v>111139</v>
      </c>
      <c r="O9" s="220">
        <f t="shared" si="4"/>
        <v>3.4881230620245285E-2</v>
      </c>
      <c r="P9" s="221">
        <f t="shared" si="5"/>
        <v>3746</v>
      </c>
      <c r="Q9" s="220">
        <f t="shared" si="6"/>
        <v>0.23614138897539716</v>
      </c>
      <c r="R9" s="221">
        <f t="shared" si="7"/>
        <v>21231</v>
      </c>
      <c r="S9" s="222">
        <f>N9/$N$7</f>
        <v>0.39334973190111311</v>
      </c>
      <c r="T9" s="222">
        <f>N9/$N$6</f>
        <v>6.5344248049326703E-2</v>
      </c>
      <c r="V9" s="99"/>
      <c r="W9" s="139"/>
      <c r="AE9" s="1" t="s">
        <v>305</v>
      </c>
    </row>
    <row r="10" spans="1:31" s="2" customFormat="1" x14ac:dyDescent="0.25">
      <c r="B10" s="30" t="s">
        <v>306</v>
      </c>
      <c r="C10" s="99">
        <v>57799</v>
      </c>
      <c r="D10" s="99">
        <v>52499</v>
      </c>
      <c r="E10" s="99">
        <v>26520</v>
      </c>
      <c r="F10" s="99">
        <v>52518</v>
      </c>
      <c r="G10" s="73">
        <f t="shared" si="0"/>
        <v>0.98031674208144803</v>
      </c>
      <c r="H10" s="71">
        <f t="shared" si="1"/>
        <v>25998</v>
      </c>
      <c r="I10" s="114">
        <f>F10/$F$7</f>
        <v>0.40167344815981887</v>
      </c>
      <c r="J10" s="99">
        <v>46340</v>
      </c>
      <c r="K10" s="73">
        <f t="shared" si="2"/>
        <v>-0.11763585818195665</v>
      </c>
      <c r="L10" s="71">
        <f t="shared" si="3"/>
        <v>-6178</v>
      </c>
      <c r="M10" s="114">
        <f>J10/$J$7</f>
        <v>0.18471644789553196</v>
      </c>
      <c r="N10" s="99">
        <v>68572</v>
      </c>
      <c r="O10" s="73">
        <f t="shared" si="4"/>
        <v>0.47975830815709974</v>
      </c>
      <c r="P10" s="71">
        <f t="shared" si="5"/>
        <v>22232</v>
      </c>
      <c r="Q10" s="73">
        <f t="shared" si="6"/>
        <v>0.30615821253738162</v>
      </c>
      <c r="R10" s="71">
        <f t="shared" si="7"/>
        <v>16073</v>
      </c>
      <c r="S10" s="114">
        <f>N10/$N$7</f>
        <v>0.24269408412819196</v>
      </c>
      <c r="T10" s="114">
        <f>N10/$N$6</f>
        <v>4.0316952440083417E-2</v>
      </c>
      <c r="V10" s="99"/>
      <c r="W10" s="139"/>
      <c r="AE10" s="1" t="s">
        <v>307</v>
      </c>
    </row>
    <row r="11" spans="1:31" s="2" customFormat="1" x14ac:dyDescent="0.25">
      <c r="B11" s="30" t="s">
        <v>308</v>
      </c>
      <c r="C11" s="99">
        <f>C9-C10</f>
        <v>45878</v>
      </c>
      <c r="D11" s="99">
        <f>D9-D10</f>
        <v>37409</v>
      </c>
      <c r="E11" s="99">
        <f>E9-E10</f>
        <v>24699</v>
      </c>
      <c r="F11" s="99">
        <f>F9-F10</f>
        <v>40742</v>
      </c>
      <c r="G11" s="73">
        <f t="shared" si="0"/>
        <v>0.64954046722539371</v>
      </c>
      <c r="H11" s="71">
        <f t="shared" si="1"/>
        <v>16043</v>
      </c>
      <c r="I11" s="114">
        <f>F11/$F$7</f>
        <v>0.31160706091106555</v>
      </c>
      <c r="J11" s="99">
        <f>J9-J10</f>
        <v>61053</v>
      </c>
      <c r="K11" s="73">
        <f t="shared" si="2"/>
        <v>0.49852731824652685</v>
      </c>
      <c r="L11" s="71">
        <f t="shared" si="3"/>
        <v>20311</v>
      </c>
      <c r="M11" s="114">
        <f>J11/$J$7</f>
        <v>0.24336411940798258</v>
      </c>
      <c r="N11" s="99">
        <f>N9-N10</f>
        <v>42567</v>
      </c>
      <c r="O11" s="73">
        <f t="shared" si="4"/>
        <v>-0.30278610387695937</v>
      </c>
      <c r="P11" s="71">
        <f t="shared" si="5"/>
        <v>-18486</v>
      </c>
      <c r="Q11" s="73">
        <f t="shared" si="6"/>
        <v>0.13788125852067679</v>
      </c>
      <c r="R11" s="71">
        <f t="shared" si="7"/>
        <v>5158</v>
      </c>
      <c r="S11" s="114">
        <f>N11/$N$7</f>
        <v>0.15065564777292112</v>
      </c>
      <c r="T11" s="114">
        <f>N11/$N$6</f>
        <v>2.5027295609243289E-2</v>
      </c>
      <c r="V11" s="99"/>
      <c r="W11" s="139"/>
      <c r="AE11" s="1" t="s">
        <v>309</v>
      </c>
    </row>
    <row r="12" spans="1:31" s="2" customFormat="1" ht="7.5" customHeight="1" x14ac:dyDescent="0.25"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AE12" s="1" t="s">
        <v>310</v>
      </c>
    </row>
    <row r="13" spans="1:31" s="2" customFormat="1" x14ac:dyDescent="0.25">
      <c r="B13" s="40" t="s">
        <v>311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AE13" s="1" t="s">
        <v>312</v>
      </c>
    </row>
    <row r="14" spans="1:31" s="2" customFormat="1" x14ac:dyDescent="0.25">
      <c r="AE14" s="1"/>
    </row>
    <row r="37" spans="2:31" s="2" customFormat="1" ht="15.75" hidden="1" customHeight="1" thickBot="1" x14ac:dyDescent="0.3">
      <c r="B37" s="293" t="s">
        <v>313</v>
      </c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43"/>
      <c r="T37" s="43"/>
      <c r="AE37" s="1"/>
    </row>
    <row r="38" spans="2:31" s="2" customFormat="1" ht="6" hidden="1" customHeight="1" thickBot="1" x14ac:dyDescent="0.3">
      <c r="AE38" s="1"/>
    </row>
    <row r="39" spans="2:31" s="2" customFormat="1" ht="30" hidden="1" x14ac:dyDescent="0.25">
      <c r="E39" s="14"/>
      <c r="F39" s="14"/>
      <c r="G39" s="14"/>
      <c r="H39" s="14"/>
      <c r="I39" s="14"/>
      <c r="J39" s="46">
        <v>2020</v>
      </c>
      <c r="K39" s="46"/>
      <c r="L39" s="46"/>
      <c r="M39" s="46" t="s">
        <v>314</v>
      </c>
      <c r="N39" s="46">
        <v>2021</v>
      </c>
      <c r="O39" s="46" t="s">
        <v>314</v>
      </c>
      <c r="P39" s="46" t="s">
        <v>315</v>
      </c>
      <c r="Q39" s="46" t="s">
        <v>316</v>
      </c>
      <c r="R39" s="46" t="s">
        <v>317</v>
      </c>
      <c r="S39" s="14"/>
      <c r="T39" s="14"/>
      <c r="AE39" s="1"/>
    </row>
    <row r="40" spans="2:31" s="2" customFormat="1" ht="18.75" hidden="1" x14ac:dyDescent="0.3">
      <c r="B40" s="212" t="s">
        <v>301</v>
      </c>
      <c r="C40" s="212"/>
      <c r="D40" s="212"/>
      <c r="E40" s="213"/>
      <c r="F40" s="213"/>
      <c r="G40" s="213"/>
      <c r="H40" s="213"/>
      <c r="I40" s="213"/>
      <c r="J40" s="213">
        <v>1824653</v>
      </c>
      <c r="K40" s="213"/>
      <c r="L40" s="213"/>
      <c r="M40" s="214"/>
      <c r="N40" s="213">
        <v>2354005</v>
      </c>
      <c r="O40" s="214"/>
      <c r="P40" s="214">
        <v>1</v>
      </c>
      <c r="Q40" s="214">
        <v>0.2901110512519367</v>
      </c>
      <c r="R40" s="213">
        <v>529352</v>
      </c>
      <c r="S40" s="224"/>
      <c r="T40" s="224"/>
      <c r="AE40" s="1"/>
    </row>
    <row r="41" spans="2:31" ht="18.75" hidden="1" x14ac:dyDescent="0.3">
      <c r="B41" s="212" t="s">
        <v>302</v>
      </c>
      <c r="C41" s="212"/>
      <c r="D41" s="212"/>
      <c r="E41" s="213"/>
      <c r="F41" s="213"/>
      <c r="G41" s="213"/>
      <c r="H41" s="213"/>
      <c r="I41" s="213"/>
      <c r="J41" s="213">
        <v>603938</v>
      </c>
      <c r="K41" s="213"/>
      <c r="L41" s="213"/>
      <c r="M41" s="214">
        <v>1</v>
      </c>
      <c r="N41" s="213">
        <v>936181</v>
      </c>
      <c r="O41" s="214">
        <v>1</v>
      </c>
      <c r="P41" s="214">
        <v>0.39769711619134201</v>
      </c>
      <c r="Q41" s="214">
        <v>0.55012766211101138</v>
      </c>
      <c r="R41" s="213">
        <v>332243</v>
      </c>
      <c r="S41" s="224"/>
      <c r="T41" s="224"/>
      <c r="AE41" s="1" t="s">
        <v>303</v>
      </c>
    </row>
    <row r="42" spans="2:31" ht="15.75" hidden="1" x14ac:dyDescent="0.25">
      <c r="B42" s="215" t="s">
        <v>81</v>
      </c>
      <c r="C42" s="215"/>
      <c r="D42" s="215"/>
      <c r="E42" s="216"/>
      <c r="F42" s="216"/>
      <c r="G42" s="216"/>
      <c r="H42" s="216"/>
      <c r="I42" s="216"/>
      <c r="J42" s="216">
        <v>276550.36166633503</v>
      </c>
      <c r="K42" s="216"/>
      <c r="L42" s="216"/>
      <c r="M42" s="217">
        <v>0.45791184139155844</v>
      </c>
      <c r="N42" s="216">
        <v>430252.45635520399</v>
      </c>
      <c r="O42" s="217">
        <v>0.4595825554622493</v>
      </c>
      <c r="P42" s="217">
        <v>0.18277465695918402</v>
      </c>
      <c r="Q42" s="217">
        <v>0.55578337978930015</v>
      </c>
      <c r="R42" s="216">
        <v>153702.09468886897</v>
      </c>
      <c r="S42" s="225"/>
      <c r="T42" s="225"/>
      <c r="AE42" s="1" t="s">
        <v>304</v>
      </c>
    </row>
    <row r="43" spans="2:31" s="2" customFormat="1" hidden="1" x14ac:dyDescent="0.25">
      <c r="B43" s="218" t="s">
        <v>9</v>
      </c>
      <c r="C43" s="226"/>
      <c r="D43" s="226"/>
      <c r="E43" s="219"/>
      <c r="F43" s="219"/>
      <c r="G43" s="219"/>
      <c r="H43" s="219"/>
      <c r="I43" s="219"/>
      <c r="J43" s="219">
        <v>327387.63833385095</v>
      </c>
      <c r="K43" s="219"/>
      <c r="L43" s="219"/>
      <c r="M43" s="222">
        <v>0.54208815860874948</v>
      </c>
      <c r="N43" s="219">
        <v>505927.5436448183</v>
      </c>
      <c r="O43" s="222">
        <v>0.54041637636826456</v>
      </c>
      <c r="P43" s="222">
        <v>0.21492203442423372</v>
      </c>
      <c r="Q43" s="220">
        <v>0.54534711884540576</v>
      </c>
      <c r="R43" s="221">
        <v>178539.90531096736</v>
      </c>
      <c r="S43" s="227"/>
      <c r="T43" s="227"/>
      <c r="AE43" s="1" t="s">
        <v>305</v>
      </c>
    </row>
    <row r="44" spans="2:31" s="2" customFormat="1" hidden="1" x14ac:dyDescent="0.25">
      <c r="B44" s="30" t="s">
        <v>306</v>
      </c>
      <c r="C44" s="30"/>
      <c r="D44" s="30"/>
      <c r="E44" s="99"/>
      <c r="F44" s="99"/>
      <c r="G44" s="99"/>
      <c r="H44" s="99"/>
      <c r="I44" s="99"/>
      <c r="J44" s="99">
        <v>242109.12821622068</v>
      </c>
      <c r="K44" s="99"/>
      <c r="L44" s="99"/>
      <c r="M44" s="114">
        <v>0.4008840778626625</v>
      </c>
      <c r="N44" s="99">
        <v>391384.01224089495</v>
      </c>
      <c r="O44" s="114">
        <v>0.41806446855992052</v>
      </c>
      <c r="P44" s="114">
        <v>0.16626303352834634</v>
      </c>
      <c r="Q44" s="73">
        <v>0.61656033014732592</v>
      </c>
      <c r="R44" s="71">
        <v>149274.88402467428</v>
      </c>
      <c r="S44" s="71"/>
      <c r="T44" s="71"/>
      <c r="AE44" s="1" t="s">
        <v>307</v>
      </c>
    </row>
    <row r="45" spans="2:31" s="2" customFormat="1" hidden="1" x14ac:dyDescent="0.25">
      <c r="B45" s="30" t="s">
        <v>308</v>
      </c>
      <c r="C45" s="30"/>
      <c r="D45" s="30"/>
      <c r="E45" s="99"/>
      <c r="F45" s="99"/>
      <c r="G45" s="99"/>
      <c r="H45" s="99"/>
      <c r="I45" s="99"/>
      <c r="J45" s="99">
        <v>85278.510117630256</v>
      </c>
      <c r="K45" s="99"/>
      <c r="L45" s="99"/>
      <c r="M45" s="114">
        <v>0.14120408074608695</v>
      </c>
      <c r="N45" s="99">
        <v>114543.53140392336</v>
      </c>
      <c r="O45" s="114">
        <v>0.12235190780834407</v>
      </c>
      <c r="P45" s="114">
        <v>4.8659000895887379E-2</v>
      </c>
      <c r="Q45" s="73">
        <v>0.34316994100771625</v>
      </c>
      <c r="R45" s="71">
        <v>29265.021286293108</v>
      </c>
      <c r="S45" s="71"/>
      <c r="T45" s="71"/>
      <c r="AE45" s="1" t="s">
        <v>309</v>
      </c>
    </row>
    <row r="46" spans="2:31" s="2" customFormat="1" ht="7.5" hidden="1" customHeight="1" x14ac:dyDescent="0.25"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AE46" s="1" t="s">
        <v>310</v>
      </c>
    </row>
    <row r="47" spans="2:31" s="2" customFormat="1" hidden="1" x14ac:dyDescent="0.25">
      <c r="B47" s="292" t="s">
        <v>311</v>
      </c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102"/>
      <c r="T47" s="102"/>
      <c r="AE47" s="1" t="s">
        <v>312</v>
      </c>
    </row>
    <row r="48" spans="2:31" s="2" customFormat="1" hidden="1" x14ac:dyDescent="0.25">
      <c r="AE48" s="1"/>
    </row>
    <row r="49" spans="5:12" hidden="1" x14ac:dyDescent="0.25">
      <c r="E49" s="141"/>
      <c r="F49" s="141"/>
      <c r="G49" s="141"/>
      <c r="H49" s="141"/>
      <c r="I49" s="141"/>
      <c r="J49" s="141">
        <v>0.54208815860874948</v>
      </c>
      <c r="K49" s="141"/>
      <c r="L49" s="141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42" t="s">
        <v>300</v>
      </c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Z121" s="1"/>
      <c r="AE121"/>
    </row>
    <row r="122" spans="2:31" x14ac:dyDescent="0.25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Z122" s="1"/>
      <c r="AE122"/>
    </row>
    <row r="123" spans="2:31" ht="30" x14ac:dyDescent="0.25">
      <c r="B123" s="2"/>
      <c r="C123" s="210">
        <v>2018</v>
      </c>
      <c r="D123" s="210">
        <v>2019</v>
      </c>
      <c r="E123" s="210">
        <v>2020</v>
      </c>
      <c r="F123" s="210">
        <v>2021</v>
      </c>
      <c r="G123" s="173" t="str">
        <f>CONCATENATE("var. ",RIGHT(F123,2),"/",RIGHT(E123,2))</f>
        <v>var. 21/20</v>
      </c>
      <c r="H123" s="173" t="str">
        <f>CONCATENATE("dif. ",RIGHT(F123,2),"/",RIGHT(E123,2))</f>
        <v>dif. 21/20</v>
      </c>
      <c r="I123" s="173" t="str">
        <f>CONCATENATE("%/s total España ",RIGHT(F123,4))</f>
        <v>%/s total España 2021</v>
      </c>
      <c r="J123" s="210">
        <v>2022</v>
      </c>
      <c r="K123" s="173" t="str">
        <f>CONCATENATE("%/s total España ",RIGHT(J123,4))</f>
        <v>%/s total España 2022</v>
      </c>
      <c r="L123" s="173" t="str">
        <f>CONCATENATE("var. ",RIGHT(J123,2),"/",RIGHT(F123,2))</f>
        <v>var. 22/21</v>
      </c>
      <c r="M123" s="173" t="str">
        <f>CONCATENATE("dif. ",RIGHT(J123,2),"/",RIGHT(F123,2))</f>
        <v>dif. 22/21</v>
      </c>
      <c r="N123" s="173" t="str">
        <f>CONCATENATE("var. ",RIGHT(J123,2),"/",RIGHT(D123,2))</f>
        <v>var. 22/19</v>
      </c>
      <c r="O123" s="173" t="str">
        <f>CONCATENATE("dif. ",RIGHT(J123,2),"/",RIGHT(D123,2))</f>
        <v>dif. 22/19</v>
      </c>
      <c r="Z123" s="1"/>
      <c r="AE123"/>
    </row>
    <row r="124" spans="2:31" ht="18.75" x14ac:dyDescent="0.3">
      <c r="B124" s="212" t="s">
        <v>301</v>
      </c>
      <c r="C124" s="213">
        <v>4872456</v>
      </c>
      <c r="D124" s="213">
        <v>4831573</v>
      </c>
      <c r="E124" s="213">
        <v>1565303</v>
      </c>
      <c r="F124" s="213">
        <v>2335438</v>
      </c>
      <c r="G124" s="214">
        <f t="shared" ref="G124:G129" si="8">F124/E124-1</f>
        <v>0.49200378457078275</v>
      </c>
      <c r="H124" s="213">
        <f t="shared" ref="H124:H129" si="9">F124-E124</f>
        <v>770135</v>
      </c>
      <c r="I124" s="214"/>
      <c r="J124" s="213">
        <v>4757683</v>
      </c>
      <c r="K124" s="214"/>
      <c r="L124" s="214">
        <f t="shared" ref="L124:L129" si="10">J124/F124-1</f>
        <v>1.0371694731352319</v>
      </c>
      <c r="M124" s="213">
        <f t="shared" ref="M124:M129" si="11">J124-F124</f>
        <v>2422245</v>
      </c>
      <c r="N124" s="214">
        <f t="shared" ref="N124:N129" si="12">J124/D124-1</f>
        <v>-1.5293156079810855E-2</v>
      </c>
      <c r="O124" s="213">
        <f t="shared" ref="O124:O129" si="13">J124-D124</f>
        <v>-73890</v>
      </c>
      <c r="Z124" s="1"/>
      <c r="AE124"/>
    </row>
    <row r="125" spans="2:31" ht="18.75" x14ac:dyDescent="0.3">
      <c r="B125" s="212" t="s">
        <v>302</v>
      </c>
      <c r="C125" s="213">
        <v>1028693</v>
      </c>
      <c r="D125" s="213">
        <v>1047557</v>
      </c>
      <c r="E125" s="213">
        <v>456683</v>
      </c>
      <c r="F125" s="213">
        <v>800301</v>
      </c>
      <c r="G125" s="214">
        <f t="shared" si="8"/>
        <v>0.75242126376501872</v>
      </c>
      <c r="H125" s="213">
        <f t="shared" si="9"/>
        <v>343618</v>
      </c>
      <c r="I125" s="214">
        <f>F125/$F$7</f>
        <v>6.1209425765594885</v>
      </c>
      <c r="J125" s="213">
        <v>1016781</v>
      </c>
      <c r="K125" s="214">
        <f>J125/$J$125</f>
        <v>1</v>
      </c>
      <c r="L125" s="214">
        <f t="shared" si="10"/>
        <v>0.27049822504282761</v>
      </c>
      <c r="M125" s="213">
        <f t="shared" si="11"/>
        <v>216480</v>
      </c>
      <c r="N125" s="214">
        <f t="shared" si="12"/>
        <v>-2.9378830937123235E-2</v>
      </c>
      <c r="O125" s="213">
        <f t="shared" si="13"/>
        <v>-30776</v>
      </c>
      <c r="Z125" s="1"/>
      <c r="AE125"/>
    </row>
    <row r="126" spans="2:31" ht="15.75" x14ac:dyDescent="0.25">
      <c r="B126" s="215" t="s">
        <v>81</v>
      </c>
      <c r="C126" s="216">
        <v>606237</v>
      </c>
      <c r="D126" s="216">
        <v>632407</v>
      </c>
      <c r="E126" s="216">
        <v>248294</v>
      </c>
      <c r="F126" s="216">
        <v>384253</v>
      </c>
      <c r="G126" s="217">
        <f t="shared" si="8"/>
        <v>0.54757263566578329</v>
      </c>
      <c r="H126" s="216">
        <f t="shared" si="9"/>
        <v>135959</v>
      </c>
      <c r="I126" s="217">
        <f>F126/$F$7</f>
        <v>2.9388824303239822</v>
      </c>
      <c r="J126" s="216">
        <v>593573</v>
      </c>
      <c r="K126" s="217">
        <f>J126/$J$125</f>
        <v>0.58377664413477437</v>
      </c>
      <c r="L126" s="217">
        <f t="shared" si="10"/>
        <v>0.54474525898301374</v>
      </c>
      <c r="M126" s="216">
        <f t="shared" si="11"/>
        <v>209320</v>
      </c>
      <c r="N126" s="217">
        <f t="shared" si="12"/>
        <v>-6.1406657421565591E-2</v>
      </c>
      <c r="O126" s="216">
        <f t="shared" si="13"/>
        <v>-38834</v>
      </c>
      <c r="Z126" s="1"/>
      <c r="AE126"/>
    </row>
    <row r="127" spans="2:31" x14ac:dyDescent="0.25">
      <c r="B127" s="218" t="s">
        <v>9</v>
      </c>
      <c r="C127" s="219">
        <v>422456</v>
      </c>
      <c r="D127" s="219">
        <v>415150</v>
      </c>
      <c r="E127" s="219">
        <v>208389</v>
      </c>
      <c r="F127" s="219">
        <v>416048</v>
      </c>
      <c r="G127" s="220">
        <f t="shared" si="8"/>
        <v>0.99649693601869571</v>
      </c>
      <c r="H127" s="221">
        <f t="shared" si="9"/>
        <v>207659</v>
      </c>
      <c r="I127" s="222">
        <f>F127/$F$7</f>
        <v>3.1820601462355063</v>
      </c>
      <c r="J127" s="219">
        <v>423208</v>
      </c>
      <c r="K127" s="222">
        <f>J127/$J$125</f>
        <v>0.41622335586522563</v>
      </c>
      <c r="L127" s="220">
        <f t="shared" si="10"/>
        <v>1.7209552743914225E-2</v>
      </c>
      <c r="M127" s="221">
        <f t="shared" si="11"/>
        <v>7160</v>
      </c>
      <c r="N127" s="220">
        <f t="shared" si="12"/>
        <v>1.9409851860773264E-2</v>
      </c>
      <c r="O127" s="221">
        <f t="shared" si="13"/>
        <v>8058</v>
      </c>
      <c r="Z127" s="1"/>
      <c r="AE127"/>
    </row>
    <row r="128" spans="2:31" x14ac:dyDescent="0.25">
      <c r="B128" s="30" t="s">
        <v>306</v>
      </c>
      <c r="C128" s="99">
        <v>254257</v>
      </c>
      <c r="D128" s="99">
        <v>258533</v>
      </c>
      <c r="E128" s="99">
        <v>146607</v>
      </c>
      <c r="F128" s="99">
        <v>217192</v>
      </c>
      <c r="G128" s="73">
        <f t="shared" si="8"/>
        <v>0.48145722919096623</v>
      </c>
      <c r="H128" s="71">
        <f t="shared" si="9"/>
        <v>70585</v>
      </c>
      <c r="I128" s="114">
        <f>F128/$F$7</f>
        <v>1.661149692538318</v>
      </c>
      <c r="J128" s="99">
        <v>211611</v>
      </c>
      <c r="K128" s="114">
        <f>J128/$J$125</f>
        <v>0.20811856240429355</v>
      </c>
      <c r="L128" s="73">
        <f t="shared" si="10"/>
        <v>-2.5696158237872524E-2</v>
      </c>
      <c r="M128" s="71">
        <f t="shared" si="11"/>
        <v>-5581</v>
      </c>
      <c r="N128" s="73">
        <f t="shared" si="12"/>
        <v>-0.18149327165197482</v>
      </c>
      <c r="O128" s="71">
        <f t="shared" si="13"/>
        <v>-46922</v>
      </c>
      <c r="Z128" s="1"/>
      <c r="AE128"/>
    </row>
    <row r="129" spans="2:31" x14ac:dyDescent="0.25">
      <c r="B129" s="30" t="s">
        <v>308</v>
      </c>
      <c r="C129" s="99">
        <f>C127-C128</f>
        <v>168199</v>
      </c>
      <c r="D129" s="99">
        <f>D127-D128</f>
        <v>156617</v>
      </c>
      <c r="E129" s="99">
        <f>E127-E128</f>
        <v>61782</v>
      </c>
      <c r="F129" s="99">
        <f>F127-F128</f>
        <v>198856</v>
      </c>
      <c r="G129" s="73">
        <f t="shared" si="8"/>
        <v>2.2186721051438929</v>
      </c>
      <c r="H129" s="71">
        <f t="shared" si="9"/>
        <v>137074</v>
      </c>
      <c r="I129" s="114">
        <f>F129/$F$7</f>
        <v>1.5209104536971885</v>
      </c>
      <c r="J129" s="99">
        <f>J127-J128</f>
        <v>211597</v>
      </c>
      <c r="K129" s="114">
        <f>J129/$J$125</f>
        <v>0.20810479346093211</v>
      </c>
      <c r="L129" s="73">
        <f t="shared" si="10"/>
        <v>6.407148891660297E-2</v>
      </c>
      <c r="M129" s="71">
        <f t="shared" si="11"/>
        <v>12741</v>
      </c>
      <c r="N129" s="73">
        <f t="shared" si="12"/>
        <v>0.35104745972659424</v>
      </c>
      <c r="O129" s="71">
        <f t="shared" si="13"/>
        <v>54980</v>
      </c>
      <c r="Z129" s="1"/>
      <c r="AE129"/>
    </row>
    <row r="130" spans="2:31" x14ac:dyDescent="0.25">
      <c r="B130" s="223"/>
      <c r="C130" s="223"/>
      <c r="D130" s="223"/>
      <c r="E130" s="223"/>
      <c r="F130" s="223"/>
      <c r="G130" s="223"/>
      <c r="H130" s="223"/>
      <c r="I130" s="223"/>
      <c r="J130" s="223"/>
      <c r="K130" s="223"/>
      <c r="L130" s="223"/>
      <c r="M130" s="223"/>
      <c r="N130" s="223"/>
      <c r="O130" s="223"/>
      <c r="Z130" s="1"/>
      <c r="AE130"/>
    </row>
    <row r="131" spans="2:31" x14ac:dyDescent="0.25">
      <c r="B131" s="40" t="s">
        <v>311</v>
      </c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A9C71-68AC-48C0-B071-A755872D928A}"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318</v>
      </c>
      <c r="G1" s="211"/>
      <c r="H1" s="211"/>
      <c r="I1" s="211"/>
      <c r="K1" s="211"/>
    </row>
    <row r="3" spans="1:31" s="2" customFormat="1" ht="25.5" customHeight="1" thickBot="1" x14ac:dyDescent="0.3">
      <c r="B3" s="42" t="s">
        <v>319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AE3" s="1"/>
    </row>
    <row r="4" spans="1:31" s="2" customFormat="1" ht="6" customHeight="1" x14ac:dyDescent="0.25">
      <c r="AE4" s="1"/>
    </row>
    <row r="5" spans="1:31" s="2" customFormat="1" ht="45" x14ac:dyDescent="0.25">
      <c r="C5" s="228" t="s">
        <v>444</v>
      </c>
      <c r="D5" s="228" t="s">
        <v>440</v>
      </c>
      <c r="E5" s="228" t="s">
        <v>445</v>
      </c>
      <c r="F5" s="229" t="str">
        <f>CONCATENATE("%/s total Tenerife ",RIGHT(E5,4))</f>
        <v>%/s total Tenerife 2020</v>
      </c>
      <c r="G5" s="228" t="s">
        <v>441</v>
      </c>
      <c r="H5" s="229" t="str">
        <f>CONCATENATE("var. ",RIGHT(G5,2),"/",RIGHT(E5,2))</f>
        <v>var. 21/20</v>
      </c>
      <c r="I5" s="229" t="str">
        <f>CONCATENATE("dif. ",RIGHT(G5,2),"/",RIGHT(E5,2))</f>
        <v>dif. 21/20</v>
      </c>
      <c r="J5" s="229" t="str">
        <f>CONCATENATE("%/s total Tenerife ",RIGHT(G5,4))</f>
        <v>%/s total Tenerife 2021</v>
      </c>
      <c r="K5" s="228" t="s">
        <v>442</v>
      </c>
      <c r="L5" s="229" t="str">
        <f>CONCATENATE("var. ",RIGHT(K5,2),"/",RIGHT(G5,2))</f>
        <v>var. 22/21</v>
      </c>
      <c r="M5" s="229" t="str">
        <f>CONCATENATE("dif. ",RIGHT(K5,2),"/",RIGHT(G5,2))</f>
        <v>dif. 22/21</v>
      </c>
      <c r="N5" s="229" t="str">
        <f>CONCATENATE("%/s total Tenerife ",RIGHT(K5,4))</f>
        <v>%/s total Tenerife 2022</v>
      </c>
      <c r="O5" s="228" t="s">
        <v>443</v>
      </c>
      <c r="P5" s="229" t="str">
        <f>CONCATENATE("var. ",RIGHT(O5,2),"/",RIGHT(K5,2))</f>
        <v>var. 23/22</v>
      </c>
      <c r="Q5" s="229" t="str">
        <f>CONCATENATE("dif. ",RIGHT(O5,2),"/",RIGHT(K5,2))</f>
        <v>dif. 23/22</v>
      </c>
      <c r="R5" s="229" t="str">
        <f>CONCATENATE("var. ",RIGHT(O5,2),"/",RIGHT(D5,2))</f>
        <v>var. 23/19</v>
      </c>
      <c r="S5" s="229" t="str">
        <f>CONCATENATE("dif. ",RIGHT(O5,2),"/",RIGHT(E5,2))</f>
        <v>dif. 23/20</v>
      </c>
      <c r="T5" s="229" t="str">
        <f>CONCATENATE("%/s total Tenerife ",RIGHT(O5,4))</f>
        <v>%/s total Tenerife 2023</v>
      </c>
      <c r="AE5" s="1"/>
    </row>
    <row r="6" spans="1:31" ht="18.75" x14ac:dyDescent="0.3">
      <c r="A6" s="2"/>
      <c r="B6" s="212" t="s">
        <v>302</v>
      </c>
      <c r="C6" s="230">
        <v>156671</v>
      </c>
      <c r="D6" s="230">
        <v>167240</v>
      </c>
      <c r="E6" s="230">
        <v>89051</v>
      </c>
      <c r="F6" s="231">
        <f>E6/$E$6</f>
        <v>1</v>
      </c>
      <c r="G6" s="230">
        <v>37488</v>
      </c>
      <c r="H6" s="231">
        <f>G6/E6-1</f>
        <v>-0.57902774814432179</v>
      </c>
      <c r="I6" s="230">
        <f>G6-E6</f>
        <v>-51563</v>
      </c>
      <c r="J6" s="231">
        <f>G6/$G$6</f>
        <v>1</v>
      </c>
      <c r="K6" s="230">
        <v>143478</v>
      </c>
      <c r="L6" s="231">
        <f>K6/G6-1</f>
        <v>2.827304737516005</v>
      </c>
      <c r="M6" s="230">
        <f>K6-G6</f>
        <v>105990</v>
      </c>
      <c r="N6" s="231">
        <f>K6/$K$6</f>
        <v>1</v>
      </c>
      <c r="O6" s="230">
        <v>171406</v>
      </c>
      <c r="P6" s="231">
        <f>O6/K6-1</f>
        <v>0.19465005087888043</v>
      </c>
      <c r="Q6" s="230">
        <f>O6-K6</f>
        <v>27928</v>
      </c>
      <c r="R6" s="231">
        <f>O6/D6-1</f>
        <v>2.4910308538627079E-2</v>
      </c>
      <c r="S6" s="230">
        <f>O6-E6</f>
        <v>82355</v>
      </c>
      <c r="T6" s="231">
        <f>O6/$O$6</f>
        <v>1</v>
      </c>
      <c r="V6" s="99"/>
      <c r="W6" s="139"/>
      <c r="AE6" s="1" t="s">
        <v>303</v>
      </c>
    </row>
    <row r="7" spans="1:31" s="2" customFormat="1" x14ac:dyDescent="0.25">
      <c r="B7" s="30" t="s">
        <v>320</v>
      </c>
      <c r="C7" s="232">
        <v>18474</v>
      </c>
      <c r="D7" s="232">
        <v>24435</v>
      </c>
      <c r="E7" s="232">
        <v>10899</v>
      </c>
      <c r="F7" s="233">
        <f t="shared" ref="F7:F16" si="0">E7/$E$6</f>
        <v>0.12239054025221502</v>
      </c>
      <c r="G7" s="232">
        <v>14107</v>
      </c>
      <c r="H7" s="234">
        <f>G7/E7-1</f>
        <v>0.29433893017708046</v>
      </c>
      <c r="I7" s="235">
        <f>G7-E7</f>
        <v>3208</v>
      </c>
      <c r="J7" s="233">
        <f>G7/$G$6</f>
        <v>0.37630708493384551</v>
      </c>
      <c r="K7" s="232">
        <v>24078</v>
      </c>
      <c r="L7" s="234">
        <f>K7/G7-1</f>
        <v>0.70681222088324946</v>
      </c>
      <c r="M7" s="235">
        <f>K7-G7</f>
        <v>9971</v>
      </c>
      <c r="N7" s="233">
        <f>K7/$K$6</f>
        <v>0.16781666875757956</v>
      </c>
      <c r="O7" s="232">
        <v>24359</v>
      </c>
      <c r="P7" s="234">
        <f>O7/K7-1</f>
        <v>1.1670404518647759E-2</v>
      </c>
      <c r="Q7" s="235">
        <f>O7-K7</f>
        <v>281</v>
      </c>
      <c r="R7" s="234">
        <f>O7/D7-1</f>
        <v>-3.1102926130550657E-3</v>
      </c>
      <c r="S7" s="235">
        <f>O7-E7</f>
        <v>13460</v>
      </c>
      <c r="T7" s="233">
        <f>O7/$O$6</f>
        <v>0.14211287819562909</v>
      </c>
      <c r="V7" s="99"/>
      <c r="W7" s="139"/>
      <c r="AE7" s="1" t="s">
        <v>305</v>
      </c>
    </row>
    <row r="8" spans="1:31" s="2" customFormat="1" x14ac:dyDescent="0.25">
      <c r="B8" s="30" t="s">
        <v>321</v>
      </c>
      <c r="C8" s="232">
        <v>23882</v>
      </c>
      <c r="D8" s="232">
        <v>22791</v>
      </c>
      <c r="E8" s="232">
        <v>8874</v>
      </c>
      <c r="F8" s="233">
        <f t="shared" si="0"/>
        <v>9.9650761922943032E-2</v>
      </c>
      <c r="G8" s="232">
        <v>2643</v>
      </c>
      <c r="H8" s="234">
        <f t="shared" ref="H8:H16" si="1">G8/E8-1</f>
        <v>-0.70216362407031774</v>
      </c>
      <c r="I8" s="235">
        <f t="shared" ref="I8:I16" si="2">G8-E8</f>
        <v>-6231</v>
      </c>
      <c r="J8" s="233">
        <f t="shared" ref="J8:J16" si="3">G8/$G$6</f>
        <v>7.0502560819462226E-2</v>
      </c>
      <c r="K8" s="232">
        <v>17554</v>
      </c>
      <c r="L8" s="234">
        <f t="shared" ref="L8:L16" si="4">K8/G8-1</f>
        <v>5.6416950435111612</v>
      </c>
      <c r="M8" s="235">
        <f t="shared" ref="M8:M16" si="5">K8-G8</f>
        <v>14911</v>
      </c>
      <c r="N8" s="233">
        <f t="shared" ref="N8:N16" si="6">K8/$K$6</f>
        <v>0.12234628305384798</v>
      </c>
      <c r="O8" s="232">
        <v>18307</v>
      </c>
      <c r="P8" s="234">
        <f t="shared" ref="P8:P16" si="7">O8/K8-1</f>
        <v>4.2896205992936087E-2</v>
      </c>
      <c r="Q8" s="235">
        <f t="shared" ref="Q8:Q16" si="8">O8-K8</f>
        <v>753</v>
      </c>
      <c r="R8" s="234">
        <f t="shared" ref="R8:R16" si="9">O8/D8-1</f>
        <v>-0.19674432890175941</v>
      </c>
      <c r="S8" s="235">
        <f t="shared" ref="S8:S16" si="10">O8-E8</f>
        <v>9433</v>
      </c>
      <c r="T8" s="233">
        <f t="shared" ref="T8:T16" si="11">O8/$O$6</f>
        <v>0.10680489597797044</v>
      </c>
      <c r="V8" s="99"/>
      <c r="W8" s="139"/>
      <c r="AE8" s="1"/>
    </row>
    <row r="9" spans="1:31" s="2" customFormat="1" x14ac:dyDescent="0.25">
      <c r="B9" s="30" t="s">
        <v>322</v>
      </c>
      <c r="C9" s="232">
        <v>1463</v>
      </c>
      <c r="D9" s="232">
        <v>1413</v>
      </c>
      <c r="E9" s="232">
        <v>585</v>
      </c>
      <c r="F9" s="236">
        <f t="shared" si="0"/>
        <v>6.5692692951230197E-3</v>
      </c>
      <c r="G9" s="232">
        <v>280</v>
      </c>
      <c r="H9" s="237">
        <f t="shared" si="1"/>
        <v>-0.52136752136752129</v>
      </c>
      <c r="I9" s="238">
        <f t="shared" si="2"/>
        <v>-305</v>
      </c>
      <c r="J9" s="236">
        <f t="shared" si="3"/>
        <v>7.4690567648314126E-3</v>
      </c>
      <c r="K9" s="232">
        <v>762</v>
      </c>
      <c r="L9" s="234">
        <f t="shared" si="4"/>
        <v>1.7214285714285715</v>
      </c>
      <c r="M9" s="235">
        <f t="shared" si="5"/>
        <v>482</v>
      </c>
      <c r="N9" s="233">
        <f t="shared" si="6"/>
        <v>5.3109187471249951E-3</v>
      </c>
      <c r="O9" s="232">
        <v>2287</v>
      </c>
      <c r="P9" s="234">
        <f t="shared" si="7"/>
        <v>2.0013123359580054</v>
      </c>
      <c r="Q9" s="235">
        <f t="shared" si="8"/>
        <v>1525</v>
      </c>
      <c r="R9" s="234">
        <f t="shared" si="9"/>
        <v>0.6185421089879688</v>
      </c>
      <c r="S9" s="235">
        <f t="shared" si="10"/>
        <v>1702</v>
      </c>
      <c r="T9" s="233">
        <f t="shared" si="11"/>
        <v>1.3342590107697514E-2</v>
      </c>
      <c r="V9" s="99"/>
      <c r="W9" s="139"/>
      <c r="AE9" s="1"/>
    </row>
    <row r="10" spans="1:31" s="2" customFormat="1" x14ac:dyDescent="0.25">
      <c r="B10" s="30" t="s">
        <v>323</v>
      </c>
      <c r="C10" s="232">
        <v>69296</v>
      </c>
      <c r="D10" s="232">
        <v>72228</v>
      </c>
      <c r="E10" s="232">
        <v>38308</v>
      </c>
      <c r="F10" s="233">
        <f t="shared" si="0"/>
        <v>0.43018045838901303</v>
      </c>
      <c r="G10" s="232">
        <v>6431</v>
      </c>
      <c r="H10" s="234">
        <f t="shared" si="1"/>
        <v>-0.83212383836274406</v>
      </c>
      <c r="I10" s="235">
        <f t="shared" si="2"/>
        <v>-31877</v>
      </c>
      <c r="J10" s="233">
        <f t="shared" si="3"/>
        <v>0.17154822876653864</v>
      </c>
      <c r="K10" s="232">
        <v>59577</v>
      </c>
      <c r="L10" s="234">
        <f t="shared" si="4"/>
        <v>8.2640335873114594</v>
      </c>
      <c r="M10" s="235">
        <f t="shared" si="5"/>
        <v>53146</v>
      </c>
      <c r="N10" s="233">
        <f t="shared" si="6"/>
        <v>0.41523439133525697</v>
      </c>
      <c r="O10" s="232">
        <v>71525</v>
      </c>
      <c r="P10" s="234">
        <f t="shared" si="7"/>
        <v>0.20054719103009555</v>
      </c>
      <c r="Q10" s="235">
        <f t="shared" si="8"/>
        <v>11948</v>
      </c>
      <c r="R10" s="234">
        <f>O10/D10-1</f>
        <v>-9.7330675084454921E-3</v>
      </c>
      <c r="S10" s="235">
        <f t="shared" si="10"/>
        <v>33217</v>
      </c>
      <c r="T10" s="233">
        <f>O10/$O$6</f>
        <v>0.41728410907436148</v>
      </c>
      <c r="V10" s="99"/>
      <c r="W10" s="139"/>
      <c r="AE10" s="1"/>
    </row>
    <row r="11" spans="1:31" s="2" customFormat="1" x14ac:dyDescent="0.25">
      <c r="B11" s="30" t="s">
        <v>324</v>
      </c>
      <c r="C11" s="232">
        <v>4304</v>
      </c>
      <c r="D11" s="232">
        <v>4513</v>
      </c>
      <c r="E11" s="232">
        <v>5757</v>
      </c>
      <c r="F11" s="236">
        <f t="shared" si="0"/>
        <v>6.4648347576108073E-2</v>
      </c>
      <c r="G11" s="232">
        <v>345</v>
      </c>
      <c r="H11" s="237">
        <f t="shared" si="1"/>
        <v>-0.94007295466388741</v>
      </c>
      <c r="I11" s="238">
        <f t="shared" si="2"/>
        <v>-5412</v>
      </c>
      <c r="J11" s="236">
        <f t="shared" si="3"/>
        <v>9.2029449423815628E-3</v>
      </c>
      <c r="K11" s="232">
        <v>6079</v>
      </c>
      <c r="L11" s="234">
        <f t="shared" si="4"/>
        <v>16.620289855072464</v>
      </c>
      <c r="M11" s="235">
        <f t="shared" si="5"/>
        <v>5734</v>
      </c>
      <c r="N11" s="233">
        <f t="shared" si="6"/>
        <v>4.2368864913087723E-2</v>
      </c>
      <c r="O11" s="232">
        <v>8471</v>
      </c>
      <c r="P11" s="234">
        <f t="shared" si="7"/>
        <v>0.39348577068596802</v>
      </c>
      <c r="Q11" s="235">
        <f t="shared" si="8"/>
        <v>2392</v>
      </c>
      <c r="R11" s="234">
        <f t="shared" si="9"/>
        <v>0.87702193662752048</v>
      </c>
      <c r="S11" s="235">
        <f t="shared" si="10"/>
        <v>2714</v>
      </c>
      <c r="T11" s="233">
        <f t="shared" si="11"/>
        <v>4.9420673722040072E-2</v>
      </c>
      <c r="V11" s="99"/>
      <c r="W11" s="139"/>
      <c r="AE11" s="1"/>
    </row>
    <row r="12" spans="1:31" s="2" customFormat="1" x14ac:dyDescent="0.25">
      <c r="B12" s="30" t="s">
        <v>325</v>
      </c>
      <c r="C12" s="232">
        <v>21756</v>
      </c>
      <c r="D12" s="232">
        <v>20460</v>
      </c>
      <c r="E12" s="232">
        <v>13225</v>
      </c>
      <c r="F12" s="233">
        <f t="shared" si="0"/>
        <v>0.14851040415043065</v>
      </c>
      <c r="G12" s="232">
        <v>9465</v>
      </c>
      <c r="H12" s="234">
        <f t="shared" si="1"/>
        <v>-0.28431001890359164</v>
      </c>
      <c r="I12" s="235">
        <f t="shared" si="2"/>
        <v>-3760</v>
      </c>
      <c r="J12" s="233">
        <f t="shared" si="3"/>
        <v>0.25248079385403327</v>
      </c>
      <c r="K12" s="232">
        <v>19703</v>
      </c>
      <c r="L12" s="234">
        <f t="shared" si="4"/>
        <v>1.0816693079767563</v>
      </c>
      <c r="M12" s="235">
        <f t="shared" si="5"/>
        <v>10238</v>
      </c>
      <c r="N12" s="233">
        <f t="shared" si="6"/>
        <v>0.13732418907428318</v>
      </c>
      <c r="O12" s="232">
        <v>27288</v>
      </c>
      <c r="P12" s="234">
        <f t="shared" si="7"/>
        <v>0.38496675633152311</v>
      </c>
      <c r="Q12" s="235">
        <f t="shared" si="8"/>
        <v>7585</v>
      </c>
      <c r="R12" s="234">
        <f t="shared" si="9"/>
        <v>0.33372434017595309</v>
      </c>
      <c r="S12" s="235">
        <f t="shared" si="10"/>
        <v>14063</v>
      </c>
      <c r="T12" s="233">
        <f t="shared" si="11"/>
        <v>0.15920096145992554</v>
      </c>
      <c r="V12" s="99"/>
      <c r="W12" s="139"/>
      <c r="AE12" s="1"/>
    </row>
    <row r="13" spans="1:31" s="2" customFormat="1" x14ac:dyDescent="0.25">
      <c r="B13" s="30" t="s">
        <v>326</v>
      </c>
      <c r="C13" s="232">
        <v>5898</v>
      </c>
      <c r="D13" s="232">
        <v>5885</v>
      </c>
      <c r="E13" s="232">
        <v>3215</v>
      </c>
      <c r="F13" s="236">
        <f t="shared" si="0"/>
        <v>3.6102907322770099E-2</v>
      </c>
      <c r="G13" s="232">
        <v>1664</v>
      </c>
      <c r="H13" s="237">
        <f t="shared" si="1"/>
        <v>-0.48242612752721614</v>
      </c>
      <c r="I13" s="238">
        <f t="shared" si="2"/>
        <v>-1551</v>
      </c>
      <c r="J13" s="236">
        <f t="shared" si="3"/>
        <v>4.4387537345283827E-2</v>
      </c>
      <c r="K13" s="232">
        <v>4717</v>
      </c>
      <c r="L13" s="234">
        <f t="shared" si="4"/>
        <v>1.8347355769230771</v>
      </c>
      <c r="M13" s="235">
        <f t="shared" si="5"/>
        <v>3053</v>
      </c>
      <c r="N13" s="233">
        <f t="shared" si="6"/>
        <v>3.2876120380824936E-2</v>
      </c>
      <c r="O13" s="232">
        <v>9305</v>
      </c>
      <c r="P13" s="234">
        <f t="shared" si="7"/>
        <v>0.97265210939156233</v>
      </c>
      <c r="Q13" s="235">
        <f t="shared" si="8"/>
        <v>4588</v>
      </c>
      <c r="R13" s="234">
        <f t="shared" si="9"/>
        <v>0.58113848768054366</v>
      </c>
      <c r="S13" s="235">
        <f t="shared" si="10"/>
        <v>6090</v>
      </c>
      <c r="T13" s="233">
        <f t="shared" si="11"/>
        <v>5.428631436472469E-2</v>
      </c>
      <c r="V13" s="99"/>
      <c r="W13" s="139"/>
      <c r="AE13" s="1"/>
    </row>
    <row r="14" spans="1:31" s="2" customFormat="1" x14ac:dyDescent="0.25">
      <c r="B14" s="30" t="s">
        <v>327</v>
      </c>
      <c r="C14" s="232">
        <v>2816</v>
      </c>
      <c r="D14" s="232">
        <v>5009</v>
      </c>
      <c r="E14" s="232">
        <v>866</v>
      </c>
      <c r="F14" s="233">
        <f t="shared" si="0"/>
        <v>9.7247644608145899E-3</v>
      </c>
      <c r="G14" s="232">
        <v>1519</v>
      </c>
      <c r="H14" s="234">
        <f t="shared" si="1"/>
        <v>0.75404157043879905</v>
      </c>
      <c r="I14" s="235">
        <f t="shared" si="2"/>
        <v>653</v>
      </c>
      <c r="J14" s="233">
        <f t="shared" si="3"/>
        <v>4.0519632949210412E-2</v>
      </c>
      <c r="K14" s="232">
        <v>2259</v>
      </c>
      <c r="L14" s="234">
        <f t="shared" si="4"/>
        <v>0.48716260697827507</v>
      </c>
      <c r="M14" s="235">
        <f t="shared" si="5"/>
        <v>740</v>
      </c>
      <c r="N14" s="233">
        <f t="shared" si="6"/>
        <v>1.5744574081043784E-2</v>
      </c>
      <c r="O14" s="232">
        <v>2816</v>
      </c>
      <c r="P14" s="234">
        <f t="shared" si="7"/>
        <v>0.24656927844178833</v>
      </c>
      <c r="Q14" s="235">
        <f t="shared" si="8"/>
        <v>557</v>
      </c>
      <c r="R14" s="234">
        <f t="shared" si="9"/>
        <v>-0.43781193851068079</v>
      </c>
      <c r="S14" s="235">
        <f t="shared" si="10"/>
        <v>1950</v>
      </c>
      <c r="T14" s="233">
        <f t="shared" si="11"/>
        <v>1.6428829795923128E-2</v>
      </c>
      <c r="V14" s="99"/>
      <c r="W14" s="139"/>
      <c r="AE14" s="1"/>
    </row>
    <row r="15" spans="1:31" s="2" customFormat="1" x14ac:dyDescent="0.25">
      <c r="B15" s="30" t="s">
        <v>328</v>
      </c>
      <c r="C15" s="232">
        <v>2602</v>
      </c>
      <c r="D15" s="232">
        <v>3986</v>
      </c>
      <c r="E15" s="232">
        <v>3282</v>
      </c>
      <c r="F15" s="236">
        <f t="shared" si="0"/>
        <v>3.6855285173664529E-2</v>
      </c>
      <c r="G15" s="232">
        <v>68</v>
      </c>
      <c r="H15" s="237">
        <f t="shared" si="1"/>
        <v>-0.97928092626447283</v>
      </c>
      <c r="I15" s="238">
        <f t="shared" si="2"/>
        <v>-3214</v>
      </c>
      <c r="J15" s="236">
        <f t="shared" si="3"/>
        <v>1.8139137857447717E-3</v>
      </c>
      <c r="K15" s="232">
        <v>3156</v>
      </c>
      <c r="L15" s="234">
        <f t="shared" si="4"/>
        <v>45.411764705882355</v>
      </c>
      <c r="M15" s="235">
        <f t="shared" si="5"/>
        <v>3088</v>
      </c>
      <c r="N15" s="233">
        <f t="shared" si="6"/>
        <v>2.199640362982478E-2</v>
      </c>
      <c r="O15" s="232">
        <v>1676</v>
      </c>
      <c r="P15" s="234">
        <f t="shared" si="7"/>
        <v>-0.46894803548795949</v>
      </c>
      <c r="Q15" s="235">
        <f t="shared" si="8"/>
        <v>-1480</v>
      </c>
      <c r="R15" s="234">
        <f t="shared" si="9"/>
        <v>-0.57952834922227803</v>
      </c>
      <c r="S15" s="235">
        <f t="shared" si="10"/>
        <v>-1606</v>
      </c>
      <c r="T15" s="233">
        <f t="shared" si="11"/>
        <v>9.777954097289477E-3</v>
      </c>
      <c r="V15" s="99"/>
      <c r="W15" s="139"/>
      <c r="AE15" s="1"/>
    </row>
    <row r="16" spans="1:31" s="2" customFormat="1" x14ac:dyDescent="0.25">
      <c r="B16" s="30" t="s">
        <v>329</v>
      </c>
      <c r="C16" s="232">
        <f>C6-SUM(C7:C15)</f>
        <v>6180</v>
      </c>
      <c r="D16" s="232">
        <f>D6-SUM(D7:D15)</f>
        <v>6520</v>
      </c>
      <c r="E16" s="232">
        <f>E6-SUM(E7:E15)</f>
        <v>4040</v>
      </c>
      <c r="F16" s="233">
        <f t="shared" si="0"/>
        <v>4.5367261456917947E-2</v>
      </c>
      <c r="G16" s="232">
        <f>G6-SUM(G7:G15)</f>
        <v>966</v>
      </c>
      <c r="H16" s="234">
        <f t="shared" si="1"/>
        <v>-0.7608910891089109</v>
      </c>
      <c r="I16" s="235">
        <f t="shared" si="2"/>
        <v>-3074</v>
      </c>
      <c r="J16" s="233">
        <f t="shared" si="3"/>
        <v>2.5768245838668373E-2</v>
      </c>
      <c r="K16" s="232">
        <f>K6-SUM(K7:K15)</f>
        <v>5593</v>
      </c>
      <c r="L16" s="234">
        <f t="shared" si="4"/>
        <v>4.7898550724637685</v>
      </c>
      <c r="M16" s="235">
        <f t="shared" si="5"/>
        <v>4627</v>
      </c>
      <c r="N16" s="233">
        <f t="shared" si="6"/>
        <v>3.8981586027126112E-2</v>
      </c>
      <c r="O16" s="232">
        <f>O6-SUM(O7:O15)</f>
        <v>5372</v>
      </c>
      <c r="P16" s="234">
        <f t="shared" si="7"/>
        <v>-3.951367781155013E-2</v>
      </c>
      <c r="Q16" s="235">
        <f t="shared" si="8"/>
        <v>-221</v>
      </c>
      <c r="R16" s="234">
        <f t="shared" si="9"/>
        <v>-0.17607361963190182</v>
      </c>
      <c r="S16" s="235">
        <f t="shared" si="10"/>
        <v>1332</v>
      </c>
      <c r="T16" s="233">
        <f t="shared" si="11"/>
        <v>3.1340793204438583E-2</v>
      </c>
      <c r="V16" s="99"/>
      <c r="W16" s="139"/>
      <c r="AE16" s="1"/>
    </row>
    <row r="17" spans="2:31" s="2" customFormat="1" ht="7.5" customHeight="1" x14ac:dyDescent="0.25"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AE17" s="1" t="s">
        <v>310</v>
      </c>
    </row>
    <row r="18" spans="2:31" s="2" customFormat="1" x14ac:dyDescent="0.25">
      <c r="B18" s="40" t="s">
        <v>311</v>
      </c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AE18" s="1" t="s">
        <v>312</v>
      </c>
    </row>
    <row r="19" spans="2:31" s="2" customFormat="1" x14ac:dyDescent="0.25">
      <c r="AE19" s="1"/>
    </row>
    <row r="42" spans="2:31" s="2" customFormat="1" ht="15.75" hidden="1" customHeight="1" thickBot="1" x14ac:dyDescent="0.3">
      <c r="B42" s="293" t="s">
        <v>313</v>
      </c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43"/>
      <c r="AE42" s="1"/>
    </row>
    <row r="43" spans="2:31" s="2" customFormat="1" ht="6" hidden="1" customHeight="1" thickBot="1" x14ac:dyDescent="0.3">
      <c r="AE43" s="1"/>
    </row>
    <row r="44" spans="2:31" s="2" customFormat="1" ht="30" hidden="1" x14ac:dyDescent="0.25">
      <c r="C44" s="14"/>
      <c r="D44" s="14"/>
      <c r="E44" s="14"/>
      <c r="F44" s="14"/>
      <c r="G44" s="14"/>
      <c r="H44" s="14"/>
      <c r="I44" s="14"/>
      <c r="J44" s="14"/>
      <c r="K44" s="46">
        <v>2020</v>
      </c>
      <c r="L44" s="46"/>
      <c r="M44" s="46"/>
      <c r="N44" s="46" t="s">
        <v>314</v>
      </c>
      <c r="O44" s="46">
        <v>2021</v>
      </c>
      <c r="P44" s="46" t="s">
        <v>314</v>
      </c>
      <c r="Q44" s="46" t="s">
        <v>315</v>
      </c>
      <c r="R44" s="46" t="s">
        <v>316</v>
      </c>
      <c r="S44" s="46" t="s">
        <v>317</v>
      </c>
      <c r="T44" s="14"/>
      <c r="AE44" s="1"/>
    </row>
    <row r="45" spans="2:31" s="2" customFormat="1" ht="18.75" hidden="1" x14ac:dyDescent="0.3">
      <c r="B45" s="212" t="s">
        <v>301</v>
      </c>
      <c r="C45" s="213"/>
      <c r="D45" s="213"/>
      <c r="E45" s="213"/>
      <c r="F45" s="213"/>
      <c r="G45" s="213"/>
      <c r="H45" s="213"/>
      <c r="I45" s="213"/>
      <c r="J45" s="213"/>
      <c r="K45" s="213">
        <v>1824653</v>
      </c>
      <c r="L45" s="213"/>
      <c r="M45" s="213"/>
      <c r="N45" s="214"/>
      <c r="O45" s="213">
        <v>2354005</v>
      </c>
      <c r="P45" s="214"/>
      <c r="Q45" s="214">
        <v>1</v>
      </c>
      <c r="R45" s="214">
        <v>0.2901110512519367</v>
      </c>
      <c r="S45" s="213">
        <v>529352</v>
      </c>
      <c r="T45" s="224"/>
      <c r="AE45" s="1"/>
    </row>
    <row r="46" spans="2:31" ht="18.75" hidden="1" x14ac:dyDescent="0.3">
      <c r="B46" s="212" t="s">
        <v>302</v>
      </c>
      <c r="C46" s="213"/>
      <c r="D46" s="213"/>
      <c r="E46" s="213"/>
      <c r="F46" s="213"/>
      <c r="G46" s="213"/>
      <c r="H46" s="213"/>
      <c r="I46" s="213"/>
      <c r="J46" s="213"/>
      <c r="K46" s="213">
        <v>603938</v>
      </c>
      <c r="L46" s="213"/>
      <c r="M46" s="213"/>
      <c r="N46" s="214">
        <v>1</v>
      </c>
      <c r="O46" s="213">
        <v>936181</v>
      </c>
      <c r="P46" s="214">
        <v>1</v>
      </c>
      <c r="Q46" s="214">
        <v>0.39769711619134201</v>
      </c>
      <c r="R46" s="214">
        <v>0.55012766211101138</v>
      </c>
      <c r="S46" s="213">
        <v>332243</v>
      </c>
      <c r="T46" s="224"/>
      <c r="AE46" s="1" t="s">
        <v>303</v>
      </c>
    </row>
    <row r="47" spans="2:31" ht="15.75" hidden="1" x14ac:dyDescent="0.25">
      <c r="B47" s="215" t="s">
        <v>81</v>
      </c>
      <c r="C47" s="216"/>
      <c r="D47" s="216"/>
      <c r="E47" s="216"/>
      <c r="F47" s="216"/>
      <c r="G47" s="216"/>
      <c r="H47" s="216"/>
      <c r="I47" s="216"/>
      <c r="J47" s="216"/>
      <c r="K47" s="216">
        <v>276550.36166633503</v>
      </c>
      <c r="L47" s="216"/>
      <c r="M47" s="216"/>
      <c r="N47" s="217">
        <v>0.45791184139155844</v>
      </c>
      <c r="O47" s="216">
        <v>430252.45635520399</v>
      </c>
      <c r="P47" s="217">
        <v>0.4595825554622493</v>
      </c>
      <c r="Q47" s="217">
        <v>0.18277465695918402</v>
      </c>
      <c r="R47" s="217">
        <v>0.55578337978930015</v>
      </c>
      <c r="S47" s="216">
        <v>153702.09468886897</v>
      </c>
      <c r="T47" s="225"/>
      <c r="AE47" s="1" t="s">
        <v>304</v>
      </c>
    </row>
    <row r="48" spans="2:31" s="2" customFormat="1" hidden="1" x14ac:dyDescent="0.25">
      <c r="B48" s="218" t="s">
        <v>9</v>
      </c>
      <c r="C48" s="219"/>
      <c r="D48" s="219"/>
      <c r="E48" s="219"/>
      <c r="F48" s="219"/>
      <c r="G48" s="219"/>
      <c r="H48" s="219"/>
      <c r="I48" s="219"/>
      <c r="J48" s="219"/>
      <c r="K48" s="219">
        <v>327387.63833385095</v>
      </c>
      <c r="L48" s="219"/>
      <c r="M48" s="219"/>
      <c r="N48" s="222">
        <v>0.54208815860874948</v>
      </c>
      <c r="O48" s="219">
        <v>505927.5436448183</v>
      </c>
      <c r="P48" s="222">
        <v>0.54041637636826456</v>
      </c>
      <c r="Q48" s="222">
        <v>0.21492203442423372</v>
      </c>
      <c r="R48" s="220">
        <v>0.54534711884540576</v>
      </c>
      <c r="S48" s="221">
        <v>178539.90531096736</v>
      </c>
      <c r="T48" s="227"/>
      <c r="AE48" s="1" t="s">
        <v>305</v>
      </c>
    </row>
    <row r="49" spans="2:31" s="2" customFormat="1" hidden="1" x14ac:dyDescent="0.25">
      <c r="B49" s="30" t="s">
        <v>306</v>
      </c>
      <c r="C49" s="99"/>
      <c r="D49" s="99"/>
      <c r="E49" s="99"/>
      <c r="F49" s="99"/>
      <c r="G49" s="99"/>
      <c r="H49" s="99"/>
      <c r="I49" s="99"/>
      <c r="J49" s="99"/>
      <c r="K49" s="99">
        <v>242109.12821622068</v>
      </c>
      <c r="L49" s="99"/>
      <c r="M49" s="99"/>
      <c r="N49" s="114">
        <v>0.4008840778626625</v>
      </c>
      <c r="O49" s="99">
        <v>391384.01224089495</v>
      </c>
      <c r="P49" s="114">
        <v>0.41806446855992052</v>
      </c>
      <c r="Q49" s="114">
        <v>0.16626303352834634</v>
      </c>
      <c r="R49" s="73">
        <v>0.61656033014732592</v>
      </c>
      <c r="S49" s="71">
        <v>149274.88402467428</v>
      </c>
      <c r="T49" s="71"/>
      <c r="AE49" s="1" t="s">
        <v>307</v>
      </c>
    </row>
    <row r="50" spans="2:31" s="2" customFormat="1" hidden="1" x14ac:dyDescent="0.25">
      <c r="B50" s="30" t="s">
        <v>308</v>
      </c>
      <c r="C50" s="99"/>
      <c r="D50" s="99"/>
      <c r="E50" s="99"/>
      <c r="F50" s="99"/>
      <c r="G50" s="99"/>
      <c r="H50" s="99"/>
      <c r="I50" s="99"/>
      <c r="J50" s="99"/>
      <c r="K50" s="99">
        <v>85278.510117630256</v>
      </c>
      <c r="L50" s="99"/>
      <c r="M50" s="99"/>
      <c r="N50" s="114">
        <v>0.14120408074608695</v>
      </c>
      <c r="O50" s="99">
        <v>114543.53140392336</v>
      </c>
      <c r="P50" s="114">
        <v>0.12235190780834407</v>
      </c>
      <c r="Q50" s="114">
        <v>4.8659000895887379E-2</v>
      </c>
      <c r="R50" s="73">
        <v>0.34316994100771625</v>
      </c>
      <c r="S50" s="71">
        <v>29265.021286293108</v>
      </c>
      <c r="T50" s="71"/>
      <c r="AE50" s="1" t="s">
        <v>309</v>
      </c>
    </row>
    <row r="51" spans="2:31" s="2" customFormat="1" ht="7.5" hidden="1" customHeight="1" x14ac:dyDescent="0.25"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AE51" s="1" t="s">
        <v>310</v>
      </c>
    </row>
    <row r="52" spans="2:31" s="2" customFormat="1" hidden="1" x14ac:dyDescent="0.25">
      <c r="B52" s="292" t="s">
        <v>311</v>
      </c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102"/>
      <c r="AE52" s="1" t="s">
        <v>312</v>
      </c>
    </row>
    <row r="53" spans="2:31" s="2" customFormat="1" hidden="1" x14ac:dyDescent="0.25">
      <c r="AE53" s="1"/>
    </row>
    <row r="54" spans="2:31" hidden="1" x14ac:dyDescent="0.25">
      <c r="C54" s="141"/>
      <c r="D54" s="141"/>
      <c r="E54" s="141"/>
      <c r="F54" s="141"/>
      <c r="G54" s="141"/>
      <c r="H54" s="141"/>
      <c r="I54" s="141"/>
      <c r="J54" s="141"/>
      <c r="K54" s="141">
        <v>0.54208815860874948</v>
      </c>
      <c r="L54" s="141"/>
      <c r="M54" s="14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2" customFormat="1" ht="25.5" customHeight="1" thickBot="1" x14ac:dyDescent="0.3">
      <c r="B133" s="42" t="s">
        <v>319</v>
      </c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Z133" s="1"/>
    </row>
    <row r="134" spans="1:31" s="2" customFormat="1" ht="6" customHeight="1" x14ac:dyDescent="0.25">
      <c r="Z134" s="1"/>
    </row>
    <row r="135" spans="1:31" s="2" customFormat="1" ht="30" x14ac:dyDescent="0.25">
      <c r="C135" s="210">
        <v>2018</v>
      </c>
      <c r="D135" s="210">
        <v>2019</v>
      </c>
      <c r="E135" s="210">
        <v>2020</v>
      </c>
      <c r="F135" s="210">
        <v>2021</v>
      </c>
      <c r="G135" s="173" t="str">
        <f>CONCATENATE("var. ",RIGHT(F135,2),"/",RIGHT(E135,2))</f>
        <v>var. 21/20</v>
      </c>
      <c r="H135" s="173" t="str">
        <f>CONCATENATE("dif. ",RIGHT(F135,2),"/",RIGHT(E135,2))</f>
        <v>dif. 21/20</v>
      </c>
      <c r="I135" s="173" t="str">
        <f>CONCATENATE("%/s total Península ",RIGHT(F135,4))</f>
        <v>%/s total Península 2021</v>
      </c>
      <c r="J135" s="210">
        <v>2022</v>
      </c>
      <c r="K135" s="173" t="str">
        <f>CONCATENATE("%/s total España ",RIGHT(J135,4))</f>
        <v>%/s total España 2022</v>
      </c>
      <c r="L135" s="173" t="str">
        <f>CONCATENATE("var. ",RIGHT(J135,2),"/",RIGHT(F135,2))</f>
        <v>var. 22/21</v>
      </c>
      <c r="M135" s="173" t="str">
        <f>CONCATENATE("dif. ",RIGHT(J135,2),"/",RIGHT(F135,2))</f>
        <v>dif. 22/21</v>
      </c>
      <c r="N135" s="173" t="str">
        <f>CONCATENATE("var. ",RIGHT(J135,2),"/",RIGHT(D135,2))</f>
        <v>var. 22/19</v>
      </c>
      <c r="O135" s="173" t="str">
        <f>CONCATENATE("dif. ",RIGHT(J135,2),"/",RIGHT(D135,2))</f>
        <v>dif. 22/19</v>
      </c>
      <c r="Z135" s="1"/>
    </row>
    <row r="136" spans="1:31" ht="18.75" x14ac:dyDescent="0.3">
      <c r="A136" s="2"/>
      <c r="B136" s="212" t="s">
        <v>330</v>
      </c>
      <c r="C136" s="216">
        <v>606237</v>
      </c>
      <c r="D136" s="216">
        <v>632407</v>
      </c>
      <c r="E136" s="216">
        <v>248294</v>
      </c>
      <c r="F136" s="216">
        <v>384253</v>
      </c>
      <c r="G136" s="217">
        <f>F136/E136-1</f>
        <v>0.54757263566578329</v>
      </c>
      <c r="H136" s="216">
        <f>F136-E136</f>
        <v>135959</v>
      </c>
      <c r="I136" s="217">
        <f>F136/F$136</f>
        <v>1</v>
      </c>
      <c r="J136" s="216">
        <v>593573</v>
      </c>
      <c r="K136" s="217">
        <f>H136/H$136</f>
        <v>1</v>
      </c>
      <c r="L136" s="217">
        <f>J136/F136-1</f>
        <v>0.54474525898301374</v>
      </c>
      <c r="M136" s="216">
        <f>J136-F136</f>
        <v>209320</v>
      </c>
      <c r="N136" s="217">
        <f>J136/D136-1</f>
        <v>-6.1406657421565591E-2</v>
      </c>
      <c r="O136" s="216">
        <f>J136-D136</f>
        <v>-38834</v>
      </c>
      <c r="Q136" s="99"/>
      <c r="R136" s="139"/>
      <c r="Z136" s="1" t="s">
        <v>303</v>
      </c>
      <c r="AE136"/>
    </row>
    <row r="137" spans="1:31" s="2" customFormat="1" x14ac:dyDescent="0.25">
      <c r="B137" s="30" t="s">
        <v>320</v>
      </c>
      <c r="C137" s="232">
        <v>100131</v>
      </c>
      <c r="D137" s="232">
        <v>109920</v>
      </c>
      <c r="E137" s="232">
        <v>49521</v>
      </c>
      <c r="F137" s="232">
        <v>120918</v>
      </c>
      <c r="G137" s="233">
        <f t="shared" ref="G137:G146" si="12">F137/E137-1</f>
        <v>1.4417519840067849</v>
      </c>
      <c r="H137" s="239">
        <f t="shared" ref="H137:H146" si="13">F137-E137</f>
        <v>71397</v>
      </c>
      <c r="I137" s="234">
        <f t="shared" ref="I137:K146" si="14">F137/F$136</f>
        <v>0.3146832946001723</v>
      </c>
      <c r="J137" s="232">
        <v>120397</v>
      </c>
      <c r="K137" s="234">
        <f t="shared" si="14"/>
        <v>0.52513625431196165</v>
      </c>
      <c r="L137" s="234">
        <f t="shared" ref="L137:L146" si="15">J137/F137-1</f>
        <v>-4.3087050728592979E-3</v>
      </c>
      <c r="M137" s="235">
        <f t="shared" ref="M137:M146" si="16">J137-F137</f>
        <v>-521</v>
      </c>
      <c r="N137" s="233">
        <f t="shared" ref="N137:N146" si="17">J137/D137-1</f>
        <v>9.5314774381368261E-2</v>
      </c>
      <c r="O137" s="232">
        <f t="shared" ref="O137:O146" si="18">J137-D137</f>
        <v>10477</v>
      </c>
      <c r="Q137" s="99"/>
      <c r="R137" s="139"/>
      <c r="Z137" s="1" t="s">
        <v>305</v>
      </c>
    </row>
    <row r="138" spans="1:31" s="2" customFormat="1" x14ac:dyDescent="0.25">
      <c r="B138" s="30" t="s">
        <v>321</v>
      </c>
      <c r="C138" s="232">
        <v>90288</v>
      </c>
      <c r="D138" s="232">
        <v>76491</v>
      </c>
      <c r="E138" s="232">
        <v>26848</v>
      </c>
      <c r="F138" s="232">
        <v>39986</v>
      </c>
      <c r="G138" s="233">
        <f t="shared" si="12"/>
        <v>0.48934743742550646</v>
      </c>
      <c r="H138" s="239">
        <f t="shared" si="13"/>
        <v>13138</v>
      </c>
      <c r="I138" s="234">
        <f t="shared" si="14"/>
        <v>0.10406164688369382</v>
      </c>
      <c r="J138" s="232">
        <v>75857</v>
      </c>
      <c r="K138" s="234">
        <f t="shared" si="14"/>
        <v>9.6632072904331456E-2</v>
      </c>
      <c r="L138" s="234">
        <f t="shared" si="15"/>
        <v>0.89708898114340019</v>
      </c>
      <c r="M138" s="235">
        <f t="shared" si="16"/>
        <v>35871</v>
      </c>
      <c r="N138" s="233">
        <f t="shared" si="17"/>
        <v>-8.2885568236785723E-3</v>
      </c>
      <c r="O138" s="232">
        <f t="shared" si="18"/>
        <v>-634</v>
      </c>
      <c r="Q138" s="99"/>
      <c r="R138" s="139"/>
      <c r="Z138" s="1"/>
    </row>
    <row r="139" spans="1:31" s="2" customFormat="1" x14ac:dyDescent="0.25">
      <c r="B139" s="30" t="s">
        <v>322</v>
      </c>
      <c r="C139" s="232">
        <v>4388</v>
      </c>
      <c r="D139" s="232">
        <v>4565</v>
      </c>
      <c r="E139" s="232">
        <v>681</v>
      </c>
      <c r="F139" s="232">
        <v>2535</v>
      </c>
      <c r="G139" s="233">
        <f t="shared" si="12"/>
        <v>2.7224669603524227</v>
      </c>
      <c r="H139" s="240">
        <f t="shared" si="13"/>
        <v>1854</v>
      </c>
      <c r="I139" s="237">
        <f t="shared" si="14"/>
        <v>6.5972158968179819E-3</v>
      </c>
      <c r="J139" s="232">
        <v>3247</v>
      </c>
      <c r="K139" s="237">
        <f t="shared" si="14"/>
        <v>1.3636463933980096E-2</v>
      </c>
      <c r="L139" s="234">
        <f t="shared" si="15"/>
        <v>0.28086785009861925</v>
      </c>
      <c r="M139" s="235">
        <f t="shared" si="16"/>
        <v>712</v>
      </c>
      <c r="N139" s="233">
        <f t="shared" si="17"/>
        <v>-0.28871851040525742</v>
      </c>
      <c r="O139" s="232">
        <f t="shared" si="18"/>
        <v>-1318</v>
      </c>
      <c r="Q139" s="99"/>
      <c r="R139" s="139"/>
      <c r="Z139" s="1"/>
    </row>
    <row r="140" spans="1:31" s="2" customFormat="1" x14ac:dyDescent="0.25">
      <c r="B140" s="30" t="s">
        <v>323</v>
      </c>
      <c r="C140" s="232">
        <v>266656</v>
      </c>
      <c r="D140" s="232">
        <v>284219</v>
      </c>
      <c r="E140" s="232">
        <v>74813</v>
      </c>
      <c r="F140" s="232">
        <v>114704</v>
      </c>
      <c r="G140" s="233">
        <f t="shared" si="12"/>
        <v>0.53320946894256349</v>
      </c>
      <c r="H140" s="239">
        <f t="shared" si="13"/>
        <v>39891</v>
      </c>
      <c r="I140" s="234">
        <f t="shared" si="14"/>
        <v>0.29851165768386972</v>
      </c>
      <c r="J140" s="232">
        <v>244952</v>
      </c>
      <c r="K140" s="234">
        <f t="shared" si="14"/>
        <v>0.29340462933678535</v>
      </c>
      <c r="L140" s="234">
        <f t="shared" si="15"/>
        <v>1.1355140186915889</v>
      </c>
      <c r="M140" s="235">
        <f t="shared" si="16"/>
        <v>130248</v>
      </c>
      <c r="N140" s="233">
        <f t="shared" si="17"/>
        <v>-0.13815754752497189</v>
      </c>
      <c r="O140" s="232">
        <f t="shared" si="18"/>
        <v>-39267</v>
      </c>
      <c r="Q140" s="99"/>
      <c r="R140" s="139"/>
      <c r="Z140" s="1"/>
    </row>
    <row r="141" spans="1:31" s="2" customFormat="1" x14ac:dyDescent="0.25">
      <c r="B141" s="30" t="s">
        <v>324</v>
      </c>
      <c r="C141" s="232">
        <v>16486</v>
      </c>
      <c r="D141" s="232">
        <v>19123</v>
      </c>
      <c r="E141" s="232">
        <v>25621</v>
      </c>
      <c r="F141" s="232">
        <v>20278</v>
      </c>
      <c r="G141" s="233">
        <f t="shared" si="12"/>
        <v>-0.20853986963818738</v>
      </c>
      <c r="H141" s="240">
        <f t="shared" si="13"/>
        <v>-5343</v>
      </c>
      <c r="I141" s="237">
        <f t="shared" si="14"/>
        <v>5.2772522270483249E-2</v>
      </c>
      <c r="J141" s="232">
        <v>32271</v>
      </c>
      <c r="K141" s="237">
        <f t="shared" si="14"/>
        <v>-3.9298612081583417E-2</v>
      </c>
      <c r="L141" s="234">
        <f t="shared" si="15"/>
        <v>0.59142913502317773</v>
      </c>
      <c r="M141" s="235">
        <f t="shared" si="16"/>
        <v>11993</v>
      </c>
      <c r="N141" s="233">
        <f t="shared" si="17"/>
        <v>0.68754902473461277</v>
      </c>
      <c r="O141" s="232">
        <f t="shared" si="18"/>
        <v>13148</v>
      </c>
      <c r="Q141" s="99"/>
      <c r="R141" s="139"/>
      <c r="Z141" s="1"/>
    </row>
    <row r="142" spans="1:31" s="2" customFormat="1" x14ac:dyDescent="0.25">
      <c r="B142" s="30" t="s">
        <v>325</v>
      </c>
      <c r="C142" s="232">
        <v>59802</v>
      </c>
      <c r="D142" s="232">
        <v>59066</v>
      </c>
      <c r="E142" s="232">
        <v>33780</v>
      </c>
      <c r="F142" s="232">
        <v>51310</v>
      </c>
      <c r="G142" s="233">
        <f t="shared" si="12"/>
        <v>0.51894612196566015</v>
      </c>
      <c r="H142" s="239">
        <f t="shared" si="13"/>
        <v>17530</v>
      </c>
      <c r="I142" s="234">
        <f t="shared" si="14"/>
        <v>0.13353181367484443</v>
      </c>
      <c r="J142" s="232">
        <v>65021</v>
      </c>
      <c r="K142" s="234">
        <f t="shared" si="14"/>
        <v>0.12893592921395422</v>
      </c>
      <c r="L142" s="234">
        <f t="shared" si="15"/>
        <v>0.26721886571818354</v>
      </c>
      <c r="M142" s="235">
        <f t="shared" si="16"/>
        <v>13711</v>
      </c>
      <c r="N142" s="233">
        <f t="shared" si="17"/>
        <v>0.10081942234110985</v>
      </c>
      <c r="O142" s="232">
        <f t="shared" si="18"/>
        <v>5955</v>
      </c>
      <c r="Q142" s="99"/>
      <c r="R142" s="139"/>
      <c r="Z142" s="1"/>
    </row>
    <row r="143" spans="1:31" s="2" customFormat="1" x14ac:dyDescent="0.25">
      <c r="B143" s="30" t="s">
        <v>326</v>
      </c>
      <c r="C143" s="232">
        <v>17518</v>
      </c>
      <c r="D143" s="232">
        <v>17966</v>
      </c>
      <c r="E143" s="232">
        <v>7339</v>
      </c>
      <c r="F143" s="232">
        <v>10731</v>
      </c>
      <c r="G143" s="233">
        <f t="shared" si="12"/>
        <v>0.46218830903392827</v>
      </c>
      <c r="H143" s="240">
        <f t="shared" si="13"/>
        <v>3392</v>
      </c>
      <c r="I143" s="237">
        <f t="shared" si="14"/>
        <v>2.7926912737180971E-2</v>
      </c>
      <c r="J143" s="232">
        <v>17520</v>
      </c>
      <c r="K143" s="237">
        <f t="shared" si="14"/>
        <v>2.4948697769180416E-2</v>
      </c>
      <c r="L143" s="234">
        <f t="shared" si="15"/>
        <v>0.63265306122448983</v>
      </c>
      <c r="M143" s="235">
        <f t="shared" si="16"/>
        <v>6789</v>
      </c>
      <c r="N143" s="233">
        <f t="shared" si="17"/>
        <v>-2.4824668818880125E-2</v>
      </c>
      <c r="O143" s="232">
        <f t="shared" si="18"/>
        <v>-446</v>
      </c>
      <c r="Q143" s="99"/>
      <c r="R143" s="139"/>
      <c r="Z143" s="1"/>
    </row>
    <row r="144" spans="1:31" s="2" customFormat="1" x14ac:dyDescent="0.25">
      <c r="B144" s="30" t="s">
        <v>327</v>
      </c>
      <c r="C144" s="232">
        <v>15253</v>
      </c>
      <c r="D144" s="232">
        <v>20687</v>
      </c>
      <c r="E144" s="232">
        <v>6781</v>
      </c>
      <c r="F144" s="232">
        <v>11021</v>
      </c>
      <c r="G144" s="233">
        <f t="shared" si="12"/>
        <v>0.6252765078896918</v>
      </c>
      <c r="H144" s="239">
        <f t="shared" si="13"/>
        <v>4240</v>
      </c>
      <c r="I144" s="234">
        <f t="shared" si="14"/>
        <v>2.8681623825968828E-2</v>
      </c>
      <c r="J144" s="232">
        <v>9118</v>
      </c>
      <c r="K144" s="234">
        <f t="shared" si="14"/>
        <v>3.1185872211475518E-2</v>
      </c>
      <c r="L144" s="234">
        <f t="shared" si="15"/>
        <v>-0.17267035659196084</v>
      </c>
      <c r="M144" s="235">
        <f t="shared" si="16"/>
        <v>-1903</v>
      </c>
      <c r="N144" s="233">
        <f t="shared" si="17"/>
        <v>-0.55924010247981826</v>
      </c>
      <c r="O144" s="232">
        <f t="shared" si="18"/>
        <v>-11569</v>
      </c>
      <c r="Q144" s="99"/>
      <c r="R144" s="139"/>
      <c r="Z144" s="1"/>
    </row>
    <row r="145" spans="2:31" s="2" customFormat="1" x14ac:dyDescent="0.25">
      <c r="B145" s="30" t="s">
        <v>328</v>
      </c>
      <c r="C145" s="232">
        <v>15406</v>
      </c>
      <c r="D145" s="232">
        <v>19152</v>
      </c>
      <c r="E145" s="232">
        <v>15343</v>
      </c>
      <c r="F145" s="232">
        <v>4744</v>
      </c>
      <c r="G145" s="233">
        <f t="shared" si="12"/>
        <v>-0.69080362380238547</v>
      </c>
      <c r="H145" s="240">
        <f t="shared" si="13"/>
        <v>-10599</v>
      </c>
      <c r="I145" s="237">
        <f t="shared" si="14"/>
        <v>1.2346032431757201E-2</v>
      </c>
      <c r="J145" s="232">
        <v>9037</v>
      </c>
      <c r="K145" s="237">
        <f t="shared" si="14"/>
        <v>-7.795732537014835E-2</v>
      </c>
      <c r="L145" s="234">
        <f t="shared" si="15"/>
        <v>0.9049325463743676</v>
      </c>
      <c r="M145" s="235">
        <f t="shared" si="16"/>
        <v>4293</v>
      </c>
      <c r="N145" s="233">
        <f t="shared" si="17"/>
        <v>-0.52814327485380119</v>
      </c>
      <c r="O145" s="232">
        <f t="shared" si="18"/>
        <v>-10115</v>
      </c>
      <c r="Q145" s="99"/>
      <c r="R145" s="139"/>
      <c r="Z145" s="1"/>
    </row>
    <row r="146" spans="2:31" s="2" customFormat="1" x14ac:dyDescent="0.25">
      <c r="B146" s="30" t="s">
        <v>329</v>
      </c>
      <c r="C146" s="232">
        <f>C136-SUM(C137:C145)</f>
        <v>20309</v>
      </c>
      <c r="D146" s="232">
        <f>D136-SUM(D137:D145)</f>
        <v>21218</v>
      </c>
      <c r="E146" s="232">
        <f>E136-SUM(E137:E145)</f>
        <v>7567</v>
      </c>
      <c r="F146" s="232">
        <f>F136-SUM(F137:F145)</f>
        <v>8026</v>
      </c>
      <c r="G146" s="233">
        <f t="shared" si="12"/>
        <v>6.0658120787630443E-2</v>
      </c>
      <c r="H146" s="239">
        <f t="shared" si="13"/>
        <v>459</v>
      </c>
      <c r="I146" s="234">
        <f t="shared" si="14"/>
        <v>2.0887279995211488E-2</v>
      </c>
      <c r="J146" s="232">
        <f>J136-SUM(J137:J145)</f>
        <v>16153</v>
      </c>
      <c r="K146" s="234">
        <f t="shared" si="14"/>
        <v>3.3760177700630336E-3</v>
      </c>
      <c r="L146" s="234">
        <f t="shared" si="15"/>
        <v>1.012584101669574</v>
      </c>
      <c r="M146" s="235">
        <f t="shared" si="16"/>
        <v>8127</v>
      </c>
      <c r="N146" s="233">
        <f t="shared" si="17"/>
        <v>-0.23871241398812326</v>
      </c>
      <c r="O146" s="232">
        <f t="shared" si="18"/>
        <v>-5065</v>
      </c>
      <c r="Q146" s="99"/>
      <c r="R146" s="139"/>
      <c r="Z146" s="1"/>
    </row>
    <row r="147" spans="2:31" s="2" customFormat="1" ht="7.5" customHeight="1" x14ac:dyDescent="0.25">
      <c r="B147" s="223"/>
      <c r="C147" s="223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Z147" s="1" t="s">
        <v>310</v>
      </c>
    </row>
    <row r="148" spans="2:31" s="2" customFormat="1" x14ac:dyDescent="0.25">
      <c r="B148" s="40" t="s">
        <v>311</v>
      </c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Z148" s="1" t="s">
        <v>312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441E-1297-4F2C-8238-17DF2656ECD5}">
  <dimension ref="A1:AE15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331</v>
      </c>
      <c r="G1" s="211"/>
      <c r="H1" s="211"/>
      <c r="I1" s="211"/>
      <c r="K1" s="211"/>
    </row>
    <row r="3" spans="1:31" s="2" customFormat="1" ht="25.5" customHeight="1" thickBot="1" x14ac:dyDescent="0.3">
      <c r="B3" s="42" t="s">
        <v>332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AE3" s="1"/>
    </row>
    <row r="4" spans="1:31" s="2" customFormat="1" ht="6" customHeight="1" x14ac:dyDescent="0.25">
      <c r="AE4" s="1"/>
    </row>
    <row r="5" spans="1:31" s="2" customFormat="1" ht="45" x14ac:dyDescent="0.25">
      <c r="C5" s="228" t="s">
        <v>444</v>
      </c>
      <c r="D5" s="228" t="s">
        <v>440</v>
      </c>
      <c r="E5" s="228" t="s">
        <v>445</v>
      </c>
      <c r="F5" s="229" t="str">
        <f>CONCATENATE("%/s total Tenerife ",RIGHT(E5,4))</f>
        <v>%/s total Tenerife 2020</v>
      </c>
      <c r="G5" s="228" t="s">
        <v>441</v>
      </c>
      <c r="H5" s="229" t="str">
        <f>CONCATENATE("var. ",RIGHT(G5,2),"/",RIGHT(E5,2))</f>
        <v>var. 21/20</v>
      </c>
      <c r="I5" s="229" t="str">
        <f>CONCATENATE("dif. ",RIGHT(G5,2),"/",RIGHT(E5,2))</f>
        <v>dif. 21/20</v>
      </c>
      <c r="J5" s="229" t="str">
        <f>CONCATENATE("%/s total Tenerife ",RIGHT(G5,4))</f>
        <v>%/s total Tenerife 2021</v>
      </c>
      <c r="K5" s="228" t="s">
        <v>442</v>
      </c>
      <c r="L5" s="229" t="str">
        <f>CONCATENATE("var. ",RIGHT(K5,2),"/",RIGHT(G5,2))</f>
        <v>var. 22/21</v>
      </c>
      <c r="M5" s="229" t="str">
        <f>CONCATENATE("dif. ",RIGHT(K5,2),"/",RIGHT(G5,2))</f>
        <v>dif. 22/21</v>
      </c>
      <c r="N5" s="229" t="str">
        <f>CONCATENATE("%/s total Tenerife ",RIGHT(K5,4))</f>
        <v>%/s total Tenerife 2022</v>
      </c>
      <c r="O5" s="228" t="s">
        <v>443</v>
      </c>
      <c r="P5" s="229" t="str">
        <f>CONCATENATE("var. ",RIGHT(O5,2),"/",RIGHT(K5,2))</f>
        <v>var. 23/22</v>
      </c>
      <c r="Q5" s="229" t="str">
        <f>CONCATENATE("dif. ",RIGHT(O5,2),"/",RIGHT(K5,2))</f>
        <v>dif. 23/22</v>
      </c>
      <c r="R5" s="229" t="str">
        <f>CONCATENATE("var. ",RIGHT(O5,2),"/",RIGHT(D5,2))</f>
        <v>var. 23/19</v>
      </c>
      <c r="S5" s="229" t="str">
        <f>CONCATENATE("dif. ",RIGHT(O5,2),"/",RIGHT(D5,2))</f>
        <v>dif. 23/19</v>
      </c>
      <c r="T5" s="229" t="str">
        <f>CONCATENATE("%/s total Tenerife ",RIGHT(O5,4))</f>
        <v>%/s total Tenerife 2023</v>
      </c>
      <c r="AE5" s="1"/>
    </row>
    <row r="6" spans="1:31" ht="18.75" x14ac:dyDescent="0.3">
      <c r="A6" s="2"/>
      <c r="B6" s="212" t="s">
        <v>333</v>
      </c>
      <c r="C6" s="230">
        <v>156671</v>
      </c>
      <c r="D6" s="230">
        <v>167240</v>
      </c>
      <c r="E6" s="230">
        <v>89051</v>
      </c>
      <c r="F6" s="231">
        <f>E6/$E$6</f>
        <v>1</v>
      </c>
      <c r="G6" s="230">
        <v>37488</v>
      </c>
      <c r="H6" s="231">
        <f>G6/E6-1</f>
        <v>-0.57902774814432179</v>
      </c>
      <c r="I6" s="230">
        <f>G6-E6</f>
        <v>-51563</v>
      </c>
      <c r="J6" s="231">
        <f>G6/$G$6</f>
        <v>1</v>
      </c>
      <c r="K6" s="230">
        <v>143478</v>
      </c>
      <c r="L6" s="231">
        <f t="shared" ref="L6:L17" si="0">K6/G6-1</f>
        <v>2.827304737516005</v>
      </c>
      <c r="M6" s="230">
        <f t="shared" ref="M6:M17" si="1">K6-G6</f>
        <v>105990</v>
      </c>
      <c r="N6" s="231">
        <f>K6/$K$6</f>
        <v>1</v>
      </c>
      <c r="O6" s="230">
        <v>171406</v>
      </c>
      <c r="P6" s="231">
        <f t="shared" ref="P6:P15" si="2">O6/K6-1</f>
        <v>0.19465005087888043</v>
      </c>
      <c r="Q6" s="230">
        <f t="shared" ref="Q6:Q17" si="3">O6-K6</f>
        <v>27928</v>
      </c>
      <c r="R6" s="231">
        <f>O6/D6-1</f>
        <v>2.4910308538627079E-2</v>
      </c>
      <c r="S6" s="230">
        <f>O6-D6</f>
        <v>4166</v>
      </c>
      <c r="T6" s="231">
        <f>O6/$O$6</f>
        <v>1</v>
      </c>
      <c r="V6" s="99"/>
      <c r="W6" s="139"/>
      <c r="AE6" s="1" t="s">
        <v>303</v>
      </c>
    </row>
    <row r="7" spans="1:31" s="2" customFormat="1" x14ac:dyDescent="0.25">
      <c r="B7" s="241" t="s">
        <v>334</v>
      </c>
      <c r="C7" s="242">
        <v>133629</v>
      </c>
      <c r="D7" s="242">
        <v>145337</v>
      </c>
      <c r="E7" s="242">
        <v>81719</v>
      </c>
      <c r="F7" s="243">
        <f t="shared" ref="F7:F17" si="4">E7/$E$6</f>
        <v>0.91766515816779148</v>
      </c>
      <c r="G7" s="242">
        <v>33229</v>
      </c>
      <c r="H7" s="244">
        <f>G7/E7-1</f>
        <v>-0.59337485774422105</v>
      </c>
      <c r="I7" s="245">
        <f>G7-E7</f>
        <v>-48490</v>
      </c>
      <c r="J7" s="243">
        <f>G7/$G$6</f>
        <v>0.88639031156636794</v>
      </c>
      <c r="K7" s="242">
        <v>130450</v>
      </c>
      <c r="L7" s="244">
        <f t="shared" si="0"/>
        <v>2.9257877155496703</v>
      </c>
      <c r="M7" s="245">
        <f t="shared" si="1"/>
        <v>97221</v>
      </c>
      <c r="N7" s="243">
        <f>K7/$K$6</f>
        <v>0.90919862278537478</v>
      </c>
      <c r="O7" s="242">
        <v>155046</v>
      </c>
      <c r="P7" s="244">
        <f t="shared" si="2"/>
        <v>0.18854733614411656</v>
      </c>
      <c r="Q7" s="245">
        <f t="shared" si="3"/>
        <v>24596</v>
      </c>
      <c r="R7" s="244">
        <f t="shared" ref="R7:R17" si="5">O7/D7-1</f>
        <v>6.6803360465676365E-2</v>
      </c>
      <c r="S7" s="245">
        <f t="shared" ref="S7:S17" si="6">O7-D7</f>
        <v>9709</v>
      </c>
      <c r="T7" s="243">
        <f>O7/$O$6</f>
        <v>0.90455409962311706</v>
      </c>
      <c r="V7" s="99"/>
      <c r="W7" s="139"/>
      <c r="AE7" s="1" t="s">
        <v>305</v>
      </c>
    </row>
    <row r="8" spans="1:31" s="2" customFormat="1" x14ac:dyDescent="0.25">
      <c r="B8" s="62" t="s">
        <v>30</v>
      </c>
      <c r="C8" s="232">
        <v>3506</v>
      </c>
      <c r="D8" s="232">
        <v>2781</v>
      </c>
      <c r="E8" s="232">
        <v>2136</v>
      </c>
      <c r="F8" s="233">
        <f t="shared" si="4"/>
        <v>2.3986255067320973E-2</v>
      </c>
      <c r="G8" s="232">
        <v>271</v>
      </c>
      <c r="H8" s="234">
        <f t="shared" ref="H8:H17" si="7">G8/E8-1</f>
        <v>-0.87312734082397003</v>
      </c>
      <c r="I8" s="235">
        <f t="shared" ref="I8:I17" si="8">G8-E8</f>
        <v>-1865</v>
      </c>
      <c r="J8" s="233">
        <f t="shared" ref="J8:J17" si="9">G8/$G$6</f>
        <v>7.2289799402475456E-3</v>
      </c>
      <c r="K8" s="232">
        <v>562</v>
      </c>
      <c r="L8" s="234">
        <f t="shared" si="0"/>
        <v>1.07380073800738</v>
      </c>
      <c r="M8" s="235">
        <f t="shared" si="1"/>
        <v>291</v>
      </c>
      <c r="N8" s="233">
        <f t="shared" ref="N8:N17" si="10">K8/$K$6</f>
        <v>3.9169768187457309E-3</v>
      </c>
      <c r="O8" s="232">
        <v>1292</v>
      </c>
      <c r="P8" s="234">
        <f t="shared" si="2"/>
        <v>1.2989323843416369</v>
      </c>
      <c r="Q8" s="235">
        <f t="shared" si="3"/>
        <v>730</v>
      </c>
      <c r="R8" s="234">
        <f t="shared" si="5"/>
        <v>-0.53541891405969078</v>
      </c>
      <c r="S8" s="235">
        <f t="shared" si="6"/>
        <v>-1489</v>
      </c>
      <c r="T8" s="233">
        <f t="shared" ref="T8:T17" si="11">O8/$O$6</f>
        <v>7.5376591251181402E-3</v>
      </c>
      <c r="V8" s="99"/>
      <c r="W8" s="139"/>
      <c r="AE8" s="1"/>
    </row>
    <row r="9" spans="1:31" s="2" customFormat="1" x14ac:dyDescent="0.25">
      <c r="B9" s="62" t="s">
        <v>29</v>
      </c>
      <c r="C9" s="232">
        <v>4759</v>
      </c>
      <c r="D9" s="232">
        <v>3843</v>
      </c>
      <c r="E9" s="232">
        <v>1736</v>
      </c>
      <c r="F9" s="236">
        <f t="shared" si="4"/>
        <v>1.9494447002279591E-2</v>
      </c>
      <c r="G9" s="232">
        <v>211</v>
      </c>
      <c r="H9" s="237">
        <f t="shared" si="7"/>
        <v>-0.87845622119815669</v>
      </c>
      <c r="I9" s="238">
        <f t="shared" si="8"/>
        <v>-1525</v>
      </c>
      <c r="J9" s="236">
        <f t="shared" si="9"/>
        <v>5.6284677763551007E-3</v>
      </c>
      <c r="K9" s="232">
        <v>2006</v>
      </c>
      <c r="L9" s="234">
        <f t="shared" si="0"/>
        <v>8.5071090047393358</v>
      </c>
      <c r="M9" s="235">
        <f t="shared" si="1"/>
        <v>1795</v>
      </c>
      <c r="N9" s="233">
        <f t="shared" si="10"/>
        <v>1.3981237541644015E-2</v>
      </c>
      <c r="O9" s="232">
        <v>4098</v>
      </c>
      <c r="P9" s="234">
        <f t="shared" si="2"/>
        <v>1.0428713858424725</v>
      </c>
      <c r="Q9" s="235">
        <f t="shared" si="3"/>
        <v>2092</v>
      </c>
      <c r="R9" s="234">
        <f t="shared" si="5"/>
        <v>6.6354410616705772E-2</v>
      </c>
      <c r="S9" s="235">
        <f t="shared" si="6"/>
        <v>255</v>
      </c>
      <c r="T9" s="233">
        <f t="shared" si="11"/>
        <v>2.3908147906140976E-2</v>
      </c>
      <c r="V9" s="99"/>
      <c r="W9" s="139"/>
      <c r="AE9" s="1"/>
    </row>
    <row r="10" spans="1:31" s="2" customFormat="1" x14ac:dyDescent="0.25">
      <c r="B10" s="62" t="s">
        <v>28</v>
      </c>
      <c r="C10" s="232">
        <v>25223</v>
      </c>
      <c r="D10" s="232">
        <v>24582</v>
      </c>
      <c r="E10" s="232">
        <v>12639</v>
      </c>
      <c r="F10" s="233">
        <f t="shared" si="4"/>
        <v>0.14192990533514502</v>
      </c>
      <c r="G10" s="232">
        <v>4922</v>
      </c>
      <c r="H10" s="234">
        <f t="shared" si="7"/>
        <v>-0.61057045652345909</v>
      </c>
      <c r="I10" s="235">
        <f t="shared" si="8"/>
        <v>-7717</v>
      </c>
      <c r="J10" s="233">
        <f t="shared" si="9"/>
        <v>0.13129534784464361</v>
      </c>
      <c r="K10" s="232">
        <v>18561</v>
      </c>
      <c r="L10" s="234">
        <f t="shared" si="0"/>
        <v>2.7710280373831777</v>
      </c>
      <c r="M10" s="235">
        <f t="shared" si="1"/>
        <v>13639</v>
      </c>
      <c r="N10" s="233">
        <f t="shared" si="10"/>
        <v>0.12936478066323756</v>
      </c>
      <c r="O10" s="232">
        <v>24307</v>
      </c>
      <c r="P10" s="234">
        <f t="shared" si="2"/>
        <v>0.30957383761650781</v>
      </c>
      <c r="Q10" s="235">
        <f t="shared" si="3"/>
        <v>5746</v>
      </c>
      <c r="R10" s="234">
        <f t="shared" si="5"/>
        <v>-1.1187047433081077E-2</v>
      </c>
      <c r="S10" s="235">
        <f t="shared" si="6"/>
        <v>-275</v>
      </c>
      <c r="T10" s="233">
        <f>O10/$O$6</f>
        <v>0.14180950491814756</v>
      </c>
      <c r="V10" s="99"/>
      <c r="W10" s="139"/>
      <c r="AE10" s="1"/>
    </row>
    <row r="11" spans="1:31" s="2" customFormat="1" x14ac:dyDescent="0.25">
      <c r="B11" s="62" t="s">
        <v>335</v>
      </c>
      <c r="C11" s="232">
        <v>92624</v>
      </c>
      <c r="D11" s="232">
        <v>101590</v>
      </c>
      <c r="E11" s="232">
        <v>53632</v>
      </c>
      <c r="F11" s="236">
        <f t="shared" si="4"/>
        <v>0.60226162536074834</v>
      </c>
      <c r="G11" s="232">
        <v>21374</v>
      </c>
      <c r="H11" s="237">
        <f t="shared" si="7"/>
        <v>-0.60146927207637235</v>
      </c>
      <c r="I11" s="238">
        <f t="shared" si="8"/>
        <v>-32258</v>
      </c>
      <c r="J11" s="236">
        <f t="shared" si="9"/>
        <v>0.57015578318395221</v>
      </c>
      <c r="K11" s="232">
        <v>92363</v>
      </c>
      <c r="L11" s="234">
        <f t="shared" si="0"/>
        <v>3.3212781884532614</v>
      </c>
      <c r="M11" s="235">
        <f t="shared" si="1"/>
        <v>70989</v>
      </c>
      <c r="N11" s="233">
        <f t="shared" si="10"/>
        <v>0.64374329165446964</v>
      </c>
      <c r="O11" s="232">
        <v>112952</v>
      </c>
      <c r="P11" s="234">
        <f t="shared" si="2"/>
        <v>0.22291393739917509</v>
      </c>
      <c r="Q11" s="235">
        <f t="shared" si="3"/>
        <v>20589</v>
      </c>
      <c r="R11" s="234">
        <f t="shared" si="5"/>
        <v>0.11184171670440013</v>
      </c>
      <c r="S11" s="235">
        <f t="shared" si="6"/>
        <v>11362</v>
      </c>
      <c r="T11" s="233">
        <f t="shared" si="11"/>
        <v>0.65897343150181442</v>
      </c>
      <c r="V11" s="99"/>
      <c r="W11" s="139"/>
      <c r="AE11" s="1"/>
    </row>
    <row r="12" spans="1:31" s="2" customFormat="1" x14ac:dyDescent="0.25">
      <c r="B12" s="62" t="s">
        <v>336</v>
      </c>
      <c r="C12" s="232">
        <v>7517</v>
      </c>
      <c r="D12" s="232">
        <v>12541</v>
      </c>
      <c r="E12" s="232">
        <v>11576</v>
      </c>
      <c r="F12" s="233">
        <f t="shared" si="4"/>
        <v>0.12999292540229757</v>
      </c>
      <c r="G12" s="232">
        <v>6451</v>
      </c>
      <c r="H12" s="234">
        <f t="shared" si="7"/>
        <v>-0.44272633033863162</v>
      </c>
      <c r="I12" s="235">
        <f t="shared" si="8"/>
        <v>-5125</v>
      </c>
      <c r="J12" s="233">
        <f t="shared" si="9"/>
        <v>0.17208173282116945</v>
      </c>
      <c r="K12" s="232">
        <v>16958</v>
      </c>
      <c r="L12" s="234">
        <f t="shared" si="0"/>
        <v>1.628739730274376</v>
      </c>
      <c r="M12" s="235">
        <f t="shared" si="1"/>
        <v>10507</v>
      </c>
      <c r="N12" s="233">
        <f t="shared" si="10"/>
        <v>0.11819233610727777</v>
      </c>
      <c r="O12" s="232">
        <v>12397</v>
      </c>
      <c r="P12" s="234">
        <f t="shared" si="2"/>
        <v>-0.2689586036089161</v>
      </c>
      <c r="Q12" s="235">
        <f t="shared" si="3"/>
        <v>-4561</v>
      </c>
      <c r="R12" s="234">
        <f t="shared" si="5"/>
        <v>-1.1482337931584374E-2</v>
      </c>
      <c r="S12" s="235">
        <f t="shared" si="6"/>
        <v>-144</v>
      </c>
      <c r="T12" s="233">
        <f t="shared" si="11"/>
        <v>7.2325356171895963E-2</v>
      </c>
      <c r="V12" s="99"/>
      <c r="W12" s="139"/>
      <c r="AE12" s="1"/>
    </row>
    <row r="13" spans="1:31" s="2" customFormat="1" x14ac:dyDescent="0.25">
      <c r="B13" s="241" t="s">
        <v>337</v>
      </c>
      <c r="C13" s="242">
        <v>23042</v>
      </c>
      <c r="D13" s="242">
        <v>21903</v>
      </c>
      <c r="E13" s="242">
        <v>7332</v>
      </c>
      <c r="F13" s="243">
        <f t="shared" si="4"/>
        <v>8.2334841832208516E-2</v>
      </c>
      <c r="G13" s="242">
        <v>4259</v>
      </c>
      <c r="H13" s="244">
        <f t="shared" si="7"/>
        <v>-0.41912165848336058</v>
      </c>
      <c r="I13" s="245">
        <f t="shared" si="8"/>
        <v>-3073</v>
      </c>
      <c r="J13" s="243">
        <f t="shared" si="9"/>
        <v>0.11360968843363209</v>
      </c>
      <c r="K13" s="242">
        <v>13028</v>
      </c>
      <c r="L13" s="244">
        <f t="shared" si="0"/>
        <v>2.0589340220709085</v>
      </c>
      <c r="M13" s="245">
        <f t="shared" si="1"/>
        <v>8769</v>
      </c>
      <c r="N13" s="243">
        <f t="shared" si="10"/>
        <v>9.0801377214625237E-2</v>
      </c>
      <c r="O13" s="242">
        <v>16360</v>
      </c>
      <c r="P13" s="244">
        <f t="shared" si="2"/>
        <v>0.25575683143997541</v>
      </c>
      <c r="Q13" s="245">
        <f t="shared" si="3"/>
        <v>3332</v>
      </c>
      <c r="R13" s="244">
        <f t="shared" si="5"/>
        <v>-0.25307035565904212</v>
      </c>
      <c r="S13" s="245">
        <f t="shared" si="6"/>
        <v>-5543</v>
      </c>
      <c r="T13" s="243">
        <f t="shared" si="11"/>
        <v>9.5445900376882956E-2</v>
      </c>
      <c r="V13" s="99"/>
      <c r="W13" s="139"/>
      <c r="AE13" s="1"/>
    </row>
    <row r="14" spans="1:31" s="2" customFormat="1" x14ac:dyDescent="0.25">
      <c r="B14" s="62" t="s">
        <v>30</v>
      </c>
      <c r="C14" s="232">
        <v>859</v>
      </c>
      <c r="D14" s="232">
        <v>1698</v>
      </c>
      <c r="E14" s="232">
        <v>767</v>
      </c>
      <c r="F14" s="233">
        <f t="shared" si="4"/>
        <v>8.6130419647168482E-3</v>
      </c>
      <c r="G14" s="232">
        <v>558</v>
      </c>
      <c r="H14" s="234">
        <f t="shared" si="7"/>
        <v>-0.27249022164276404</v>
      </c>
      <c r="I14" s="235">
        <f t="shared" si="8"/>
        <v>-209</v>
      </c>
      <c r="J14" s="233">
        <f t="shared" si="9"/>
        <v>1.4884763124199745E-2</v>
      </c>
      <c r="K14" s="232">
        <v>1055</v>
      </c>
      <c r="L14" s="234">
        <f t="shared" si="0"/>
        <v>0.89068100358422941</v>
      </c>
      <c r="M14" s="235">
        <f t="shared" si="1"/>
        <v>497</v>
      </c>
      <c r="N14" s="233">
        <f t="shared" si="10"/>
        <v>7.3530436722006164E-3</v>
      </c>
      <c r="O14" s="232">
        <v>1718</v>
      </c>
      <c r="P14" s="234">
        <f t="shared" si="2"/>
        <v>0.62843601895734591</v>
      </c>
      <c r="Q14" s="235">
        <f t="shared" si="3"/>
        <v>663</v>
      </c>
      <c r="R14" s="234">
        <f t="shared" si="5"/>
        <v>1.1778563015312216E-2</v>
      </c>
      <c r="S14" s="235">
        <f t="shared" si="6"/>
        <v>20</v>
      </c>
      <c r="T14" s="233">
        <f t="shared" si="11"/>
        <v>1.0022986359870716E-2</v>
      </c>
      <c r="V14" s="99"/>
      <c r="W14" s="139"/>
      <c r="AE14" s="1"/>
    </row>
    <row r="15" spans="1:31" s="2" customFormat="1" x14ac:dyDescent="0.25">
      <c r="B15" s="62" t="s">
        <v>29</v>
      </c>
      <c r="C15" s="232">
        <v>5620</v>
      </c>
      <c r="D15" s="232">
        <v>7064</v>
      </c>
      <c r="E15" s="232">
        <v>924</v>
      </c>
      <c r="F15" s="233">
        <f t="shared" si="4"/>
        <v>1.037607663024559E-2</v>
      </c>
      <c r="G15" s="232">
        <v>269</v>
      </c>
      <c r="H15" s="234">
        <f t="shared" si="7"/>
        <v>-0.70887445887445888</v>
      </c>
      <c r="I15" s="235">
        <f t="shared" si="8"/>
        <v>-655</v>
      </c>
      <c r="J15" s="233">
        <f t="shared" si="9"/>
        <v>7.1756295347844643E-3</v>
      </c>
      <c r="K15" s="232">
        <v>2119</v>
      </c>
      <c r="L15" s="234">
        <f>K15/G15-1</f>
        <v>6.8773234200743492</v>
      </c>
      <c r="M15" s="235">
        <f t="shared" si="1"/>
        <v>1850</v>
      </c>
      <c r="N15" s="233">
        <f t="shared" si="10"/>
        <v>1.4768814731178298E-2</v>
      </c>
      <c r="O15" s="232">
        <v>4093</v>
      </c>
      <c r="P15" s="234">
        <f t="shared" si="2"/>
        <v>0.93157149598867384</v>
      </c>
      <c r="Q15" s="235">
        <f t="shared" si="3"/>
        <v>1974</v>
      </c>
      <c r="R15" s="234">
        <f t="shared" si="5"/>
        <v>-0.42058323895809735</v>
      </c>
      <c r="S15" s="235">
        <f t="shared" si="6"/>
        <v>-2971</v>
      </c>
      <c r="T15" s="233">
        <f t="shared" si="11"/>
        <v>2.3878977398690826E-2</v>
      </c>
      <c r="V15" s="99"/>
      <c r="W15" s="139"/>
      <c r="AE15" s="1"/>
    </row>
    <row r="16" spans="1:31" s="2" customFormat="1" x14ac:dyDescent="0.25">
      <c r="B16" s="62" t="s">
        <v>28</v>
      </c>
      <c r="C16" s="232">
        <v>16495</v>
      </c>
      <c r="D16" s="232">
        <v>12946</v>
      </c>
      <c r="E16" s="232">
        <v>5564</v>
      </c>
      <c r="F16" s="233">
        <f>E16/$E$6</f>
        <v>6.2481050184725606E-2</v>
      </c>
      <c r="G16" s="232">
        <v>3189</v>
      </c>
      <c r="H16" s="234">
        <f>G16/E16-1</f>
        <v>-0.42685118619698059</v>
      </c>
      <c r="I16" s="235">
        <f>G16-E16</f>
        <v>-2375</v>
      </c>
      <c r="J16" s="233">
        <f>G16/$G$6</f>
        <v>8.5067221510883487E-2</v>
      </c>
      <c r="K16" s="232">
        <v>9334</v>
      </c>
      <c r="L16" s="234">
        <f>K16/G16-1</f>
        <v>1.9269363436814047</v>
      </c>
      <c r="M16" s="235">
        <f>K16-G16</f>
        <v>6145</v>
      </c>
      <c r="N16" s="233">
        <f>K16/$K$6</f>
        <v>6.5055269797460236E-2</v>
      </c>
      <c r="O16" s="232">
        <v>10040</v>
      </c>
      <c r="P16" s="234">
        <f>O16/K16-1</f>
        <v>7.5637454467538001E-2</v>
      </c>
      <c r="Q16" s="235">
        <f>O16-K16</f>
        <v>706</v>
      </c>
      <c r="R16" s="234">
        <f t="shared" si="5"/>
        <v>-0.22447087903599572</v>
      </c>
      <c r="S16" s="235">
        <f t="shared" si="6"/>
        <v>-2906</v>
      </c>
      <c r="T16" s="233">
        <f>O16/$O$6</f>
        <v>5.8574378959896388E-2</v>
      </c>
      <c r="V16" s="99"/>
      <c r="W16" s="139"/>
      <c r="AE16" s="1"/>
    </row>
    <row r="17" spans="2:31" s="2" customFormat="1" x14ac:dyDescent="0.25">
      <c r="B17" s="62" t="s">
        <v>26</v>
      </c>
      <c r="C17" s="232">
        <v>68</v>
      </c>
      <c r="D17" s="232">
        <v>195</v>
      </c>
      <c r="E17" s="232">
        <v>77</v>
      </c>
      <c r="F17" s="233">
        <f t="shared" si="4"/>
        <v>8.6467305252046578E-4</v>
      </c>
      <c r="G17" s="232">
        <v>243</v>
      </c>
      <c r="H17" s="234">
        <f t="shared" si="7"/>
        <v>2.1558441558441559</v>
      </c>
      <c r="I17" s="235">
        <f t="shared" si="8"/>
        <v>166</v>
      </c>
      <c r="J17" s="233">
        <f t="shared" si="9"/>
        <v>6.4820742637644044E-3</v>
      </c>
      <c r="K17" s="232">
        <v>520</v>
      </c>
      <c r="L17" s="234">
        <f t="shared" si="0"/>
        <v>1.1399176954732511</v>
      </c>
      <c r="M17" s="235">
        <f t="shared" si="1"/>
        <v>277</v>
      </c>
      <c r="N17" s="233">
        <f t="shared" si="10"/>
        <v>3.6242490137860855E-3</v>
      </c>
      <c r="O17" s="232">
        <v>509</v>
      </c>
      <c r="P17" s="234">
        <f>O17/K17-1</f>
        <v>-2.115384615384619E-2</v>
      </c>
      <c r="Q17" s="235">
        <f t="shared" si="3"/>
        <v>-11</v>
      </c>
      <c r="R17" s="234">
        <f t="shared" si="5"/>
        <v>1.6102564102564103</v>
      </c>
      <c r="S17" s="235">
        <f t="shared" si="6"/>
        <v>314</v>
      </c>
      <c r="T17" s="233">
        <f t="shared" si="11"/>
        <v>2.9695576584250261E-3</v>
      </c>
      <c r="V17" s="99"/>
      <c r="W17" s="139"/>
      <c r="AE17" s="1"/>
    </row>
    <row r="18" spans="2:31" s="2" customFormat="1" ht="7.5" customHeight="1" x14ac:dyDescent="0.25"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AE18" s="1" t="s">
        <v>310</v>
      </c>
    </row>
    <row r="19" spans="2:31" s="2" customFormat="1" x14ac:dyDescent="0.25">
      <c r="B19" s="40" t="s">
        <v>311</v>
      </c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AE19" s="1" t="s">
        <v>312</v>
      </c>
    </row>
    <row r="20" spans="2:31" s="2" customFormat="1" x14ac:dyDescent="0.25">
      <c r="AE20" s="1"/>
    </row>
    <row r="24" spans="2:31" x14ac:dyDescent="0.25">
      <c r="AA24" t="str">
        <f>CONCATENATE("Hoteles: 
",FIXED(O7,0)," viajeros 
cuota: ",FIXED(T7*100,1),"%")</f>
        <v>Hoteles: 
155.046 viajeros 
cuota: 90,5%</v>
      </c>
    </row>
    <row r="25" spans="2:31" x14ac:dyDescent="0.25">
      <c r="AA25" t="str">
        <f>CONCATENATE("Apartamentos: 
",FIXED(O13,0)," viajeros
cuota: ",FIXED(T13*100,1),"%")</f>
        <v>Apartamentos: 
16.360 viajeros
cuota: 9,5%</v>
      </c>
    </row>
    <row r="43" spans="2:31" s="2" customFormat="1" ht="15.75" hidden="1" customHeight="1" thickBot="1" x14ac:dyDescent="0.3">
      <c r="B43" s="293" t="s">
        <v>313</v>
      </c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43"/>
      <c r="AE43" s="1"/>
    </row>
    <row r="44" spans="2:31" s="2" customFormat="1" ht="6" hidden="1" customHeight="1" thickBot="1" x14ac:dyDescent="0.3">
      <c r="AE44" s="1"/>
    </row>
    <row r="45" spans="2:31" s="2" customFormat="1" ht="30" hidden="1" x14ac:dyDescent="0.25">
      <c r="C45" s="14"/>
      <c r="D45" s="14"/>
      <c r="E45" s="14"/>
      <c r="F45" s="14"/>
      <c r="G45" s="14"/>
      <c r="H45" s="14"/>
      <c r="I45" s="14"/>
      <c r="J45" s="14"/>
      <c r="K45" s="46">
        <v>2020</v>
      </c>
      <c r="L45" s="46"/>
      <c r="M45" s="46"/>
      <c r="N45" s="46" t="s">
        <v>314</v>
      </c>
      <c r="O45" s="46">
        <v>2021</v>
      </c>
      <c r="P45" s="46" t="s">
        <v>314</v>
      </c>
      <c r="Q45" s="46" t="s">
        <v>315</v>
      </c>
      <c r="R45" s="46" t="s">
        <v>316</v>
      </c>
      <c r="S45" s="46" t="s">
        <v>317</v>
      </c>
      <c r="T45" s="14"/>
      <c r="AE45" s="1"/>
    </row>
    <row r="46" spans="2:31" s="2" customFormat="1" ht="18.75" hidden="1" x14ac:dyDescent="0.3">
      <c r="B46" s="212" t="s">
        <v>301</v>
      </c>
      <c r="C46" s="213"/>
      <c r="D46" s="213"/>
      <c r="E46" s="213"/>
      <c r="F46" s="213"/>
      <c r="G46" s="213"/>
      <c r="H46" s="213"/>
      <c r="I46" s="213"/>
      <c r="J46" s="213"/>
      <c r="K46" s="213">
        <v>1824653</v>
      </c>
      <c r="L46" s="213"/>
      <c r="M46" s="213"/>
      <c r="N46" s="214"/>
      <c r="O46" s="213">
        <v>2354005</v>
      </c>
      <c r="P46" s="214"/>
      <c r="Q46" s="214">
        <v>1</v>
      </c>
      <c r="R46" s="214">
        <v>0.2901110512519367</v>
      </c>
      <c r="S46" s="213">
        <v>529352</v>
      </c>
      <c r="T46" s="224"/>
      <c r="AE46" s="1"/>
    </row>
    <row r="47" spans="2:31" ht="18.75" hidden="1" x14ac:dyDescent="0.3">
      <c r="B47" s="212" t="s">
        <v>302</v>
      </c>
      <c r="C47" s="213"/>
      <c r="D47" s="213"/>
      <c r="E47" s="213"/>
      <c r="F47" s="213"/>
      <c r="G47" s="213"/>
      <c r="H47" s="213"/>
      <c r="I47" s="213"/>
      <c r="J47" s="213"/>
      <c r="K47" s="213">
        <v>603938</v>
      </c>
      <c r="L47" s="213"/>
      <c r="M47" s="213"/>
      <c r="N47" s="214">
        <v>1</v>
      </c>
      <c r="O47" s="213">
        <v>936181</v>
      </c>
      <c r="P47" s="214">
        <v>1</v>
      </c>
      <c r="Q47" s="214">
        <v>0.39769711619134201</v>
      </c>
      <c r="R47" s="214">
        <v>0.55012766211101138</v>
      </c>
      <c r="S47" s="213">
        <v>332243</v>
      </c>
      <c r="T47" s="224"/>
      <c r="AE47" s="1" t="s">
        <v>303</v>
      </c>
    </row>
    <row r="48" spans="2:31" ht="15.75" hidden="1" x14ac:dyDescent="0.25">
      <c r="B48" s="215" t="s">
        <v>81</v>
      </c>
      <c r="C48" s="216"/>
      <c r="D48" s="216"/>
      <c r="E48" s="216"/>
      <c r="F48" s="216"/>
      <c r="G48" s="216"/>
      <c r="H48" s="216"/>
      <c r="I48" s="216"/>
      <c r="J48" s="216"/>
      <c r="K48" s="216">
        <v>276550.36166633503</v>
      </c>
      <c r="L48" s="216"/>
      <c r="M48" s="216"/>
      <c r="N48" s="217">
        <v>0.45791184139155844</v>
      </c>
      <c r="O48" s="216">
        <v>430252.45635520399</v>
      </c>
      <c r="P48" s="217">
        <v>0.4595825554622493</v>
      </c>
      <c r="Q48" s="217">
        <v>0.18277465695918402</v>
      </c>
      <c r="R48" s="217">
        <v>0.55578337978930015</v>
      </c>
      <c r="S48" s="216">
        <v>153702.09468886897</v>
      </c>
      <c r="T48" s="225"/>
      <c r="AE48" s="1" t="s">
        <v>304</v>
      </c>
    </row>
    <row r="49" spans="2:31" s="2" customFormat="1" hidden="1" x14ac:dyDescent="0.25">
      <c r="B49" s="218" t="s">
        <v>9</v>
      </c>
      <c r="C49" s="219"/>
      <c r="D49" s="219"/>
      <c r="E49" s="219"/>
      <c r="F49" s="219"/>
      <c r="G49" s="219"/>
      <c r="H49" s="219"/>
      <c r="I49" s="219"/>
      <c r="J49" s="219"/>
      <c r="K49" s="219">
        <v>327387.63833385095</v>
      </c>
      <c r="L49" s="219"/>
      <c r="M49" s="219"/>
      <c r="N49" s="222">
        <v>0.54208815860874948</v>
      </c>
      <c r="O49" s="219">
        <v>505927.5436448183</v>
      </c>
      <c r="P49" s="222">
        <v>0.54041637636826456</v>
      </c>
      <c r="Q49" s="222">
        <v>0.21492203442423372</v>
      </c>
      <c r="R49" s="220">
        <v>0.54534711884540576</v>
      </c>
      <c r="S49" s="221">
        <v>178539.90531096736</v>
      </c>
      <c r="T49" s="227"/>
      <c r="AE49" s="1" t="s">
        <v>305</v>
      </c>
    </row>
    <row r="50" spans="2:31" s="2" customFormat="1" hidden="1" x14ac:dyDescent="0.25">
      <c r="B50" s="30" t="s">
        <v>306</v>
      </c>
      <c r="C50" s="99"/>
      <c r="D50" s="99"/>
      <c r="E50" s="99"/>
      <c r="F50" s="99"/>
      <c r="G50" s="99"/>
      <c r="H50" s="99"/>
      <c r="I50" s="99"/>
      <c r="J50" s="99"/>
      <c r="K50" s="99">
        <v>242109.12821622068</v>
      </c>
      <c r="L50" s="99"/>
      <c r="M50" s="99"/>
      <c r="N50" s="114">
        <v>0.4008840778626625</v>
      </c>
      <c r="O50" s="99">
        <v>391384.01224089495</v>
      </c>
      <c r="P50" s="114">
        <v>0.41806446855992052</v>
      </c>
      <c r="Q50" s="114">
        <v>0.16626303352834634</v>
      </c>
      <c r="R50" s="73">
        <v>0.61656033014732592</v>
      </c>
      <c r="S50" s="71">
        <v>149274.88402467428</v>
      </c>
      <c r="T50" s="71"/>
      <c r="AE50" s="1" t="s">
        <v>307</v>
      </c>
    </row>
    <row r="51" spans="2:31" s="2" customFormat="1" hidden="1" x14ac:dyDescent="0.25">
      <c r="B51" s="30" t="s">
        <v>308</v>
      </c>
      <c r="C51" s="99"/>
      <c r="D51" s="99"/>
      <c r="E51" s="99"/>
      <c r="F51" s="99"/>
      <c r="G51" s="99"/>
      <c r="H51" s="99"/>
      <c r="I51" s="99"/>
      <c r="J51" s="99"/>
      <c r="K51" s="99">
        <v>85278.510117630256</v>
      </c>
      <c r="L51" s="99"/>
      <c r="M51" s="99"/>
      <c r="N51" s="114">
        <v>0.14120408074608695</v>
      </c>
      <c r="O51" s="99">
        <v>114543.53140392336</v>
      </c>
      <c r="P51" s="114">
        <v>0.12235190780834407</v>
      </c>
      <c r="Q51" s="114">
        <v>4.8659000895887379E-2</v>
      </c>
      <c r="R51" s="73">
        <v>0.34316994100771625</v>
      </c>
      <c r="S51" s="71">
        <v>29265.021286293108</v>
      </c>
      <c r="T51" s="71"/>
      <c r="AE51" s="1" t="s">
        <v>309</v>
      </c>
    </row>
    <row r="52" spans="2:31" s="2" customFormat="1" ht="7.5" hidden="1" customHeight="1" x14ac:dyDescent="0.25"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AE52" s="1" t="s">
        <v>310</v>
      </c>
    </row>
    <row r="53" spans="2:31" s="2" customFormat="1" hidden="1" x14ac:dyDescent="0.25">
      <c r="B53" s="292" t="s">
        <v>311</v>
      </c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102"/>
      <c r="AE53" s="1" t="s">
        <v>312</v>
      </c>
    </row>
    <row r="54" spans="2:31" s="2" customFormat="1" hidden="1" x14ac:dyDescent="0.25">
      <c r="AE54" s="1"/>
    </row>
    <row r="55" spans="2:31" hidden="1" x14ac:dyDescent="0.25">
      <c r="C55" s="141"/>
      <c r="D55" s="141"/>
      <c r="E55" s="141"/>
      <c r="F55" s="141"/>
      <c r="G55" s="141"/>
      <c r="H55" s="141"/>
      <c r="I55" s="141"/>
      <c r="J55" s="141"/>
      <c r="K55" s="141">
        <v>0.54208815860874948</v>
      </c>
      <c r="L55" s="141"/>
      <c r="M55" s="141"/>
    </row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36" spans="1:31" s="2" customFormat="1" ht="25.5" customHeight="1" thickBot="1" x14ac:dyDescent="0.3">
      <c r="B136" s="42" t="s">
        <v>332</v>
      </c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Z136" s="1"/>
    </row>
    <row r="137" spans="1:31" s="2" customFormat="1" ht="6" customHeight="1" x14ac:dyDescent="0.25">
      <c r="Z137" s="1"/>
    </row>
    <row r="138" spans="1:31" s="2" customFormat="1" ht="30" x14ac:dyDescent="0.25">
      <c r="C138" s="210">
        <v>2018</v>
      </c>
      <c r="D138" s="210">
        <v>2019</v>
      </c>
      <c r="E138" s="210">
        <v>2020</v>
      </c>
      <c r="F138" s="210">
        <v>2021</v>
      </c>
      <c r="G138" s="173" t="str">
        <f>CONCATENATE("var. ",RIGHT(F138,2),"/",RIGHT(E138,2))</f>
        <v>var. 21/20</v>
      </c>
      <c r="H138" s="173" t="str">
        <f>CONCATENATE("dif. ",RIGHT(F138,2),"/",RIGHT(E138,2))</f>
        <v>dif. 21/20</v>
      </c>
      <c r="I138" s="229" t="str">
        <f>CONCATENATE("%/s total Tenerife ",RIGHT(F138,4))</f>
        <v>%/s total Tenerife 2021</v>
      </c>
      <c r="J138" s="210">
        <v>2022</v>
      </c>
      <c r="K138" s="229" t="str">
        <f>CONCATENATE("%/s total Tenerife ",RIGHT(J138,4))</f>
        <v>%/s total Tenerife 2022</v>
      </c>
      <c r="L138" s="173" t="str">
        <f>CONCATENATE("var. ",RIGHT(J138,2),"/",RIGHT(F138,2))</f>
        <v>var. 22/21</v>
      </c>
      <c r="M138" s="173" t="str">
        <f>CONCATENATE("dif. ",RIGHT(J138,2),"/",RIGHT(F138,2))</f>
        <v>dif. 22/21</v>
      </c>
      <c r="N138" s="173" t="str">
        <f>CONCATENATE("var. ",RIGHT(J138,2),"/",RIGHT(D138,2))</f>
        <v>var. 22/19</v>
      </c>
      <c r="O138" s="173" t="str">
        <f>CONCATENATE("dif. ",RIGHT(J138,2),"/",RIGHT(D138,2))</f>
        <v>dif. 22/19</v>
      </c>
      <c r="Z138" s="1"/>
    </row>
    <row r="139" spans="1:31" ht="18.75" x14ac:dyDescent="0.3">
      <c r="A139" s="2"/>
      <c r="B139" s="212" t="s">
        <v>333</v>
      </c>
      <c r="C139" s="216">
        <v>606237</v>
      </c>
      <c r="D139" s="216">
        <v>632407</v>
      </c>
      <c r="E139" s="216">
        <v>248294</v>
      </c>
      <c r="F139" s="216">
        <v>384253</v>
      </c>
      <c r="G139" s="217">
        <f>F139/E139-1</f>
        <v>0.54757263566578329</v>
      </c>
      <c r="H139" s="216">
        <f>F139-E139</f>
        <v>135959</v>
      </c>
      <c r="I139" s="217">
        <f>F139/F$139</f>
        <v>1</v>
      </c>
      <c r="J139" s="216">
        <v>593573</v>
      </c>
      <c r="K139" s="217">
        <f>J139/J$139</f>
        <v>1</v>
      </c>
      <c r="L139" s="217">
        <f>J139/F139-1</f>
        <v>0.54474525898301374</v>
      </c>
      <c r="M139" s="216">
        <f>J139-F139</f>
        <v>209320</v>
      </c>
      <c r="N139" s="217">
        <f>J139/D139-1</f>
        <v>-6.1406657421565591E-2</v>
      </c>
      <c r="O139" s="216">
        <f>J139-D139</f>
        <v>-38834</v>
      </c>
      <c r="Q139" s="99"/>
      <c r="R139" s="139"/>
      <c r="Z139" s="1" t="s">
        <v>303</v>
      </c>
      <c r="AE139"/>
    </row>
    <row r="140" spans="1:31" s="2" customFormat="1" x14ac:dyDescent="0.25">
      <c r="B140" s="241" t="s">
        <v>334</v>
      </c>
      <c r="C140" s="242">
        <v>513321</v>
      </c>
      <c r="D140" s="242">
        <v>550405</v>
      </c>
      <c r="E140" s="242">
        <v>225732</v>
      </c>
      <c r="F140" s="242">
        <v>344114</v>
      </c>
      <c r="G140" s="246">
        <f>IFERROR(F140/E140-1,"-")</f>
        <v>0.52443605691705208</v>
      </c>
      <c r="H140" s="242">
        <f t="shared" ref="H140:H150" si="12">F140-E140</f>
        <v>118382</v>
      </c>
      <c r="I140" s="244">
        <f>F140/F$139</f>
        <v>0.89554017795566987</v>
      </c>
      <c r="J140" s="242">
        <v>529201</v>
      </c>
      <c r="K140" s="243">
        <f t="shared" ref="K140:K150" si="13">J140/J$139</f>
        <v>0.89155167098233912</v>
      </c>
      <c r="L140" s="244">
        <f t="shared" ref="L140:L150" si="14">J140/F140-1</f>
        <v>0.53786535857303108</v>
      </c>
      <c r="M140" s="245">
        <f t="shared" ref="M140:M150" si="15">J140-F140</f>
        <v>185087</v>
      </c>
      <c r="N140" s="243">
        <f t="shared" ref="N140:N150" si="16">J140/D140-1</f>
        <v>-3.8524359335398439E-2</v>
      </c>
      <c r="O140" s="242">
        <f t="shared" ref="O140:O150" si="17">J140-D140</f>
        <v>-21204</v>
      </c>
      <c r="Q140" s="99"/>
      <c r="R140" s="139"/>
      <c r="Z140" s="1" t="s">
        <v>305</v>
      </c>
    </row>
    <row r="141" spans="1:31" s="2" customFormat="1" x14ac:dyDescent="0.25">
      <c r="B141" s="62" t="s">
        <v>30</v>
      </c>
      <c r="C141" s="232">
        <v>10326</v>
      </c>
      <c r="D141" s="232">
        <v>10306</v>
      </c>
      <c r="E141" s="232">
        <v>0</v>
      </c>
      <c r="F141" s="232">
        <v>1148</v>
      </c>
      <c r="G141" s="247" t="str">
        <f t="shared" ref="G141:G150" si="18">IFERROR(F141/E141-1,"-")</f>
        <v>-</v>
      </c>
      <c r="H141" s="232">
        <f t="shared" si="12"/>
        <v>1148</v>
      </c>
      <c r="I141" s="234">
        <f t="shared" ref="I141:I150" si="19">F141/F$139</f>
        <v>2.9876149307877884E-3</v>
      </c>
      <c r="J141" s="232">
        <v>3568</v>
      </c>
      <c r="K141" s="233">
        <f t="shared" si="13"/>
        <v>6.0110550850527231E-3</v>
      </c>
      <c r="L141" s="234">
        <f t="shared" si="14"/>
        <v>2.1080139372822297</v>
      </c>
      <c r="M141" s="235">
        <f t="shared" si="15"/>
        <v>2420</v>
      </c>
      <c r="N141" s="233">
        <f t="shared" si="16"/>
        <v>-0.65379390646225499</v>
      </c>
      <c r="O141" s="232">
        <f t="shared" si="17"/>
        <v>-6738</v>
      </c>
      <c r="Q141" s="99"/>
      <c r="R141" s="139"/>
      <c r="Z141" s="1"/>
    </row>
    <row r="142" spans="1:31" s="2" customFormat="1" x14ac:dyDescent="0.25">
      <c r="B142" s="62" t="s">
        <v>29</v>
      </c>
      <c r="C142" s="232">
        <v>14560</v>
      </c>
      <c r="D142" s="232">
        <v>10919</v>
      </c>
      <c r="E142" s="232">
        <v>0</v>
      </c>
      <c r="F142" s="232">
        <v>4290</v>
      </c>
      <c r="G142" s="248" t="str">
        <f t="shared" si="18"/>
        <v>-</v>
      </c>
      <c r="H142" s="232">
        <f t="shared" si="12"/>
        <v>4290</v>
      </c>
      <c r="I142" s="237">
        <f t="shared" si="19"/>
        <v>1.1164519209999661E-2</v>
      </c>
      <c r="J142" s="232">
        <v>10922</v>
      </c>
      <c r="K142" s="233">
        <f t="shared" si="13"/>
        <v>1.8400432634233702E-2</v>
      </c>
      <c r="L142" s="234">
        <f t="shared" si="14"/>
        <v>1.5459207459207458</v>
      </c>
      <c r="M142" s="235">
        <f t="shared" si="15"/>
        <v>6632</v>
      </c>
      <c r="N142" s="233">
        <f t="shared" si="16"/>
        <v>2.747504350215646E-4</v>
      </c>
      <c r="O142" s="232">
        <f t="shared" si="17"/>
        <v>3</v>
      </c>
      <c r="Q142" s="99"/>
      <c r="R142" s="139"/>
      <c r="Z142" s="1"/>
    </row>
    <row r="143" spans="1:31" s="2" customFormat="1" x14ac:dyDescent="0.25">
      <c r="B143" s="62" t="s">
        <v>28</v>
      </c>
      <c r="C143" s="232">
        <v>81719</v>
      </c>
      <c r="D143" s="232">
        <v>75415</v>
      </c>
      <c r="E143" s="232">
        <v>0</v>
      </c>
      <c r="F143" s="232">
        <v>37497</v>
      </c>
      <c r="G143" s="247" t="str">
        <f t="shared" si="18"/>
        <v>-</v>
      </c>
      <c r="H143" s="232">
        <f t="shared" si="12"/>
        <v>37497</v>
      </c>
      <c r="I143" s="234">
        <f t="shared" si="19"/>
        <v>9.7584143780269764E-2</v>
      </c>
      <c r="J143" s="232">
        <v>61781</v>
      </c>
      <c r="K143" s="233">
        <f t="shared" si="13"/>
        <v>0.1040832382874558</v>
      </c>
      <c r="L143" s="234">
        <f t="shared" si="14"/>
        <v>0.64762514334480081</v>
      </c>
      <c r="M143" s="235">
        <f t="shared" si="15"/>
        <v>24284</v>
      </c>
      <c r="N143" s="233">
        <f t="shared" si="16"/>
        <v>-0.1807863157196844</v>
      </c>
      <c r="O143" s="232">
        <f t="shared" si="17"/>
        <v>-13634</v>
      </c>
      <c r="Q143" s="99"/>
      <c r="R143" s="139"/>
      <c r="Z143" s="1"/>
    </row>
    <row r="144" spans="1:31" s="2" customFormat="1" x14ac:dyDescent="0.25">
      <c r="B144" s="62" t="s">
        <v>335</v>
      </c>
      <c r="C144" s="232">
        <v>361744</v>
      </c>
      <c r="D144" s="232">
        <v>396405</v>
      </c>
      <c r="E144" s="232">
        <v>0</v>
      </c>
      <c r="F144" s="232">
        <v>230258</v>
      </c>
      <c r="G144" s="248" t="str">
        <f t="shared" si="18"/>
        <v>-</v>
      </c>
      <c r="H144" s="232">
        <f t="shared" si="12"/>
        <v>230258</v>
      </c>
      <c r="I144" s="237">
        <f t="shared" si="19"/>
        <v>0.59923539959349703</v>
      </c>
      <c r="J144" s="232">
        <v>389254</v>
      </c>
      <c r="K144" s="233">
        <f t="shared" si="13"/>
        <v>0.65578117603058095</v>
      </c>
      <c r="L144" s="234">
        <f t="shared" si="14"/>
        <v>0.69051238176306584</v>
      </c>
      <c r="M144" s="235">
        <f t="shared" si="15"/>
        <v>158996</v>
      </c>
      <c r="N144" s="233">
        <f t="shared" si="16"/>
        <v>-1.8039631185277738E-2</v>
      </c>
      <c r="O144" s="232">
        <f t="shared" si="17"/>
        <v>-7151</v>
      </c>
      <c r="Q144" s="99"/>
      <c r="R144" s="139"/>
      <c r="Z144" s="1"/>
    </row>
    <row r="145" spans="2:31" s="2" customFormat="1" x14ac:dyDescent="0.25">
      <c r="B145" s="62" t="s">
        <v>336</v>
      </c>
      <c r="C145" s="232">
        <v>44972</v>
      </c>
      <c r="D145" s="232">
        <v>57360</v>
      </c>
      <c r="E145" s="232">
        <v>0</v>
      </c>
      <c r="F145" s="232">
        <v>70921</v>
      </c>
      <c r="G145" s="247" t="str">
        <f t="shared" si="18"/>
        <v>-</v>
      </c>
      <c r="H145" s="232">
        <f t="shared" si="12"/>
        <v>70921</v>
      </c>
      <c r="I145" s="234">
        <f t="shared" si="19"/>
        <v>0.18456850044111561</v>
      </c>
      <c r="J145" s="232">
        <v>63676</v>
      </c>
      <c r="K145" s="233">
        <f t="shared" si="13"/>
        <v>0.10727576894501603</v>
      </c>
      <c r="L145" s="234">
        <f t="shared" si="14"/>
        <v>-0.10215591996728757</v>
      </c>
      <c r="M145" s="235">
        <f t="shared" si="15"/>
        <v>-7245</v>
      </c>
      <c r="N145" s="233">
        <f t="shared" si="16"/>
        <v>0.11011157601115751</v>
      </c>
      <c r="O145" s="232">
        <f t="shared" si="17"/>
        <v>6316</v>
      </c>
      <c r="Q145" s="99"/>
      <c r="R145" s="139"/>
      <c r="Z145" s="1"/>
    </row>
    <row r="146" spans="2:31" s="2" customFormat="1" x14ac:dyDescent="0.25">
      <c r="B146" s="241" t="s">
        <v>337</v>
      </c>
      <c r="C146" s="242">
        <v>92916</v>
      </c>
      <c r="D146" s="242">
        <v>82002</v>
      </c>
      <c r="E146" s="242">
        <v>22562</v>
      </c>
      <c r="F146" s="242">
        <v>40139</v>
      </c>
      <c r="G146" s="246">
        <f t="shared" si="18"/>
        <v>0.77905327541884595</v>
      </c>
      <c r="H146" s="242">
        <f t="shared" si="12"/>
        <v>17577</v>
      </c>
      <c r="I146" s="244">
        <f t="shared" si="19"/>
        <v>0.10445982204433017</v>
      </c>
      <c r="J146" s="242">
        <v>64372</v>
      </c>
      <c r="K146" s="243">
        <f t="shared" si="13"/>
        <v>0.10844832901766084</v>
      </c>
      <c r="L146" s="244">
        <f t="shared" si="14"/>
        <v>0.6037270485064401</v>
      </c>
      <c r="M146" s="245">
        <f t="shared" si="15"/>
        <v>24233</v>
      </c>
      <c r="N146" s="243">
        <f t="shared" si="16"/>
        <v>-0.21499475622545794</v>
      </c>
      <c r="O146" s="242">
        <f t="shared" si="17"/>
        <v>-17630</v>
      </c>
      <c r="Q146" s="99"/>
      <c r="R146" s="139"/>
      <c r="Z146" s="1"/>
    </row>
    <row r="147" spans="2:31" s="2" customFormat="1" x14ac:dyDescent="0.25">
      <c r="B147" s="62" t="s">
        <v>30</v>
      </c>
      <c r="C147" s="232">
        <v>6713</v>
      </c>
      <c r="D147" s="232">
        <v>7763</v>
      </c>
      <c r="E147" s="232">
        <v>0</v>
      </c>
      <c r="F147" s="232">
        <v>4858</v>
      </c>
      <c r="G147" s="247" t="str">
        <f t="shared" si="18"/>
        <v>-</v>
      </c>
      <c r="H147" s="232">
        <f t="shared" si="12"/>
        <v>4858</v>
      </c>
      <c r="I147" s="234">
        <f t="shared" si="19"/>
        <v>1.2642711963211739E-2</v>
      </c>
      <c r="J147" s="232">
        <v>4955</v>
      </c>
      <c r="K147" s="233">
        <f t="shared" si="13"/>
        <v>8.3477516666020865E-3</v>
      </c>
      <c r="L147" s="234">
        <f t="shared" si="14"/>
        <v>1.9967064635652454E-2</v>
      </c>
      <c r="M147" s="235">
        <f t="shared" si="15"/>
        <v>97</v>
      </c>
      <c r="N147" s="233">
        <f t="shared" si="16"/>
        <v>-0.36171583150843745</v>
      </c>
      <c r="O147" s="232">
        <f t="shared" si="17"/>
        <v>-2808</v>
      </c>
      <c r="Q147" s="99"/>
      <c r="R147" s="139"/>
      <c r="Z147" s="1"/>
    </row>
    <row r="148" spans="2:31" s="2" customFormat="1" x14ac:dyDescent="0.25">
      <c r="B148" s="62" t="s">
        <v>29</v>
      </c>
      <c r="C148" s="232">
        <v>17986</v>
      </c>
      <c r="D148" s="232">
        <v>19476</v>
      </c>
      <c r="E148" s="232">
        <v>0</v>
      </c>
      <c r="F148" s="232">
        <v>4755</v>
      </c>
      <c r="G148" s="247" t="str">
        <f t="shared" si="18"/>
        <v>-</v>
      </c>
      <c r="H148" s="232">
        <f t="shared" si="12"/>
        <v>4755</v>
      </c>
      <c r="I148" s="234">
        <f t="shared" si="19"/>
        <v>1.2374659404090533E-2</v>
      </c>
      <c r="J148" s="232">
        <v>11008</v>
      </c>
      <c r="K148" s="233">
        <f t="shared" si="13"/>
        <v>1.8545317930566248E-2</v>
      </c>
      <c r="L148" s="234">
        <f t="shared" si="14"/>
        <v>1.3150368033648792</v>
      </c>
      <c r="M148" s="235">
        <f t="shared" si="15"/>
        <v>6253</v>
      </c>
      <c r="N148" s="233">
        <f t="shared" si="16"/>
        <v>-0.4347915383035531</v>
      </c>
      <c r="O148" s="232">
        <f t="shared" si="17"/>
        <v>-8468</v>
      </c>
      <c r="Q148" s="99"/>
      <c r="R148" s="139"/>
      <c r="Z148" s="1"/>
    </row>
    <row r="149" spans="2:31" s="2" customFormat="1" x14ac:dyDescent="0.25">
      <c r="B149" s="62" t="s">
        <v>28</v>
      </c>
      <c r="C149" s="232">
        <v>67515</v>
      </c>
      <c r="D149" s="232">
        <v>53908</v>
      </c>
      <c r="E149" s="232">
        <v>0</v>
      </c>
      <c r="F149" s="232">
        <v>29013</v>
      </c>
      <c r="G149" s="247" t="str">
        <f t="shared" si="18"/>
        <v>-</v>
      </c>
      <c r="H149" s="232">
        <f t="shared" si="12"/>
        <v>29013</v>
      </c>
      <c r="I149" s="234">
        <f t="shared" si="19"/>
        <v>7.5504940755179537E-2</v>
      </c>
      <c r="J149" s="232">
        <v>46284</v>
      </c>
      <c r="K149" s="233">
        <f t="shared" si="13"/>
        <v>7.7975244830880114E-2</v>
      </c>
      <c r="L149" s="234">
        <f t="shared" si="14"/>
        <v>0.59528487229862481</v>
      </c>
      <c r="M149" s="235">
        <f t="shared" si="15"/>
        <v>17271</v>
      </c>
      <c r="N149" s="233">
        <f t="shared" si="16"/>
        <v>-0.14142613341248056</v>
      </c>
      <c r="O149" s="232">
        <f t="shared" si="17"/>
        <v>-7624</v>
      </c>
      <c r="Q149" s="99"/>
      <c r="R149" s="139"/>
      <c r="Z149" s="1"/>
    </row>
    <row r="150" spans="2:31" s="2" customFormat="1" x14ac:dyDescent="0.25">
      <c r="B150" s="62" t="s">
        <v>26</v>
      </c>
      <c r="C150" s="232">
        <v>702</v>
      </c>
      <c r="D150" s="232">
        <v>855</v>
      </c>
      <c r="E150" s="232">
        <v>1190</v>
      </c>
      <c r="F150" s="232">
        <v>1513</v>
      </c>
      <c r="G150" s="247">
        <f t="shared" si="18"/>
        <v>0.27142857142857135</v>
      </c>
      <c r="H150" s="232">
        <f t="shared" si="12"/>
        <v>323</v>
      </c>
      <c r="I150" s="234">
        <f t="shared" si="19"/>
        <v>3.9375099218483655E-3</v>
      </c>
      <c r="J150" s="232">
        <v>2125</v>
      </c>
      <c r="K150" s="233">
        <f t="shared" si="13"/>
        <v>3.5800145896123983E-3</v>
      </c>
      <c r="L150" s="234">
        <f t="shared" si="14"/>
        <v>0.40449438202247201</v>
      </c>
      <c r="M150" s="235">
        <f t="shared" si="15"/>
        <v>612</v>
      </c>
      <c r="N150" s="233">
        <f t="shared" si="16"/>
        <v>1.4853801169590644</v>
      </c>
      <c r="O150" s="232">
        <f t="shared" si="17"/>
        <v>1270</v>
      </c>
      <c r="Q150" s="99"/>
      <c r="R150" s="139"/>
      <c r="Z150" s="1"/>
    </row>
    <row r="151" spans="2:31" s="2" customFormat="1" ht="7.5" customHeight="1" x14ac:dyDescent="0.25">
      <c r="B151" s="223"/>
      <c r="C151" s="223"/>
      <c r="D151" s="223"/>
      <c r="E151" s="223"/>
      <c r="F151" s="223"/>
      <c r="G151" s="223"/>
      <c r="H151" s="223"/>
      <c r="I151" s="223"/>
      <c r="J151" s="223"/>
      <c r="K151" s="223"/>
      <c r="L151" s="223"/>
      <c r="M151" s="223"/>
      <c r="N151" s="223"/>
      <c r="O151" s="223"/>
      <c r="Z151" s="1" t="s">
        <v>310</v>
      </c>
    </row>
    <row r="152" spans="2:31" s="2" customFormat="1" ht="32.25" customHeight="1" x14ac:dyDescent="0.25">
      <c r="B152" s="318" t="s">
        <v>338</v>
      </c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Z152" s="1" t="s">
        <v>312</v>
      </c>
    </row>
    <row r="153" spans="2:31" x14ac:dyDescent="0.25">
      <c r="Z153" s="1"/>
      <c r="AE153"/>
    </row>
    <row r="154" spans="2:31" x14ac:dyDescent="0.25">
      <c r="Z154" s="1"/>
      <c r="AE154"/>
    </row>
  </sheetData>
  <mergeCells count="3">
    <mergeCell ref="B43:S43"/>
    <mergeCell ref="B53:S53"/>
    <mergeCell ref="B152:O1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2DCC-D10C-4DAE-8053-E81C0EDF8940}">
  <dimension ref="A4:N69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93" t="str">
        <f>CONCATENATE("Pernoctaciones realizadas por los procedentes de ",C6," en los establecimientos alojativos de Tenerife (hotel + apartamento)")</f>
        <v>Pernoctaciones realizadas por los procedentes de Total lugares de residencia en los establecimientos alojativos de Tenerife (hotel + apartamento)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1" t="s">
        <v>41</v>
      </c>
    </row>
    <row r="5" spans="1:14" ht="10.5" customHeight="1" thickBot="1" x14ac:dyDescent="0.3">
      <c r="B5" s="124"/>
      <c r="C5" s="125"/>
      <c r="D5" s="124"/>
      <c r="E5" s="124"/>
      <c r="F5" s="124"/>
      <c r="G5" s="124"/>
      <c r="H5" s="124"/>
      <c r="I5" s="124"/>
      <c r="J5" s="124"/>
      <c r="K5" s="2"/>
      <c r="L5" s="2"/>
      <c r="N5" s="1" t="s">
        <v>43</v>
      </c>
    </row>
    <row r="6" spans="1:14" ht="22.5" thickTop="1" thickBot="1" x14ac:dyDescent="0.3">
      <c r="B6" s="126" t="s">
        <v>33</v>
      </c>
      <c r="C6" s="303" t="s">
        <v>44</v>
      </c>
      <c r="D6" s="304"/>
      <c r="E6" s="304"/>
      <c r="F6" s="304"/>
      <c r="G6" s="304"/>
      <c r="H6" s="304"/>
      <c r="I6" s="304"/>
      <c r="J6" s="304"/>
      <c r="K6" s="304"/>
      <c r="L6" s="304"/>
      <c r="M6" s="305"/>
    </row>
    <row r="7" spans="1:14" ht="22.5" thickTop="1" thickBot="1" x14ac:dyDescent="0.3">
      <c r="B7" s="3"/>
      <c r="C7" s="306">
        <v>2019</v>
      </c>
      <c r="D7" s="307"/>
      <c r="E7" s="308">
        <v>2020</v>
      </c>
      <c r="F7" s="307"/>
      <c r="G7" s="308">
        <v>2021</v>
      </c>
      <c r="H7" s="307"/>
      <c r="I7" s="308">
        <v>2022</v>
      </c>
      <c r="J7" s="307"/>
      <c r="K7" s="308">
        <v>2023</v>
      </c>
      <c r="L7" s="309"/>
      <c r="M7" s="310"/>
    </row>
    <row r="8" spans="1:14" ht="16.5" thickTop="1" thickBot="1" x14ac:dyDescent="0.3">
      <c r="B8" s="6"/>
      <c r="C8" s="127" t="s">
        <v>46</v>
      </c>
      <c r="D8" s="128" t="s">
        <v>446</v>
      </c>
      <c r="E8" s="129" t="s">
        <v>46</v>
      </c>
      <c r="F8" s="128" t="s">
        <v>447</v>
      </c>
      <c r="G8" s="129" t="s">
        <v>46</v>
      </c>
      <c r="H8" s="128" t="s">
        <v>438</v>
      </c>
      <c r="I8" s="129" t="s">
        <v>46</v>
      </c>
      <c r="J8" s="128" t="s">
        <v>47</v>
      </c>
      <c r="K8" s="129" t="s">
        <v>46</v>
      </c>
      <c r="L8" s="128" t="s">
        <v>47</v>
      </c>
      <c r="M8" s="128" t="s">
        <v>48</v>
      </c>
    </row>
    <row r="9" spans="1:14" x14ac:dyDescent="0.25">
      <c r="A9" s="1" t="s">
        <v>49</v>
      </c>
      <c r="B9" s="131" t="s">
        <v>50</v>
      </c>
      <c r="C9" s="132">
        <v>2947994</v>
      </c>
      <c r="D9" s="133">
        <v>-6.029917616301117E-3</v>
      </c>
      <c r="E9" s="132">
        <v>3010465</v>
      </c>
      <c r="F9" s="133">
        <f t="shared" ref="F9:F21" si="0">IFERROR(E9/C9-1,"-")</f>
        <v>2.1191020063134447E-2</v>
      </c>
      <c r="G9" s="132">
        <v>260161</v>
      </c>
      <c r="H9" s="133">
        <f t="shared" ref="H9:H21" si="1">IFERROR(G9/C9-1,"-")</f>
        <v>-0.91174982038633723</v>
      </c>
      <c r="I9" s="132">
        <v>2017602</v>
      </c>
      <c r="J9" s="133">
        <f t="shared" ref="J9:L21" si="2">IFERROR(I9/G9-1,"-")</f>
        <v>6.7552054304834313</v>
      </c>
      <c r="K9" s="132">
        <v>2930663</v>
      </c>
      <c r="L9" s="133">
        <f t="shared" si="2"/>
        <v>0.45254762832312823</v>
      </c>
      <c r="M9" s="133">
        <f t="shared" ref="M9" si="3">K9/C9-1</f>
        <v>-5.8789129150195185E-3</v>
      </c>
    </row>
    <row r="10" spans="1:14" x14ac:dyDescent="0.25">
      <c r="A10" s="1" t="s">
        <v>51</v>
      </c>
      <c r="B10" s="131" t="s">
        <v>52</v>
      </c>
      <c r="C10" s="132">
        <v>2699390</v>
      </c>
      <c r="D10" s="133">
        <v>-2.2069276327134513E-2</v>
      </c>
      <c r="E10" s="132">
        <v>2872711</v>
      </c>
      <c r="F10" s="133">
        <f t="shared" si="0"/>
        <v>6.4207469094869518E-2</v>
      </c>
      <c r="G10" s="132">
        <v>253867</v>
      </c>
      <c r="H10" s="133">
        <f t="shared" si="1"/>
        <v>-0.9059539377414898</v>
      </c>
      <c r="I10" s="132">
        <v>2235961</v>
      </c>
      <c r="J10" s="133">
        <f t="shared" si="2"/>
        <v>7.8076079206828766</v>
      </c>
      <c r="K10" s="132">
        <v>2799277</v>
      </c>
      <c r="L10" s="133">
        <f t="shared" si="2"/>
        <v>0.25193462676674594</v>
      </c>
      <c r="M10" s="133">
        <f>IFERROR(K10/C10-1,"-")</f>
        <v>3.7003545245407388E-2</v>
      </c>
    </row>
    <row r="11" spans="1:14" x14ac:dyDescent="0.25">
      <c r="A11" s="1" t="s">
        <v>53</v>
      </c>
      <c r="B11" s="131" t="s">
        <v>54</v>
      </c>
      <c r="C11" s="132">
        <v>2920600</v>
      </c>
      <c r="D11" s="133">
        <v>-1.4017986423926376E-2</v>
      </c>
      <c r="E11" s="132">
        <v>1315468</v>
      </c>
      <c r="F11" s="133">
        <f t="shared" si="0"/>
        <v>-0.5495898103129494</v>
      </c>
      <c r="G11" s="132">
        <v>342448</v>
      </c>
      <c r="H11" s="133">
        <f t="shared" si="1"/>
        <v>-0.88274738067520375</v>
      </c>
      <c r="I11" s="132">
        <v>2629455</v>
      </c>
      <c r="J11" s="133">
        <f t="shared" si="2"/>
        <v>6.6784066486006637</v>
      </c>
      <c r="K11" s="132">
        <v>2882541</v>
      </c>
      <c r="L11" s="133">
        <f t="shared" si="2"/>
        <v>9.6250363668516803E-2</v>
      </c>
      <c r="M11" s="133">
        <f t="shared" ref="M11:M12" si="4">IFERROR(K11/C11-1,"-")</f>
        <v>-1.3031226460316403E-2</v>
      </c>
    </row>
    <row r="12" spans="1:14" x14ac:dyDescent="0.25">
      <c r="A12" s="1" t="s">
        <v>55</v>
      </c>
      <c r="B12" s="131" t="s">
        <v>56</v>
      </c>
      <c r="C12" s="132">
        <v>2659396</v>
      </c>
      <c r="D12" s="133">
        <v>1.8368669288608697E-3</v>
      </c>
      <c r="E12" s="132">
        <v>0</v>
      </c>
      <c r="F12" s="133">
        <f t="shared" si="0"/>
        <v>-1</v>
      </c>
      <c r="G12" s="132">
        <v>382997</v>
      </c>
      <c r="H12" s="133">
        <f t="shared" si="1"/>
        <v>-0.85598346391436253</v>
      </c>
      <c r="I12" s="132">
        <v>2650816</v>
      </c>
      <c r="J12" s="133">
        <f t="shared" si="2"/>
        <v>5.9212448139280465</v>
      </c>
      <c r="K12" s="132">
        <v>2706253</v>
      </c>
      <c r="L12" s="133">
        <f t="shared" si="2"/>
        <v>2.0913182959511278E-2</v>
      </c>
      <c r="M12" s="133">
        <f t="shared" si="4"/>
        <v>1.7619414333179373E-2</v>
      </c>
    </row>
    <row r="13" spans="1:14" x14ac:dyDescent="0.25">
      <c r="A13" s="1" t="s">
        <v>57</v>
      </c>
      <c r="B13" s="131" t="s">
        <v>58</v>
      </c>
      <c r="C13" s="132">
        <v>2509167</v>
      </c>
      <c r="D13" s="133">
        <v>-2.2281458990963454E-2</v>
      </c>
      <c r="E13" s="132">
        <v>3399</v>
      </c>
      <c r="F13" s="133">
        <f t="shared" si="0"/>
        <v>-0.99864536716766961</v>
      </c>
      <c r="G13" s="132">
        <v>476054</v>
      </c>
      <c r="H13" s="133">
        <f t="shared" si="1"/>
        <v>-0.81027408697786951</v>
      </c>
      <c r="I13" s="132">
        <v>2369938</v>
      </c>
      <c r="J13" s="133">
        <f t="shared" si="2"/>
        <v>3.9782965797997702</v>
      </c>
      <c r="K13" s="132"/>
      <c r="L13" s="133"/>
      <c r="M13" s="133"/>
    </row>
    <row r="14" spans="1:14" x14ac:dyDescent="0.25">
      <c r="A14" s="1" t="s">
        <v>59</v>
      </c>
      <c r="B14" s="131" t="s">
        <v>60</v>
      </c>
      <c r="C14" s="132">
        <v>2741049</v>
      </c>
      <c r="D14" s="133">
        <v>-2.1592907313539023E-4</v>
      </c>
      <c r="E14" s="132">
        <v>11026</v>
      </c>
      <c r="F14" s="133">
        <f t="shared" si="0"/>
        <v>-0.99597745242788438</v>
      </c>
      <c r="G14" s="132">
        <v>653021</v>
      </c>
      <c r="H14" s="133">
        <f t="shared" si="1"/>
        <v>-0.7617623763748842</v>
      </c>
      <c r="I14" s="132">
        <v>2454749</v>
      </c>
      <c r="J14" s="133">
        <f t="shared" si="2"/>
        <v>2.7590659412178167</v>
      </c>
      <c r="K14" s="132"/>
      <c r="L14" s="133"/>
      <c r="M14" s="133"/>
    </row>
    <row r="15" spans="1:14" x14ac:dyDescent="0.25">
      <c r="A15" s="1" t="s">
        <v>61</v>
      </c>
      <c r="B15" s="131" t="s">
        <v>62</v>
      </c>
      <c r="C15" s="132">
        <v>3074756</v>
      </c>
      <c r="D15" s="133">
        <v>6.0366409461276582E-4</v>
      </c>
      <c r="E15" s="132">
        <v>454682</v>
      </c>
      <c r="F15" s="133">
        <f t="shared" si="0"/>
        <v>-0.85212420107481701</v>
      </c>
      <c r="G15" s="132">
        <v>1243542</v>
      </c>
      <c r="H15" s="133">
        <f t="shared" si="1"/>
        <v>-0.59556400572923507</v>
      </c>
      <c r="I15" s="132">
        <v>2966022</v>
      </c>
      <c r="J15" s="133">
        <f t="shared" si="2"/>
        <v>1.3851401882686711</v>
      </c>
      <c r="K15" s="132"/>
      <c r="L15" s="133"/>
      <c r="M15" s="133"/>
    </row>
    <row r="16" spans="1:14" x14ac:dyDescent="0.25">
      <c r="A16" s="1" t="s">
        <v>63</v>
      </c>
      <c r="B16" s="131" t="s">
        <v>64</v>
      </c>
      <c r="C16" s="132">
        <v>3266064</v>
      </c>
      <c r="D16" s="133">
        <v>-1.4065739938822541E-2</v>
      </c>
      <c r="E16" s="132">
        <v>773208</v>
      </c>
      <c r="F16" s="133">
        <f t="shared" si="0"/>
        <v>-0.76325999735461403</v>
      </c>
      <c r="G16" s="132">
        <v>1779812</v>
      </c>
      <c r="H16" s="133">
        <f t="shared" si="1"/>
        <v>-0.45505905579315042</v>
      </c>
      <c r="I16" s="132">
        <v>3120334</v>
      </c>
      <c r="J16" s="133">
        <f t="shared" si="2"/>
        <v>0.7531817967290928</v>
      </c>
      <c r="K16" s="132"/>
      <c r="L16" s="133"/>
      <c r="M16" s="133"/>
    </row>
    <row r="17" spans="1:14" x14ac:dyDescent="0.25">
      <c r="A17" s="1" t="s">
        <v>65</v>
      </c>
      <c r="B17" s="131" t="s">
        <v>66</v>
      </c>
      <c r="C17" s="132">
        <v>2760383</v>
      </c>
      <c r="D17" s="133">
        <v>-3.804961651035399E-2</v>
      </c>
      <c r="E17" s="132">
        <v>489585</v>
      </c>
      <c r="F17" s="133">
        <f t="shared" si="0"/>
        <v>-0.82263874252232383</v>
      </c>
      <c r="G17" s="132">
        <v>1786950</v>
      </c>
      <c r="H17" s="133">
        <f t="shared" si="1"/>
        <v>-0.35264418017354837</v>
      </c>
      <c r="I17" s="132">
        <v>2570788</v>
      </c>
      <c r="J17" s="133">
        <f t="shared" si="2"/>
        <v>0.43864573714989219</v>
      </c>
      <c r="K17" s="132"/>
      <c r="L17" s="133"/>
      <c r="M17" s="133"/>
    </row>
    <row r="18" spans="1:14" x14ac:dyDescent="0.25">
      <c r="A18" s="1" t="s">
        <v>67</v>
      </c>
      <c r="B18" s="131" t="s">
        <v>68</v>
      </c>
      <c r="C18" s="132">
        <v>2848678</v>
      </c>
      <c r="D18" s="133">
        <v>-5.5046057199230058E-2</v>
      </c>
      <c r="E18" s="132">
        <v>385368</v>
      </c>
      <c r="F18" s="133">
        <f t="shared" si="0"/>
        <v>-0.8647204071502641</v>
      </c>
      <c r="G18" s="132">
        <v>2294198</v>
      </c>
      <c r="H18" s="133">
        <f t="shared" si="1"/>
        <v>-0.19464467377499317</v>
      </c>
      <c r="I18" s="132">
        <v>2809781</v>
      </c>
      <c r="J18" s="133">
        <f t="shared" si="2"/>
        <v>0.2247334362596427</v>
      </c>
      <c r="K18" s="132"/>
      <c r="L18" s="133"/>
      <c r="M18" s="133"/>
    </row>
    <row r="19" spans="1:14" x14ac:dyDescent="0.25">
      <c r="A19" s="1" t="s">
        <v>69</v>
      </c>
      <c r="B19" s="131" t="s">
        <v>70</v>
      </c>
      <c r="C19" s="132">
        <v>2752487</v>
      </c>
      <c r="D19" s="133">
        <v>-1.0519992623351238E-2</v>
      </c>
      <c r="E19" s="132">
        <v>400479</v>
      </c>
      <c r="F19" s="133">
        <f t="shared" si="0"/>
        <v>-0.8545028550543563</v>
      </c>
      <c r="G19" s="132">
        <v>2336992</v>
      </c>
      <c r="H19" s="133">
        <f t="shared" si="1"/>
        <v>-0.15095257488954539</v>
      </c>
      <c r="I19" s="132">
        <v>2761571</v>
      </c>
      <c r="J19" s="133">
        <f t="shared" si="2"/>
        <v>0.18167755816023323</v>
      </c>
      <c r="K19" s="132"/>
      <c r="L19" s="133"/>
      <c r="M19" s="133"/>
    </row>
    <row r="20" spans="1:14" x14ac:dyDescent="0.25">
      <c r="A20" s="1" t="s">
        <v>71</v>
      </c>
      <c r="B20" s="131" t="s">
        <v>72</v>
      </c>
      <c r="C20" s="132">
        <v>2854802</v>
      </c>
      <c r="D20" s="133">
        <v>1.6482399392418356E-2</v>
      </c>
      <c r="E20" s="132">
        <v>526371</v>
      </c>
      <c r="F20" s="133">
        <f t="shared" si="0"/>
        <v>-0.81561908671774785</v>
      </c>
      <c r="G20" s="132">
        <v>2093338</v>
      </c>
      <c r="H20" s="133">
        <f t="shared" si="1"/>
        <v>-0.26673093265312275</v>
      </c>
      <c r="I20" s="132">
        <v>2818920</v>
      </c>
      <c r="J20" s="133">
        <f t="shared" si="2"/>
        <v>0.34661483238731639</v>
      </c>
      <c r="K20" s="132"/>
      <c r="L20" s="133"/>
      <c r="M20" s="133"/>
    </row>
    <row r="21" spans="1:14" ht="15.75" x14ac:dyDescent="0.25">
      <c r="A21" s="1" t="s">
        <v>0</v>
      </c>
      <c r="B21" s="134" t="s">
        <v>33</v>
      </c>
      <c r="C21" s="135">
        <v>34034766</v>
      </c>
      <c r="D21" s="136">
        <v>-1.3794654785333926E-2</v>
      </c>
      <c r="E21" s="135">
        <v>10243785</v>
      </c>
      <c r="F21" s="136">
        <f t="shared" si="0"/>
        <v>-0.69901996681863476</v>
      </c>
      <c r="G21" s="135">
        <v>13903380</v>
      </c>
      <c r="H21" s="136">
        <f t="shared" si="1"/>
        <v>-0.59149476743868312</v>
      </c>
      <c r="I21" s="135">
        <v>31405937</v>
      </c>
      <c r="J21" s="136">
        <f t="shared" si="2"/>
        <v>1.2588706487199515</v>
      </c>
      <c r="K21" s="135">
        <v>11318734</v>
      </c>
      <c r="L21" s="136">
        <v>0.18721744053861222</v>
      </c>
      <c r="M21" s="136">
        <v>8.1367157787479716E-3</v>
      </c>
    </row>
    <row r="22" spans="1:14" ht="6" customHeight="1" x14ac:dyDescent="0.25"/>
    <row r="23" spans="1:14" x14ac:dyDescent="0.25">
      <c r="B23" s="39" t="s">
        <v>19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</row>
    <row r="24" spans="1:14" x14ac:dyDescent="0.25">
      <c r="I24" s="130"/>
      <c r="L24" s="139"/>
    </row>
    <row r="26" spans="1:14" ht="48.75" customHeight="1" thickBot="1" x14ac:dyDescent="0.3">
      <c r="B26" s="293" t="str">
        <f>CONCATENATE("Pernoctaciones realizadas por los procedentes de ",C28," en los establecimientos alojativos de Tenerife (hotel + apartamento)")</f>
        <v>Pernoctaciones realizadas por los procedentes de Total residentes en España en los establecimientos alojativos de Tenerife (hotel + apartamento)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1" t="s">
        <v>74</v>
      </c>
    </row>
    <row r="27" spans="1:14" ht="10.5" customHeight="1" thickBot="1" x14ac:dyDescent="0.3">
      <c r="B27" s="124"/>
      <c r="C27" s="125"/>
      <c r="D27" s="124"/>
      <c r="E27" s="124"/>
      <c r="F27" s="124"/>
      <c r="G27" s="124"/>
      <c r="H27" s="124"/>
      <c r="I27" s="124"/>
      <c r="J27" s="124"/>
      <c r="K27" s="2"/>
      <c r="L27" s="2"/>
      <c r="N27" s="1" t="s">
        <v>75</v>
      </c>
    </row>
    <row r="28" spans="1:14" ht="22.5" thickTop="1" thickBot="1" x14ac:dyDescent="0.3">
      <c r="B28" s="140" t="s">
        <v>76</v>
      </c>
      <c r="C28" s="303" t="s">
        <v>77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5"/>
    </row>
    <row r="29" spans="1:14" ht="22.5" thickTop="1" thickBot="1" x14ac:dyDescent="0.3">
      <c r="B29" s="3"/>
      <c r="C29" s="306">
        <v>2019</v>
      </c>
      <c r="D29" s="307"/>
      <c r="E29" s="308">
        <v>2020</v>
      </c>
      <c r="F29" s="307"/>
      <c r="G29" s="308">
        <v>2021</v>
      </c>
      <c r="H29" s="307"/>
      <c r="I29" s="308">
        <v>2022</v>
      </c>
      <c r="J29" s="307"/>
      <c r="K29" s="308">
        <v>2023</v>
      </c>
      <c r="L29" s="309"/>
      <c r="M29" s="310"/>
    </row>
    <row r="30" spans="1:14" ht="16.5" thickTop="1" thickBot="1" x14ac:dyDescent="0.3">
      <c r="B30" s="6"/>
      <c r="C30" s="127" t="s">
        <v>46</v>
      </c>
      <c r="D30" s="128" t="str">
        <f>CONCATENATE("var. ",RIGHT(C29,2),"/",RIGHT(C29-1,2))</f>
        <v>var. 19/18</v>
      </c>
      <c r="E30" s="129" t="s">
        <v>46</v>
      </c>
      <c r="F30" s="128" t="str">
        <f>CONCATENATE("var. ",RIGHT(E29,2),"/",RIGHT(E29-1,2))</f>
        <v>var. 20/19</v>
      </c>
      <c r="G30" s="129" t="s">
        <v>46</v>
      </c>
      <c r="H30" s="128" t="s">
        <v>438</v>
      </c>
      <c r="I30" s="129" t="s">
        <v>46</v>
      </c>
      <c r="J30" s="128" t="s">
        <v>47</v>
      </c>
      <c r="K30" s="129" t="s">
        <v>46</v>
      </c>
      <c r="L30" s="128" t="s">
        <v>448</v>
      </c>
      <c r="M30" s="128" t="s">
        <v>439</v>
      </c>
    </row>
    <row r="31" spans="1:14" x14ac:dyDescent="0.25">
      <c r="B31" s="131" t="s">
        <v>50</v>
      </c>
      <c r="C31" s="132">
        <v>235392</v>
      </c>
      <c r="D31" s="133">
        <v>-9.7765802091997256E-2</v>
      </c>
      <c r="E31" s="132">
        <v>269349</v>
      </c>
      <c r="F31" s="133">
        <f t="shared" ref="F31:F43" si="5">IFERROR(E31/C31-1,"-")</f>
        <v>0.14425723898858078</v>
      </c>
      <c r="G31" s="132">
        <v>55049</v>
      </c>
      <c r="H31" s="133">
        <f t="shared" ref="H31:H43" si="6">IFERROR(G31/E31-1,"-")</f>
        <v>-0.7956220368369662</v>
      </c>
      <c r="I31" s="132">
        <v>189281</v>
      </c>
      <c r="J31" s="133">
        <f t="shared" ref="J31:J43" si="7">IFERROR(I31/G31-1,"-")</f>
        <v>2.438409417064797</v>
      </c>
      <c r="K31" s="132">
        <v>281845</v>
      </c>
      <c r="L31" s="133">
        <f t="shared" ref="L31:L34" si="8">IFERROR(K31/I31-1,"-")</f>
        <v>0.48902953809415628</v>
      </c>
      <c r="M31" s="133">
        <f t="shared" ref="M31" si="9">K31/C31-1</f>
        <v>0.19734315524741697</v>
      </c>
    </row>
    <row r="32" spans="1:14" x14ac:dyDescent="0.25">
      <c r="B32" s="131" t="s">
        <v>52</v>
      </c>
      <c r="C32" s="132">
        <v>217190</v>
      </c>
      <c r="D32" s="133">
        <v>9.2050053668759624E-3</v>
      </c>
      <c r="E32" s="132">
        <v>249726</v>
      </c>
      <c r="F32" s="133">
        <f t="shared" si="5"/>
        <v>0.14980431879920797</v>
      </c>
      <c r="G32" s="132">
        <v>64986</v>
      </c>
      <c r="H32" s="133">
        <f t="shared" si="6"/>
        <v>-0.73977078878450775</v>
      </c>
      <c r="I32" s="132">
        <v>210499</v>
      </c>
      <c r="J32" s="133">
        <f t="shared" si="7"/>
        <v>2.2391438155910506</v>
      </c>
      <c r="K32" s="132">
        <v>227134</v>
      </c>
      <c r="L32" s="133">
        <f t="shared" si="8"/>
        <v>7.9026503688853555E-2</v>
      </c>
      <c r="M32" s="133">
        <f>IFERROR(K32/C32-1,"-")</f>
        <v>4.5784796721764387E-2</v>
      </c>
    </row>
    <row r="33" spans="2:14" x14ac:dyDescent="0.25">
      <c r="B33" s="131" t="s">
        <v>54</v>
      </c>
      <c r="C33" s="132">
        <v>286610</v>
      </c>
      <c r="D33" s="133">
        <v>-0.10747595158241541</v>
      </c>
      <c r="E33" s="132">
        <v>106895</v>
      </c>
      <c r="F33" s="133">
        <f t="shared" si="5"/>
        <v>-0.62703673982066221</v>
      </c>
      <c r="G33" s="132">
        <v>100003</v>
      </c>
      <c r="H33" s="133">
        <f t="shared" si="6"/>
        <v>-6.4474484307030289E-2</v>
      </c>
      <c r="I33" s="132">
        <v>250815</v>
      </c>
      <c r="J33" s="133">
        <f t="shared" si="7"/>
        <v>1.5080747577572673</v>
      </c>
      <c r="K33" s="132">
        <v>274482</v>
      </c>
      <c r="L33" s="133">
        <f t="shared" si="8"/>
        <v>9.4360385144429237E-2</v>
      </c>
      <c r="M33" s="133">
        <f t="shared" ref="M33:M34" si="10">IFERROR(K33/C33-1,"-")</f>
        <v>-4.2315341404696283E-2</v>
      </c>
    </row>
    <row r="34" spans="2:14" x14ac:dyDescent="0.25">
      <c r="B34" s="131" t="s">
        <v>56</v>
      </c>
      <c r="C34" s="132">
        <v>392732</v>
      </c>
      <c r="D34" s="133">
        <v>0.14654560847796572</v>
      </c>
      <c r="E34" s="132">
        <v>0</v>
      </c>
      <c r="F34" s="133">
        <f t="shared" si="5"/>
        <v>-1</v>
      </c>
      <c r="G34" s="132">
        <v>125741</v>
      </c>
      <c r="H34" s="133" t="str">
        <f t="shared" si="6"/>
        <v>-</v>
      </c>
      <c r="I34" s="132">
        <v>331390</v>
      </c>
      <c r="J34" s="133">
        <f t="shared" si="7"/>
        <v>1.6354967751171059</v>
      </c>
      <c r="K34" s="132">
        <v>355796</v>
      </c>
      <c r="L34" s="133">
        <f t="shared" si="8"/>
        <v>7.3647364132894744E-2</v>
      </c>
      <c r="M34" s="133">
        <f t="shared" si="10"/>
        <v>-9.4048867930293434E-2</v>
      </c>
    </row>
    <row r="35" spans="2:14" x14ac:dyDescent="0.25">
      <c r="B35" s="131" t="s">
        <v>58</v>
      </c>
      <c r="C35" s="132">
        <v>425535</v>
      </c>
      <c r="D35" s="133">
        <v>4.4637070641607268E-2</v>
      </c>
      <c r="E35" s="132">
        <v>1298</v>
      </c>
      <c r="F35" s="133">
        <f t="shared" si="5"/>
        <v>-0.99694972211451471</v>
      </c>
      <c r="G35" s="132">
        <v>170404</v>
      </c>
      <c r="H35" s="133">
        <f t="shared" si="6"/>
        <v>130.28197226502311</v>
      </c>
      <c r="I35" s="132">
        <v>362315</v>
      </c>
      <c r="J35" s="133">
        <f t="shared" si="7"/>
        <v>1.1262118260134737</v>
      </c>
      <c r="K35" s="132"/>
      <c r="L35" s="133"/>
      <c r="M35" s="133"/>
    </row>
    <row r="36" spans="2:14" x14ac:dyDescent="0.25">
      <c r="B36" s="131" t="s">
        <v>60</v>
      </c>
      <c r="C36" s="132">
        <v>490225</v>
      </c>
      <c r="D36" s="133">
        <v>3.3648463611970492E-3</v>
      </c>
      <c r="E36" s="132">
        <v>8684</v>
      </c>
      <c r="F36" s="133">
        <f t="shared" si="5"/>
        <v>-0.98228568514457648</v>
      </c>
      <c r="G36" s="132">
        <v>236913</v>
      </c>
      <c r="H36" s="133">
        <f t="shared" si="6"/>
        <v>26.281552280055273</v>
      </c>
      <c r="I36" s="132">
        <v>410726</v>
      </c>
      <c r="J36" s="133">
        <f t="shared" si="7"/>
        <v>0.73365750296522347</v>
      </c>
      <c r="K36" s="132"/>
      <c r="L36" s="133"/>
      <c r="M36" s="133"/>
    </row>
    <row r="37" spans="2:14" x14ac:dyDescent="0.25">
      <c r="B37" s="131" t="s">
        <v>62</v>
      </c>
      <c r="C37" s="132">
        <v>545265</v>
      </c>
      <c r="D37" s="133">
        <v>1.5829930249195101E-2</v>
      </c>
      <c r="E37" s="132">
        <v>140200</v>
      </c>
      <c r="F37" s="133">
        <f t="shared" si="5"/>
        <v>-0.74287731653416222</v>
      </c>
      <c r="G37" s="132">
        <v>441416</v>
      </c>
      <c r="H37" s="133">
        <f t="shared" si="6"/>
        <v>2.1484736091298147</v>
      </c>
      <c r="I37" s="132">
        <v>536392</v>
      </c>
      <c r="J37" s="133">
        <f t="shared" si="7"/>
        <v>0.21516211464921975</v>
      </c>
      <c r="K37" s="132"/>
      <c r="L37" s="133"/>
      <c r="M37" s="133"/>
    </row>
    <row r="38" spans="2:14" x14ac:dyDescent="0.25">
      <c r="B38" s="131" t="s">
        <v>64</v>
      </c>
      <c r="C38" s="132">
        <v>662435</v>
      </c>
      <c r="D38" s="133">
        <v>-2.6372104918148453E-2</v>
      </c>
      <c r="E38" s="132">
        <v>343536</v>
      </c>
      <c r="F38" s="133">
        <f t="shared" si="5"/>
        <v>-0.48140421324356353</v>
      </c>
      <c r="G38" s="132">
        <v>559029</v>
      </c>
      <c r="H38" s="133">
        <f t="shared" si="6"/>
        <v>0.62727923711052114</v>
      </c>
      <c r="I38" s="132">
        <v>565183</v>
      </c>
      <c r="J38" s="133">
        <f t="shared" si="7"/>
        <v>1.100837344753125E-2</v>
      </c>
      <c r="K38" s="132"/>
      <c r="L38" s="133"/>
      <c r="M38" s="133"/>
    </row>
    <row r="39" spans="2:14" x14ac:dyDescent="0.25">
      <c r="B39" s="131" t="s">
        <v>66</v>
      </c>
      <c r="C39" s="132">
        <v>431728</v>
      </c>
      <c r="D39" s="133">
        <v>-9.1506335053965326E-2</v>
      </c>
      <c r="E39" s="132">
        <v>238618</v>
      </c>
      <c r="F39" s="133">
        <f t="shared" si="5"/>
        <v>-0.44729551940110435</v>
      </c>
      <c r="G39" s="132">
        <v>393658</v>
      </c>
      <c r="H39" s="133">
        <f t="shared" si="6"/>
        <v>0.64974142772129517</v>
      </c>
      <c r="I39" s="132">
        <v>389213</v>
      </c>
      <c r="J39" s="133">
        <f t="shared" si="7"/>
        <v>-1.1291527163172055E-2</v>
      </c>
      <c r="K39" s="132"/>
      <c r="L39" s="133"/>
      <c r="M39" s="133"/>
    </row>
    <row r="40" spans="2:14" x14ac:dyDescent="0.25">
      <c r="B40" s="131" t="s">
        <v>68</v>
      </c>
      <c r="C40" s="132">
        <v>348745</v>
      </c>
      <c r="D40" s="133">
        <v>4.4788156340909158E-3</v>
      </c>
      <c r="E40" s="132">
        <v>154044</v>
      </c>
      <c r="F40" s="133">
        <f t="shared" si="5"/>
        <v>-0.55829044144002071</v>
      </c>
      <c r="G40" s="132">
        <v>293268</v>
      </c>
      <c r="H40" s="133">
        <f t="shared" si="6"/>
        <v>0.90379372127444113</v>
      </c>
      <c r="I40" s="132">
        <v>329359</v>
      </c>
      <c r="J40" s="133">
        <f t="shared" si="7"/>
        <v>0.12306490991175312</v>
      </c>
      <c r="K40" s="132"/>
      <c r="L40" s="133"/>
      <c r="M40" s="133"/>
    </row>
    <row r="41" spans="2:14" x14ac:dyDescent="0.25">
      <c r="B41" s="131" t="s">
        <v>70</v>
      </c>
      <c r="C41" s="132">
        <v>282807</v>
      </c>
      <c r="D41" s="133">
        <v>5.1573416822527252E-2</v>
      </c>
      <c r="E41" s="132">
        <v>73255</v>
      </c>
      <c r="F41" s="133">
        <f t="shared" si="5"/>
        <v>-0.74097175812479887</v>
      </c>
      <c r="G41" s="132">
        <v>189992</v>
      </c>
      <c r="H41" s="133">
        <f t="shared" si="6"/>
        <v>1.5935704047505288</v>
      </c>
      <c r="I41" s="132">
        <v>276919</v>
      </c>
      <c r="J41" s="133">
        <f t="shared" si="7"/>
        <v>0.45752979072803068</v>
      </c>
      <c r="K41" s="132"/>
      <c r="L41" s="133"/>
      <c r="M41" s="133"/>
    </row>
    <row r="42" spans="2:14" x14ac:dyDescent="0.25">
      <c r="B42" s="131" t="s">
        <v>72</v>
      </c>
      <c r="C42" s="132">
        <v>295269</v>
      </c>
      <c r="D42" s="133">
        <v>3.1893144336922363E-2</v>
      </c>
      <c r="E42" s="132">
        <v>80710</v>
      </c>
      <c r="F42" s="133">
        <f t="shared" si="5"/>
        <v>-0.7266560322959742</v>
      </c>
      <c r="G42" s="132">
        <v>221025</v>
      </c>
      <c r="H42" s="133">
        <f t="shared" si="6"/>
        <v>1.738508239375542</v>
      </c>
      <c r="I42" s="132">
        <v>302176</v>
      </c>
      <c r="J42" s="133">
        <f t="shared" si="7"/>
        <v>0.36715756136183697</v>
      </c>
      <c r="K42" s="132"/>
      <c r="L42" s="133"/>
      <c r="M42" s="133"/>
    </row>
    <row r="43" spans="2:14" ht="15.75" x14ac:dyDescent="0.25">
      <c r="B43" s="134" t="s">
        <v>33</v>
      </c>
      <c r="C43" s="135">
        <v>4613933</v>
      </c>
      <c r="D43" s="136">
        <v>-3.5407858795316605E-3</v>
      </c>
      <c r="E43" s="135">
        <v>1666329</v>
      </c>
      <c r="F43" s="136">
        <f t="shared" si="5"/>
        <v>-0.63884846182205068</v>
      </c>
      <c r="G43" s="135">
        <v>2851484</v>
      </c>
      <c r="H43" s="136">
        <f t="shared" si="6"/>
        <v>0.71123709663577839</v>
      </c>
      <c r="I43" s="135">
        <v>4154268</v>
      </c>
      <c r="J43" s="136">
        <f t="shared" si="7"/>
        <v>0.45687929513193826</v>
      </c>
      <c r="K43" s="135">
        <v>1139257</v>
      </c>
      <c r="L43" s="136">
        <v>0.16015723254428527</v>
      </c>
      <c r="M43" s="136">
        <v>6.478350136581712E-3</v>
      </c>
    </row>
    <row r="44" spans="2:14" ht="6" customHeight="1" x14ac:dyDescent="0.25"/>
    <row r="45" spans="2:14" x14ac:dyDescent="0.25">
      <c r="B45" s="39" t="s">
        <v>19</v>
      </c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</row>
    <row r="48" spans="2:14" ht="48.75" customHeight="1" thickBot="1" x14ac:dyDescent="0.3">
      <c r="B48" s="293" t="str">
        <f>CONCATENATE("Pernoctaciones realizadas por los procedentes de ",C50," en los establecimientos alojativos de Tenerife (hotel + apartamento)")</f>
        <v>Pernoctaciones realizadas por los procedentes de Península en los establecimientos alojativos de Tenerife (hotel + apartamento)</v>
      </c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1" t="s">
        <v>79</v>
      </c>
    </row>
    <row r="49" spans="1:14" ht="10.5" customHeight="1" thickBot="1" x14ac:dyDescent="0.3">
      <c r="B49" s="124"/>
      <c r="C49" s="125"/>
      <c r="D49" s="124"/>
      <c r="E49" s="124"/>
      <c r="F49" s="124"/>
      <c r="G49" s="124"/>
      <c r="H49" s="124"/>
      <c r="I49" s="124"/>
      <c r="J49" s="124"/>
      <c r="K49" s="2"/>
      <c r="L49" s="2"/>
      <c r="N49" s="1" t="s">
        <v>80</v>
      </c>
    </row>
    <row r="50" spans="1:14" ht="22.5" thickTop="1" thickBot="1" x14ac:dyDescent="0.3">
      <c r="B50" s="3"/>
      <c r="C50" s="303" t="s">
        <v>81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5"/>
    </row>
    <row r="51" spans="1:14" ht="22.5" thickTop="1" thickBot="1" x14ac:dyDescent="0.3">
      <c r="B51" s="3"/>
      <c r="C51" s="306">
        <v>2019</v>
      </c>
      <c r="D51" s="307"/>
      <c r="E51" s="308">
        <v>2020</v>
      </c>
      <c r="F51" s="307"/>
      <c r="G51" s="308">
        <v>2021</v>
      </c>
      <c r="H51" s="307"/>
      <c r="I51" s="308">
        <v>2022</v>
      </c>
      <c r="J51" s="307"/>
      <c r="K51" s="308">
        <v>2023</v>
      </c>
      <c r="L51" s="309"/>
      <c r="M51" s="310"/>
    </row>
    <row r="52" spans="1:14" ht="16.5" thickTop="1" thickBot="1" x14ac:dyDescent="0.3">
      <c r="B52" s="6"/>
      <c r="C52" s="127" t="s">
        <v>46</v>
      </c>
      <c r="D52" s="128" t="str">
        <f>CONCATENATE("var. ",RIGHT(C51,2),"/",RIGHT(C51-1,2))</f>
        <v>var. 19/18</v>
      </c>
      <c r="E52" s="129" t="s">
        <v>46</v>
      </c>
      <c r="F52" s="128" t="str">
        <f>CONCATENATE("var. ",RIGHT(E51,2),"/",RIGHT(E51-1,2))</f>
        <v>var. 20/19</v>
      </c>
      <c r="G52" s="129" t="s">
        <v>46</v>
      </c>
      <c r="H52" s="128" t="s">
        <v>438</v>
      </c>
      <c r="I52" s="129" t="s">
        <v>46</v>
      </c>
      <c r="J52" s="128" t="s">
        <v>47</v>
      </c>
      <c r="K52" s="129" t="s">
        <v>46</v>
      </c>
      <c r="L52" s="128" t="s">
        <v>448</v>
      </c>
      <c r="M52" s="128" t="s">
        <v>439</v>
      </c>
    </row>
    <row r="53" spans="1:14" x14ac:dyDescent="0.25">
      <c r="A53" s="1">
        <v>1</v>
      </c>
      <c r="B53" s="131" t="s">
        <v>50</v>
      </c>
      <c r="C53" s="132">
        <v>176205</v>
      </c>
      <c r="D53" s="133">
        <v>-3.8318797550565997E-2</v>
      </c>
      <c r="E53" s="132">
        <v>211319</v>
      </c>
      <c r="F53" s="133">
        <f t="shared" ref="F53:F65" si="11">IFERROR(E53/C53-1,"-")</f>
        <v>0.19927924860248014</v>
      </c>
      <c r="G53" s="132">
        <v>22603</v>
      </c>
      <c r="H53" s="133">
        <f t="shared" ref="H53:H65" si="12">IFERROR(G53/E53-1,"-")</f>
        <v>-0.89303848683743536</v>
      </c>
      <c r="I53" s="132">
        <v>129562</v>
      </c>
      <c r="J53" s="133">
        <f>IFERROR(I53/G53-1,"-")</f>
        <v>4.7320709640313234</v>
      </c>
      <c r="K53" s="132">
        <v>194159</v>
      </c>
      <c r="L53" s="133">
        <f t="shared" ref="L53:L56" si="13">IFERROR(K53/I53-1,"-")</f>
        <v>0.49857983050585819</v>
      </c>
      <c r="M53" s="133">
        <f t="shared" ref="M53" si="14">IFERROR(K53/C53-1,"-")</f>
        <v>0.10189268181947164</v>
      </c>
    </row>
    <row r="54" spans="1:14" x14ac:dyDescent="0.25">
      <c r="A54" s="1">
        <v>2</v>
      </c>
      <c r="B54" s="131" t="s">
        <v>52</v>
      </c>
      <c r="C54" s="132">
        <v>161971</v>
      </c>
      <c r="D54" s="133">
        <v>0.11913300029710694</v>
      </c>
      <c r="E54" s="132">
        <v>183113</v>
      </c>
      <c r="F54" s="133">
        <f t="shared" si="11"/>
        <v>0.13052953923850574</v>
      </c>
      <c r="G54" s="132">
        <v>23630</v>
      </c>
      <c r="H54" s="133">
        <f t="shared" si="12"/>
        <v>-0.8709540010812995</v>
      </c>
      <c r="I54" s="132">
        <v>147977</v>
      </c>
      <c r="J54" s="133">
        <f t="shared" ref="J54:J65" si="15">IFERROR(I54/G54-1,"-")</f>
        <v>5.2622513753702922</v>
      </c>
      <c r="K54" s="132">
        <v>160440</v>
      </c>
      <c r="L54" s="133">
        <f t="shared" si="13"/>
        <v>8.4222548098691119E-2</v>
      </c>
      <c r="M54" s="133">
        <f>IFERROR(K54/C54-1,"-")</f>
        <v>-9.4523093640219713E-3</v>
      </c>
    </row>
    <row r="55" spans="1:14" x14ac:dyDescent="0.25">
      <c r="A55" s="1">
        <v>3</v>
      </c>
      <c r="B55" s="131" t="s">
        <v>54</v>
      </c>
      <c r="C55" s="132">
        <v>202210</v>
      </c>
      <c r="D55" s="133">
        <v>-6.8804656667480257E-2</v>
      </c>
      <c r="E55" s="132">
        <v>75385</v>
      </c>
      <c r="F55" s="133">
        <f t="shared" si="11"/>
        <v>-0.62719450076652983</v>
      </c>
      <c r="G55" s="132">
        <v>35024</v>
      </c>
      <c r="H55" s="133">
        <f t="shared" si="12"/>
        <v>-0.53539828878424089</v>
      </c>
      <c r="I55" s="132">
        <v>185719</v>
      </c>
      <c r="J55" s="133">
        <f t="shared" si="15"/>
        <v>4.3026210598446779</v>
      </c>
      <c r="K55" s="132">
        <v>203787</v>
      </c>
      <c r="L55" s="133">
        <f t="shared" si="13"/>
        <v>9.728676118221613E-2</v>
      </c>
      <c r="M55" s="133">
        <f t="shared" ref="M55:M56" si="16">IFERROR(K55/C55-1,"-")</f>
        <v>7.7988230057861596E-3</v>
      </c>
    </row>
    <row r="56" spans="1:14" x14ac:dyDescent="0.25">
      <c r="A56" s="1">
        <v>4</v>
      </c>
      <c r="B56" s="131" t="s">
        <v>56</v>
      </c>
      <c r="C56" s="132">
        <v>287138</v>
      </c>
      <c r="D56" s="133">
        <v>0.15510839525144715</v>
      </c>
      <c r="E56" s="132">
        <v>0</v>
      </c>
      <c r="F56" s="133">
        <f t="shared" si="11"/>
        <v>-1</v>
      </c>
      <c r="G56" s="132">
        <v>44872</v>
      </c>
      <c r="H56" s="133" t="str">
        <f t="shared" si="12"/>
        <v>-</v>
      </c>
      <c r="I56" s="132">
        <v>226966</v>
      </c>
      <c r="J56" s="133">
        <f t="shared" si="15"/>
        <v>4.0580763059368872</v>
      </c>
      <c r="K56" s="132">
        <v>237668</v>
      </c>
      <c r="L56" s="133">
        <f t="shared" si="13"/>
        <v>4.715243692887916E-2</v>
      </c>
      <c r="M56" s="133">
        <f t="shared" si="16"/>
        <v>-0.17228649638849614</v>
      </c>
    </row>
    <row r="57" spans="1:14" x14ac:dyDescent="0.25">
      <c r="A57" s="1">
        <v>5</v>
      </c>
      <c r="B57" s="131" t="s">
        <v>58</v>
      </c>
      <c r="C57" s="132">
        <v>310510</v>
      </c>
      <c r="D57" s="133">
        <v>9.0371723172011365E-3</v>
      </c>
      <c r="E57" s="132">
        <v>686</v>
      </c>
      <c r="F57" s="133">
        <f t="shared" si="11"/>
        <v>-0.99779073137741137</v>
      </c>
      <c r="G57" s="132">
        <v>68112</v>
      </c>
      <c r="H57" s="133">
        <f t="shared" si="12"/>
        <v>98.288629737609327</v>
      </c>
      <c r="I57" s="132">
        <v>259211</v>
      </c>
      <c r="J57" s="133">
        <f t="shared" si="15"/>
        <v>2.805658327460653</v>
      </c>
      <c r="K57" s="132"/>
      <c r="L57" s="133"/>
      <c r="M57" s="133"/>
    </row>
    <row r="58" spans="1:14" x14ac:dyDescent="0.25">
      <c r="A58" s="1">
        <v>6</v>
      </c>
      <c r="B58" s="131" t="s">
        <v>60</v>
      </c>
      <c r="C58" s="132">
        <v>353098</v>
      </c>
      <c r="D58" s="133">
        <v>2.5041222508650929E-2</v>
      </c>
      <c r="E58" s="132">
        <v>4805</v>
      </c>
      <c r="F58" s="133">
        <f t="shared" si="11"/>
        <v>-0.986391879874709</v>
      </c>
      <c r="G58" s="132">
        <v>134173</v>
      </c>
      <c r="H58" s="133">
        <f t="shared" si="12"/>
        <v>26.923621227887619</v>
      </c>
      <c r="I58" s="132">
        <v>301399</v>
      </c>
      <c r="J58" s="133">
        <f t="shared" si="15"/>
        <v>1.2463461352134932</v>
      </c>
      <c r="K58" s="132"/>
      <c r="L58" s="133"/>
      <c r="M58" s="133"/>
    </row>
    <row r="59" spans="1:14" x14ac:dyDescent="0.25">
      <c r="A59" s="1">
        <v>7</v>
      </c>
      <c r="B59" s="131" t="s">
        <v>62</v>
      </c>
      <c r="C59" s="132">
        <v>378749</v>
      </c>
      <c r="D59" s="133">
        <v>3.9191691932009887E-2</v>
      </c>
      <c r="E59" s="132">
        <v>83776</v>
      </c>
      <c r="F59" s="133">
        <f t="shared" si="11"/>
        <v>-0.77880865692054635</v>
      </c>
      <c r="G59" s="132">
        <v>289774</v>
      </c>
      <c r="H59" s="133">
        <f t="shared" si="12"/>
        <v>2.4589142475171886</v>
      </c>
      <c r="I59" s="132">
        <v>352016</v>
      </c>
      <c r="J59" s="133">
        <f t="shared" si="15"/>
        <v>0.21479497815539017</v>
      </c>
      <c r="K59" s="132"/>
      <c r="L59" s="133"/>
      <c r="M59" s="133"/>
    </row>
    <row r="60" spans="1:14" x14ac:dyDescent="0.25">
      <c r="A60" s="1">
        <v>8</v>
      </c>
      <c r="B60" s="131" t="s">
        <v>64</v>
      </c>
      <c r="C60" s="132">
        <v>454481</v>
      </c>
      <c r="D60" s="133">
        <v>-7.5555584671387344E-3</v>
      </c>
      <c r="E60" s="132">
        <v>217085</v>
      </c>
      <c r="F60" s="133">
        <f t="shared" si="11"/>
        <v>-0.5223452685590817</v>
      </c>
      <c r="G60" s="132">
        <v>389626</v>
      </c>
      <c r="H60" s="133">
        <f t="shared" si="12"/>
        <v>0.79480848515558411</v>
      </c>
      <c r="I60" s="132">
        <v>398061</v>
      </c>
      <c r="J60" s="133">
        <f t="shared" si="15"/>
        <v>2.1648965931431619E-2</v>
      </c>
      <c r="K60" s="132"/>
      <c r="L60" s="133"/>
      <c r="M60" s="133"/>
    </row>
    <row r="61" spans="1:14" x14ac:dyDescent="0.25">
      <c r="A61" s="1">
        <v>9</v>
      </c>
      <c r="B61" s="131" t="s">
        <v>66</v>
      </c>
      <c r="C61" s="132">
        <v>313951</v>
      </c>
      <c r="D61" s="133">
        <v>3.2400739235378007E-2</v>
      </c>
      <c r="E61" s="132">
        <v>157272</v>
      </c>
      <c r="F61" s="133">
        <f t="shared" si="11"/>
        <v>-0.49905558510723014</v>
      </c>
      <c r="G61" s="132">
        <v>270344</v>
      </c>
      <c r="H61" s="133">
        <f t="shared" si="12"/>
        <v>0.71895823795716973</v>
      </c>
      <c r="I61" s="132">
        <v>287652</v>
      </c>
      <c r="J61" s="133">
        <f t="shared" si="15"/>
        <v>6.4022134761636984E-2</v>
      </c>
      <c r="K61" s="132"/>
      <c r="L61" s="133"/>
      <c r="M61" s="133"/>
    </row>
    <row r="62" spans="1:14" x14ac:dyDescent="0.25">
      <c r="A62" s="1">
        <v>10</v>
      </c>
      <c r="B62" s="131" t="s">
        <v>68</v>
      </c>
      <c r="C62" s="132">
        <v>242176</v>
      </c>
      <c r="D62" s="133">
        <v>2.8575311746118048E-2</v>
      </c>
      <c r="E62" s="132">
        <v>88659</v>
      </c>
      <c r="F62" s="133">
        <f t="shared" si="11"/>
        <v>-0.63390674550739956</v>
      </c>
      <c r="G62" s="132">
        <v>183369</v>
      </c>
      <c r="H62" s="133">
        <f t="shared" si="12"/>
        <v>1.0682502622407202</v>
      </c>
      <c r="I62" s="132">
        <v>232412</v>
      </c>
      <c r="J62" s="133">
        <f t="shared" si="15"/>
        <v>0.26745524052593406</v>
      </c>
      <c r="K62" s="132"/>
      <c r="L62" s="133"/>
      <c r="M62" s="133"/>
    </row>
    <row r="63" spans="1:14" x14ac:dyDescent="0.25">
      <c r="A63" s="1">
        <v>11</v>
      </c>
      <c r="B63" s="131" t="s">
        <v>70</v>
      </c>
      <c r="C63" s="132">
        <v>216370</v>
      </c>
      <c r="D63" s="133">
        <v>0.10223585208429919</v>
      </c>
      <c r="E63" s="132">
        <v>37142</v>
      </c>
      <c r="F63" s="133">
        <f t="shared" si="11"/>
        <v>-0.82834034293109027</v>
      </c>
      <c r="G63" s="132">
        <v>127417</v>
      </c>
      <c r="H63" s="133">
        <f t="shared" si="12"/>
        <v>2.4305368585428893</v>
      </c>
      <c r="I63" s="132">
        <v>201866</v>
      </c>
      <c r="J63" s="133">
        <f t="shared" si="15"/>
        <v>0.58429408948570449</v>
      </c>
      <c r="K63" s="132"/>
      <c r="L63" s="133"/>
      <c r="M63" s="133"/>
    </row>
    <row r="64" spans="1:14" x14ac:dyDescent="0.25">
      <c r="A64" s="1">
        <v>12</v>
      </c>
      <c r="B64" s="131" t="s">
        <v>72</v>
      </c>
      <c r="C64" s="132">
        <v>215841</v>
      </c>
      <c r="D64" s="133">
        <v>3.6247365464662451E-2</v>
      </c>
      <c r="E64" s="132">
        <v>42281</v>
      </c>
      <c r="F64" s="133">
        <f t="shared" si="11"/>
        <v>-0.80411043314291542</v>
      </c>
      <c r="G64" s="132">
        <v>145761</v>
      </c>
      <c r="H64" s="133">
        <f t="shared" si="12"/>
        <v>2.4474350180932332</v>
      </c>
      <c r="I64" s="132">
        <v>216759</v>
      </c>
      <c r="J64" s="133">
        <f t="shared" si="15"/>
        <v>0.48708502274270904</v>
      </c>
      <c r="K64" s="132"/>
      <c r="L64" s="133"/>
      <c r="M64" s="133"/>
    </row>
    <row r="65" spans="1:14" ht="15.75" x14ac:dyDescent="0.25">
      <c r="B65" s="134" t="s">
        <v>33</v>
      </c>
      <c r="C65" s="135">
        <v>3312700</v>
      </c>
      <c r="D65" s="136">
        <v>3.1212489478376515E-2</v>
      </c>
      <c r="E65" s="135">
        <v>1101537</v>
      </c>
      <c r="F65" s="136">
        <f t="shared" si="11"/>
        <v>-0.66748060494460715</v>
      </c>
      <c r="G65" s="135">
        <v>1734705</v>
      </c>
      <c r="H65" s="136">
        <f t="shared" si="12"/>
        <v>0.57480411461439784</v>
      </c>
      <c r="I65" s="135">
        <v>2939600</v>
      </c>
      <c r="J65" s="136">
        <f t="shared" si="15"/>
        <v>0.69458207591492505</v>
      </c>
      <c r="K65" s="135">
        <v>796054</v>
      </c>
      <c r="L65" s="136">
        <v>0.15332703586082208</v>
      </c>
      <c r="M65" s="136">
        <v>-3.8029108521323907E-2</v>
      </c>
    </row>
    <row r="66" spans="1:14" ht="6" customHeight="1" x14ac:dyDescent="0.25"/>
    <row r="67" spans="1:14" x14ac:dyDescent="0.25">
      <c r="B67" s="39" t="s">
        <v>19</v>
      </c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70" spans="1:14" ht="48.75" customHeight="1" thickBot="1" x14ac:dyDescent="0.3">
      <c r="B70" s="293" t="str">
        <f>CONCATENATE("Pernoctaciones realizadas por los procedentes de ",C72," en los establecimientos alojativos de Tenerife (hotel + apartamento)")</f>
        <v>Pernoctaciones realizadas por los procedentes de Canarias en los establecimientos alojativos de Tenerife (hotel + apartamento)</v>
      </c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1" t="s">
        <v>83</v>
      </c>
    </row>
    <row r="71" spans="1:14" ht="10.5" customHeight="1" thickBot="1" x14ac:dyDescent="0.3">
      <c r="B71" s="124"/>
      <c r="C71" s="125"/>
      <c r="D71" s="124"/>
      <c r="E71" s="124"/>
      <c r="F71" s="124"/>
      <c r="G71" s="124"/>
      <c r="H71" s="124"/>
      <c r="I71" s="124"/>
      <c r="J71" s="124"/>
      <c r="K71" s="2"/>
      <c r="L71" s="2"/>
      <c r="N71" s="1" t="s">
        <v>84</v>
      </c>
    </row>
    <row r="72" spans="1:14" ht="22.5" thickTop="1" thickBot="1" x14ac:dyDescent="0.3">
      <c r="B72" s="3"/>
      <c r="C72" s="303" t="s">
        <v>9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5"/>
    </row>
    <row r="73" spans="1:14" ht="22.5" thickTop="1" thickBot="1" x14ac:dyDescent="0.3">
      <c r="B73" s="3"/>
      <c r="C73" s="306">
        <v>2019</v>
      </c>
      <c r="D73" s="307"/>
      <c r="E73" s="308">
        <v>2020</v>
      </c>
      <c r="F73" s="307"/>
      <c r="G73" s="308">
        <v>2021</v>
      </c>
      <c r="H73" s="307"/>
      <c r="I73" s="308">
        <v>2022</v>
      </c>
      <c r="J73" s="307"/>
      <c r="K73" s="308">
        <v>2023</v>
      </c>
      <c r="L73" s="309"/>
      <c r="M73" s="310"/>
    </row>
    <row r="74" spans="1:14" ht="16.5" thickTop="1" thickBot="1" x14ac:dyDescent="0.3">
      <c r="B74" s="6"/>
      <c r="C74" s="127" t="s">
        <v>46</v>
      </c>
      <c r="D74" s="128" t="str">
        <f>CONCATENATE("var. ",RIGHT(C73,2),"/",RIGHT(C73-1,2))</f>
        <v>var. 19/18</v>
      </c>
      <c r="E74" s="129" t="s">
        <v>46</v>
      </c>
      <c r="F74" s="128" t="str">
        <f>CONCATENATE("var. ",RIGHT(E73,2),"/",RIGHT(E73-1,2))</f>
        <v>var. 20/19</v>
      </c>
      <c r="G74" s="129" t="s">
        <v>46</v>
      </c>
      <c r="H74" s="128" t="s">
        <v>438</v>
      </c>
      <c r="I74" s="129" t="s">
        <v>46</v>
      </c>
      <c r="J74" s="128" t="s">
        <v>47</v>
      </c>
      <c r="K74" s="129" t="s">
        <v>46</v>
      </c>
      <c r="L74" s="128" t="s">
        <v>448</v>
      </c>
      <c r="M74" s="128" t="s">
        <v>439</v>
      </c>
    </row>
    <row r="75" spans="1:14" x14ac:dyDescent="0.25">
      <c r="A75" s="1">
        <v>1</v>
      </c>
      <c r="B75" s="131" t="s">
        <v>50</v>
      </c>
      <c r="C75" s="132">
        <v>59187</v>
      </c>
      <c r="D75" s="133">
        <v>-0.23799775983932636</v>
      </c>
      <c r="E75" s="132">
        <v>58030</v>
      </c>
      <c r="F75" s="133">
        <f t="shared" ref="F75:F87" si="17">IFERROR(E75/C75-1,"-")</f>
        <v>-1.9548211600520338E-2</v>
      </c>
      <c r="G75" s="132">
        <v>32446</v>
      </c>
      <c r="H75" s="133">
        <f t="shared" ref="H75:H87" si="18">IFERROR(G75/E75-1,"-")</f>
        <v>-0.44087540927106672</v>
      </c>
      <c r="I75" s="132">
        <v>59719</v>
      </c>
      <c r="J75" s="133">
        <f>IFERROR(I75/G75-1,"-")</f>
        <v>0.84056586328052774</v>
      </c>
      <c r="K75" s="132">
        <v>87686</v>
      </c>
      <c r="L75" s="133">
        <f t="shared" ref="L75:L78" si="19">IFERROR(K75/I75-1,"-")</f>
        <v>0.46830991811651224</v>
      </c>
      <c r="M75" s="133">
        <f t="shared" ref="M75" si="20">K75/C75-1</f>
        <v>0.48150776352915337</v>
      </c>
    </row>
    <row r="76" spans="1:14" x14ac:dyDescent="0.25">
      <c r="A76" s="1">
        <v>2</v>
      </c>
      <c r="B76" s="131" t="s">
        <v>52</v>
      </c>
      <c r="C76" s="132">
        <v>55219</v>
      </c>
      <c r="D76" s="133">
        <v>-0.21652951191827474</v>
      </c>
      <c r="E76" s="132">
        <v>66613</v>
      </c>
      <c r="F76" s="133">
        <f t="shared" si="17"/>
        <v>0.20634201995689883</v>
      </c>
      <c r="G76" s="132">
        <v>41356</v>
      </c>
      <c r="H76" s="133">
        <f t="shared" si="18"/>
        <v>-0.37916022398030413</v>
      </c>
      <c r="I76" s="132">
        <v>62522</v>
      </c>
      <c r="J76" s="133">
        <f t="shared" ref="J76:J87" si="21">IFERROR(I76/G76-1,"-")</f>
        <v>0.51179998065576937</v>
      </c>
      <c r="K76" s="132">
        <v>66694</v>
      </c>
      <c r="L76" s="133">
        <f t="shared" si="19"/>
        <v>6.672851156392956E-2</v>
      </c>
      <c r="M76" s="133">
        <f>IFERROR(K76/C76-1,"-")</f>
        <v>0.20780890635469684</v>
      </c>
    </row>
    <row r="77" spans="1:14" x14ac:dyDescent="0.25">
      <c r="A77" s="1">
        <v>3</v>
      </c>
      <c r="B77" s="131" t="s">
        <v>54</v>
      </c>
      <c r="C77" s="132">
        <v>84400</v>
      </c>
      <c r="D77" s="133">
        <v>-0.18824298849690302</v>
      </c>
      <c r="E77" s="132">
        <v>31510</v>
      </c>
      <c r="F77" s="133">
        <f t="shared" si="17"/>
        <v>-0.62665876777251184</v>
      </c>
      <c r="G77" s="132">
        <v>64979</v>
      </c>
      <c r="H77" s="133">
        <f t="shared" si="18"/>
        <v>1.0621707394477942</v>
      </c>
      <c r="I77" s="132">
        <v>65096</v>
      </c>
      <c r="J77" s="133">
        <f t="shared" si="21"/>
        <v>1.8005817264039603E-3</v>
      </c>
      <c r="K77" s="132">
        <v>70695</v>
      </c>
      <c r="L77" s="133">
        <f t="shared" si="19"/>
        <v>8.6011429273687989E-2</v>
      </c>
      <c r="M77" s="133">
        <f t="shared" ref="M77:M78" si="22">IFERROR(K77/C77-1,"-")</f>
        <v>-0.16238151658767774</v>
      </c>
    </row>
    <row r="78" spans="1:14" x14ac:dyDescent="0.25">
      <c r="A78" s="1">
        <v>4</v>
      </c>
      <c r="B78" s="131" t="s">
        <v>56</v>
      </c>
      <c r="C78" s="132">
        <v>105594</v>
      </c>
      <c r="D78" s="133">
        <v>0.1238904144581392</v>
      </c>
      <c r="E78" s="132">
        <v>0</v>
      </c>
      <c r="F78" s="133">
        <f t="shared" si="17"/>
        <v>-1</v>
      </c>
      <c r="G78" s="132">
        <v>80869</v>
      </c>
      <c r="H78" s="133" t="str">
        <f t="shared" si="18"/>
        <v>-</v>
      </c>
      <c r="I78" s="132">
        <v>104424</v>
      </c>
      <c r="J78" s="133">
        <f t="shared" si="21"/>
        <v>0.29127354115915871</v>
      </c>
      <c r="K78" s="132">
        <v>118128</v>
      </c>
      <c r="L78" s="133">
        <f t="shared" si="19"/>
        <v>0.13123419903470457</v>
      </c>
      <c r="M78" s="133">
        <f t="shared" si="22"/>
        <v>0.11869992613216662</v>
      </c>
    </row>
    <row r="79" spans="1:14" x14ac:dyDescent="0.25">
      <c r="A79" s="1">
        <v>5</v>
      </c>
      <c r="B79" s="131" t="s">
        <v>58</v>
      </c>
      <c r="C79" s="132">
        <v>115025</v>
      </c>
      <c r="D79" s="133">
        <v>0.15460285275488594</v>
      </c>
      <c r="E79" s="132">
        <v>612</v>
      </c>
      <c r="F79" s="133">
        <f t="shared" si="17"/>
        <v>-0.99467941751793088</v>
      </c>
      <c r="G79" s="132">
        <v>102292</v>
      </c>
      <c r="H79" s="133">
        <f t="shared" si="18"/>
        <v>166.14379084967319</v>
      </c>
      <c r="I79" s="132">
        <v>103104</v>
      </c>
      <c r="J79" s="133">
        <f t="shared" si="21"/>
        <v>7.9380596723106489E-3</v>
      </c>
      <c r="K79" s="132"/>
      <c r="L79" s="133"/>
      <c r="M79" s="133"/>
    </row>
    <row r="80" spans="1:14" x14ac:dyDescent="0.25">
      <c r="A80" s="1">
        <v>6</v>
      </c>
      <c r="B80" s="131" t="s">
        <v>60</v>
      </c>
      <c r="C80" s="132">
        <v>137127</v>
      </c>
      <c r="D80" s="133">
        <v>-4.8449437578499621E-2</v>
      </c>
      <c r="E80" s="132">
        <v>3879</v>
      </c>
      <c r="F80" s="133">
        <f t="shared" si="17"/>
        <v>-0.97171235424095914</v>
      </c>
      <c r="G80" s="132">
        <v>102740</v>
      </c>
      <c r="H80" s="133">
        <f t="shared" si="18"/>
        <v>25.486207785511731</v>
      </c>
      <c r="I80" s="132">
        <v>109327</v>
      </c>
      <c r="J80" s="133">
        <f t="shared" si="21"/>
        <v>6.4113295697878048E-2</v>
      </c>
      <c r="K80" s="132"/>
      <c r="L80" s="133"/>
      <c r="M80" s="133"/>
    </row>
    <row r="81" spans="1:14" x14ac:dyDescent="0.25">
      <c r="A81" s="1">
        <v>7</v>
      </c>
      <c r="B81" s="131" t="s">
        <v>62</v>
      </c>
      <c r="C81" s="132">
        <v>166516</v>
      </c>
      <c r="D81" s="133">
        <v>-3.3586182480862203E-2</v>
      </c>
      <c r="E81" s="132">
        <v>56424</v>
      </c>
      <c r="F81" s="133">
        <f t="shared" si="17"/>
        <v>-0.66114967931009638</v>
      </c>
      <c r="G81" s="132">
        <v>151642</v>
      </c>
      <c r="H81" s="133">
        <f t="shared" si="18"/>
        <v>1.6875443073869274</v>
      </c>
      <c r="I81" s="132">
        <v>184376</v>
      </c>
      <c r="J81" s="133">
        <f t="shared" si="21"/>
        <v>0.21586367892800151</v>
      </c>
      <c r="K81" s="132"/>
      <c r="L81" s="133"/>
      <c r="M81" s="133"/>
    </row>
    <row r="82" spans="1:14" x14ac:dyDescent="0.25">
      <c r="A82" s="1">
        <v>8</v>
      </c>
      <c r="B82" s="131" t="s">
        <v>64</v>
      </c>
      <c r="C82" s="132">
        <v>207954</v>
      </c>
      <c r="D82" s="133">
        <v>-6.5110570633482689E-2</v>
      </c>
      <c r="E82" s="132">
        <v>126451</v>
      </c>
      <c r="F82" s="133">
        <f t="shared" si="17"/>
        <v>-0.39192802254344716</v>
      </c>
      <c r="G82" s="132">
        <v>169403</v>
      </c>
      <c r="H82" s="133">
        <f t="shared" si="18"/>
        <v>0.33967307494602661</v>
      </c>
      <c r="I82" s="132">
        <v>167122</v>
      </c>
      <c r="J82" s="133">
        <f t="shared" si="21"/>
        <v>-1.3464932734367108E-2</v>
      </c>
      <c r="K82" s="132"/>
      <c r="L82" s="133"/>
      <c r="M82" s="133"/>
    </row>
    <row r="83" spans="1:14" x14ac:dyDescent="0.25">
      <c r="A83" s="1">
        <v>9</v>
      </c>
      <c r="B83" s="131" t="s">
        <v>66</v>
      </c>
      <c r="C83" s="132">
        <v>117777</v>
      </c>
      <c r="D83" s="133">
        <v>-0.31170850013149054</v>
      </c>
      <c r="E83" s="132">
        <v>81346</v>
      </c>
      <c r="F83" s="133">
        <f t="shared" si="17"/>
        <v>-0.30932185401224344</v>
      </c>
      <c r="G83" s="132">
        <v>123314</v>
      </c>
      <c r="H83" s="133">
        <f t="shared" si="18"/>
        <v>0.51591965185749755</v>
      </c>
      <c r="I83" s="132">
        <v>101561</v>
      </c>
      <c r="J83" s="133">
        <f t="shared" si="21"/>
        <v>-0.17640332808926806</v>
      </c>
      <c r="K83" s="132"/>
      <c r="L83" s="133"/>
      <c r="M83" s="133"/>
    </row>
    <row r="84" spans="1:14" x14ac:dyDescent="0.25">
      <c r="A84" s="1">
        <v>10</v>
      </c>
      <c r="B84" s="131" t="s">
        <v>68</v>
      </c>
      <c r="C84" s="132">
        <v>106569</v>
      </c>
      <c r="D84" s="133">
        <v>-4.629414186250469E-2</v>
      </c>
      <c r="E84" s="132">
        <v>65385</v>
      </c>
      <c r="F84" s="133">
        <f t="shared" si="17"/>
        <v>-0.38645384680347938</v>
      </c>
      <c r="G84" s="132">
        <v>109899</v>
      </c>
      <c r="H84" s="133">
        <f t="shared" si="18"/>
        <v>0.6807983482450104</v>
      </c>
      <c r="I84" s="132">
        <v>96947</v>
      </c>
      <c r="J84" s="133">
        <f t="shared" si="21"/>
        <v>-0.1178536656384499</v>
      </c>
      <c r="K84" s="132"/>
      <c r="L84" s="133"/>
      <c r="M84" s="133"/>
    </row>
    <row r="85" spans="1:14" x14ac:dyDescent="0.25">
      <c r="A85" s="1">
        <v>11</v>
      </c>
      <c r="B85" s="131" t="s">
        <v>70</v>
      </c>
      <c r="C85" s="132">
        <v>66437</v>
      </c>
      <c r="D85" s="133">
        <v>-8.5343355911669194E-2</v>
      </c>
      <c r="E85" s="132">
        <v>36113</v>
      </c>
      <c r="F85" s="133">
        <f t="shared" si="17"/>
        <v>-0.45643240965124854</v>
      </c>
      <c r="G85" s="132">
        <v>62575</v>
      </c>
      <c r="H85" s="133">
        <f t="shared" si="18"/>
        <v>0.73275551740370504</v>
      </c>
      <c r="I85" s="132">
        <v>75053</v>
      </c>
      <c r="J85" s="133">
        <f t="shared" si="21"/>
        <v>0.19940870954854173</v>
      </c>
      <c r="K85" s="132"/>
      <c r="L85" s="133"/>
      <c r="M85" s="133"/>
    </row>
    <row r="86" spans="1:14" x14ac:dyDescent="0.25">
      <c r="A86" s="1">
        <v>12</v>
      </c>
      <c r="B86" s="131" t="s">
        <v>72</v>
      </c>
      <c r="C86" s="132">
        <v>79428</v>
      </c>
      <c r="D86" s="133">
        <v>2.0243539022761103E-2</v>
      </c>
      <c r="E86" s="132">
        <v>38429</v>
      </c>
      <c r="F86" s="133">
        <f t="shared" si="17"/>
        <v>-0.51617817394369747</v>
      </c>
      <c r="G86" s="132">
        <v>75264</v>
      </c>
      <c r="H86" s="133">
        <f t="shared" si="18"/>
        <v>0.95852090868875073</v>
      </c>
      <c r="I86" s="132">
        <v>85417</v>
      </c>
      <c r="J86" s="133">
        <f t="shared" si="21"/>
        <v>0.13489849064625847</v>
      </c>
      <c r="K86" s="132"/>
      <c r="L86" s="133"/>
      <c r="M86" s="133"/>
    </row>
    <row r="87" spans="1:14" ht="15.75" x14ac:dyDescent="0.25">
      <c r="B87" s="134" t="s">
        <v>33</v>
      </c>
      <c r="C87" s="135">
        <v>1301233</v>
      </c>
      <c r="D87" s="136">
        <v>-8.2278954168712004E-2</v>
      </c>
      <c r="E87" s="135">
        <v>564792</v>
      </c>
      <c r="F87" s="136">
        <f t="shared" si="17"/>
        <v>-0.56595628915036733</v>
      </c>
      <c r="G87" s="135">
        <v>1116779</v>
      </c>
      <c r="H87" s="136">
        <f t="shared" si="18"/>
        <v>0.97732793665632656</v>
      </c>
      <c r="I87" s="135">
        <v>1214668</v>
      </c>
      <c r="J87" s="136">
        <f t="shared" si="21"/>
        <v>8.765297341730105E-2</v>
      </c>
      <c r="K87" s="135">
        <v>343203</v>
      </c>
      <c r="L87" s="136">
        <v>0.17631554594342624</v>
      </c>
      <c r="M87" s="136">
        <v>0.12747371879106439</v>
      </c>
    </row>
    <row r="88" spans="1:14" ht="6" customHeight="1" x14ac:dyDescent="0.25"/>
    <row r="89" spans="1:14" x14ac:dyDescent="0.25">
      <c r="B89" s="39" t="s">
        <v>19</v>
      </c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</row>
    <row r="92" spans="1:14" ht="48.75" customHeight="1" thickBot="1" x14ac:dyDescent="0.3">
      <c r="B92" s="293" t="str">
        <f>CONCATENATE("Pernoctaciones realizadas por los procedentes de ",C94," en los establecimientos alojativos de Tenerife (hotel + apartamento)")</f>
        <v>Pernoctaciones realizadas por los procedentes de Total residentes en el extranjero en los establecimientos alojativos de Tenerife (hotel + apartamento)</v>
      </c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1" t="s">
        <v>86</v>
      </c>
    </row>
    <row r="93" spans="1:14" ht="10.5" customHeight="1" thickBot="1" x14ac:dyDescent="0.3">
      <c r="B93" s="124"/>
      <c r="C93" s="125"/>
      <c r="D93" s="124"/>
      <c r="E93" s="124"/>
      <c r="F93" s="124"/>
      <c r="G93" s="124"/>
      <c r="H93" s="124"/>
      <c r="I93" s="124"/>
      <c r="J93" s="124"/>
      <c r="K93" s="2"/>
      <c r="L93" s="2"/>
      <c r="N93" s="1" t="s">
        <v>87</v>
      </c>
    </row>
    <row r="94" spans="1:14" ht="22.5" thickTop="1" thickBot="1" x14ac:dyDescent="0.3">
      <c r="B94" s="140" t="s">
        <v>88</v>
      </c>
      <c r="C94" s="303" t="s">
        <v>89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5"/>
    </row>
    <row r="95" spans="1:14" ht="22.5" thickTop="1" thickBot="1" x14ac:dyDescent="0.3">
      <c r="B95" s="3"/>
      <c r="C95" s="306">
        <v>2019</v>
      </c>
      <c r="D95" s="307"/>
      <c r="E95" s="308">
        <v>2020</v>
      </c>
      <c r="F95" s="307"/>
      <c r="G95" s="308">
        <v>2021</v>
      </c>
      <c r="H95" s="307"/>
      <c r="I95" s="308">
        <v>2022</v>
      </c>
      <c r="J95" s="307"/>
      <c r="K95" s="308">
        <v>2023</v>
      </c>
      <c r="L95" s="309"/>
      <c r="M95" s="310"/>
    </row>
    <row r="96" spans="1:14" ht="16.5" thickTop="1" thickBot="1" x14ac:dyDescent="0.3">
      <c r="B96" s="6"/>
      <c r="C96" s="127" t="s">
        <v>46</v>
      </c>
      <c r="D96" s="128" t="str">
        <f>CONCATENATE("var. ",RIGHT(C95,2),"/",RIGHT(C95-1,2))</f>
        <v>var. 19/18</v>
      </c>
      <c r="E96" s="129" t="s">
        <v>46</v>
      </c>
      <c r="F96" s="128" t="str">
        <f>CONCATENATE("var. ",RIGHT(E95,2),"/",RIGHT(E95-1,2))</f>
        <v>var. 20/19</v>
      </c>
      <c r="G96" s="129" t="s">
        <v>46</v>
      </c>
      <c r="H96" s="128" t="s">
        <v>438</v>
      </c>
      <c r="I96" s="129" t="s">
        <v>46</v>
      </c>
      <c r="J96" s="128" t="s">
        <v>47</v>
      </c>
      <c r="K96" s="129" t="s">
        <v>46</v>
      </c>
      <c r="L96" s="128" t="s">
        <v>448</v>
      </c>
      <c r="M96" s="128" t="s">
        <v>439</v>
      </c>
    </row>
    <row r="97" spans="2:13" x14ac:dyDescent="0.25">
      <c r="B97" s="131" t="s">
        <v>50</v>
      </c>
      <c r="C97" s="132">
        <v>2712602</v>
      </c>
      <c r="D97" s="133">
        <v>2.8181364809116705E-3</v>
      </c>
      <c r="E97" s="132">
        <v>2741116</v>
      </c>
      <c r="F97" s="133">
        <f t="shared" ref="F97:F109" si="23">IFERROR(E97/C97-1,"-")</f>
        <v>1.0511678454856233E-2</v>
      </c>
      <c r="G97" s="132">
        <v>205112</v>
      </c>
      <c r="H97" s="133">
        <f t="shared" ref="H97:H109" si="24">IFERROR(G97/E97-1,"-")</f>
        <v>-0.92517208319531163</v>
      </c>
      <c r="I97" s="132">
        <v>1828321</v>
      </c>
      <c r="J97" s="133">
        <f t="shared" ref="J97:J109" si="25">IFERROR(I97/G97-1,"-")</f>
        <v>7.9137690627559572</v>
      </c>
      <c r="K97" s="132">
        <v>2648818</v>
      </c>
      <c r="L97" s="133">
        <f t="shared" ref="L97:L100" si="26">IFERROR(K97/I97-1,"-")</f>
        <v>0.44877075743263894</v>
      </c>
      <c r="M97" s="133">
        <f t="shared" ref="M97" si="27">K97/C97-1</f>
        <v>-2.3513954498300849E-2</v>
      </c>
    </row>
    <row r="98" spans="2:13" x14ac:dyDescent="0.25">
      <c r="B98" s="131" t="s">
        <v>52</v>
      </c>
      <c r="C98" s="132">
        <v>2482200</v>
      </c>
      <c r="D98" s="133">
        <v>-2.4713773413136408E-2</v>
      </c>
      <c r="E98" s="132">
        <v>2622985</v>
      </c>
      <c r="F98" s="133">
        <f t="shared" si="23"/>
        <v>5.6717830956409587E-2</v>
      </c>
      <c r="G98" s="132">
        <v>188881</v>
      </c>
      <c r="H98" s="133">
        <f t="shared" si="24"/>
        <v>-0.92799005712956806</v>
      </c>
      <c r="I98" s="132">
        <v>2025462</v>
      </c>
      <c r="J98" s="133">
        <f t="shared" si="25"/>
        <v>9.7234819807180184</v>
      </c>
      <c r="K98" s="132">
        <v>2572143</v>
      </c>
      <c r="L98" s="133">
        <f t="shared" si="26"/>
        <v>0.26990434774880989</v>
      </c>
      <c r="M98" s="133">
        <f>IFERROR(K98/C98-1,"-")</f>
        <v>3.6235194585448438E-2</v>
      </c>
    </row>
    <row r="99" spans="2:13" x14ac:dyDescent="0.25">
      <c r="B99" s="131" t="s">
        <v>54</v>
      </c>
      <c r="C99" s="132">
        <v>2633990</v>
      </c>
      <c r="D99" s="133">
        <v>-2.6542976145399466E-3</v>
      </c>
      <c r="E99" s="132">
        <v>1208573</v>
      </c>
      <c r="F99" s="133">
        <f t="shared" si="23"/>
        <v>-0.5411626467830174</v>
      </c>
      <c r="G99" s="132">
        <v>242445</v>
      </c>
      <c r="H99" s="133">
        <f t="shared" si="24"/>
        <v>-0.799395650904</v>
      </c>
      <c r="I99" s="132">
        <v>2378640</v>
      </c>
      <c r="J99" s="133">
        <f t="shared" si="25"/>
        <v>8.8110499288498421</v>
      </c>
      <c r="K99" s="132">
        <v>2608059</v>
      </c>
      <c r="L99" s="133">
        <f t="shared" si="26"/>
        <v>9.6449651901927114E-2</v>
      </c>
      <c r="M99" s="133">
        <f t="shared" ref="M99:M100" si="28">IFERROR(K99/C99-1,"-")</f>
        <v>-9.8447602306767079E-3</v>
      </c>
    </row>
    <row r="100" spans="2:13" x14ac:dyDescent="0.25">
      <c r="B100" s="131" t="s">
        <v>56</v>
      </c>
      <c r="C100" s="132">
        <v>2266664</v>
      </c>
      <c r="D100" s="133">
        <v>-1.9602635830249793E-2</v>
      </c>
      <c r="E100" s="132">
        <v>0</v>
      </c>
      <c r="F100" s="133">
        <f t="shared" si="23"/>
        <v>-1</v>
      </c>
      <c r="G100" s="132">
        <v>257256</v>
      </c>
      <c r="H100" s="133" t="str">
        <f t="shared" si="24"/>
        <v>-</v>
      </c>
      <c r="I100" s="132">
        <v>2319426</v>
      </c>
      <c r="J100" s="133">
        <f t="shared" si="25"/>
        <v>8.0160229499020428</v>
      </c>
      <c r="K100" s="132">
        <v>2350457</v>
      </c>
      <c r="L100" s="133">
        <f t="shared" si="26"/>
        <v>1.3378741119570048E-2</v>
      </c>
      <c r="M100" s="133">
        <f t="shared" si="28"/>
        <v>3.696754349122755E-2</v>
      </c>
    </row>
    <row r="101" spans="2:13" x14ac:dyDescent="0.25">
      <c r="B101" s="131" t="s">
        <v>58</v>
      </c>
      <c r="C101" s="132">
        <v>2083632</v>
      </c>
      <c r="D101" s="133">
        <v>-3.4907413025585532E-2</v>
      </c>
      <c r="E101" s="132">
        <v>2101</v>
      </c>
      <c r="F101" s="133">
        <f t="shared" si="23"/>
        <v>-0.99899166455496935</v>
      </c>
      <c r="G101" s="132">
        <v>305650</v>
      </c>
      <c r="H101" s="133">
        <f t="shared" si="24"/>
        <v>144.47834364588292</v>
      </c>
      <c r="I101" s="132">
        <v>2007623</v>
      </c>
      <c r="J101" s="133">
        <f t="shared" si="25"/>
        <v>5.5683723212825127</v>
      </c>
      <c r="K101" s="132"/>
      <c r="L101" s="133"/>
      <c r="M101" s="133"/>
    </row>
    <row r="102" spans="2:13" x14ac:dyDescent="0.25">
      <c r="B102" s="131" t="s">
        <v>60</v>
      </c>
      <c r="C102" s="132">
        <v>2250824</v>
      </c>
      <c r="D102" s="133">
        <v>-9.9242807559496438E-4</v>
      </c>
      <c r="E102" s="132">
        <v>2342</v>
      </c>
      <c r="F102" s="133">
        <f t="shared" si="23"/>
        <v>-0.99895949216820146</v>
      </c>
      <c r="G102" s="132">
        <v>416108</v>
      </c>
      <c r="H102" s="133">
        <f t="shared" si="24"/>
        <v>176.67207514944491</v>
      </c>
      <c r="I102" s="132">
        <v>2044023</v>
      </c>
      <c r="J102" s="133">
        <f t="shared" si="25"/>
        <v>3.9122415334480474</v>
      </c>
      <c r="K102" s="132"/>
      <c r="L102" s="133"/>
      <c r="M102" s="133"/>
    </row>
    <row r="103" spans="2:13" x14ac:dyDescent="0.25">
      <c r="B103" s="131" t="s">
        <v>62</v>
      </c>
      <c r="C103" s="132">
        <v>2529491</v>
      </c>
      <c r="D103" s="133">
        <v>-2.6189478233199504E-3</v>
      </c>
      <c r="E103" s="132">
        <v>314482</v>
      </c>
      <c r="F103" s="133">
        <f t="shared" si="23"/>
        <v>-0.87567380156719277</v>
      </c>
      <c r="G103" s="132">
        <v>802126</v>
      </c>
      <c r="H103" s="133">
        <f t="shared" si="24"/>
        <v>1.5506261089664908</v>
      </c>
      <c r="I103" s="132">
        <v>2429630</v>
      </c>
      <c r="J103" s="133">
        <f t="shared" si="25"/>
        <v>2.0289879644843829</v>
      </c>
      <c r="K103" s="132"/>
      <c r="L103" s="133"/>
      <c r="M103" s="133"/>
    </row>
    <row r="104" spans="2:13" x14ac:dyDescent="0.25">
      <c r="B104" s="131" t="s">
        <v>64</v>
      </c>
      <c r="C104" s="132">
        <v>2603629</v>
      </c>
      <c r="D104" s="133">
        <v>-1.0884856138079435E-2</v>
      </c>
      <c r="E104" s="132">
        <v>429672</v>
      </c>
      <c r="F104" s="133">
        <f t="shared" si="23"/>
        <v>-0.83497187963415676</v>
      </c>
      <c r="G104" s="132">
        <v>1220783</v>
      </c>
      <c r="H104" s="133">
        <f t="shared" si="24"/>
        <v>1.8411974715597013</v>
      </c>
      <c r="I104" s="132">
        <v>2555151</v>
      </c>
      <c r="J104" s="133">
        <f t="shared" si="25"/>
        <v>1.0930427438783141</v>
      </c>
      <c r="K104" s="132"/>
      <c r="L104" s="133"/>
      <c r="M104" s="133"/>
    </row>
    <row r="105" spans="2:13" x14ac:dyDescent="0.25">
      <c r="B105" s="131" t="s">
        <v>66</v>
      </c>
      <c r="C105" s="132">
        <v>2328655</v>
      </c>
      <c r="D105" s="133">
        <v>-2.7439946273653537E-2</v>
      </c>
      <c r="E105" s="132">
        <v>250967</v>
      </c>
      <c r="F105" s="133">
        <f t="shared" si="23"/>
        <v>-0.89222662867621005</v>
      </c>
      <c r="G105" s="132">
        <v>1393292</v>
      </c>
      <c r="H105" s="133">
        <f t="shared" si="24"/>
        <v>4.5516940474245615</v>
      </c>
      <c r="I105" s="132">
        <v>2181575</v>
      </c>
      <c r="J105" s="133">
        <f t="shared" si="25"/>
        <v>0.56577013289389444</v>
      </c>
      <c r="K105" s="132"/>
      <c r="L105" s="133"/>
      <c r="M105" s="133"/>
    </row>
    <row r="106" spans="2:13" x14ac:dyDescent="0.25">
      <c r="B106" s="131" t="s">
        <v>68</v>
      </c>
      <c r="C106" s="132">
        <v>2499933</v>
      </c>
      <c r="D106" s="133">
        <v>-6.2793751740907289E-2</v>
      </c>
      <c r="E106" s="132">
        <v>231324</v>
      </c>
      <c r="F106" s="133">
        <f t="shared" si="23"/>
        <v>-0.90746792014025979</v>
      </c>
      <c r="G106" s="132">
        <v>2000930</v>
      </c>
      <c r="H106" s="133">
        <f t="shared" si="24"/>
        <v>7.6499023015337801</v>
      </c>
      <c r="I106" s="132">
        <v>2480422</v>
      </c>
      <c r="J106" s="133">
        <f t="shared" si="25"/>
        <v>0.23963456992498489</v>
      </c>
      <c r="K106" s="132"/>
      <c r="L106" s="133"/>
      <c r="M106" s="133"/>
    </row>
    <row r="107" spans="2:13" x14ac:dyDescent="0.25">
      <c r="B107" s="131" t="s">
        <v>70</v>
      </c>
      <c r="C107" s="132">
        <v>2469680</v>
      </c>
      <c r="D107" s="133">
        <v>-1.7165615919045307E-2</v>
      </c>
      <c r="E107" s="132">
        <v>327224</v>
      </c>
      <c r="F107" s="133">
        <f t="shared" si="23"/>
        <v>-0.86750348223251594</v>
      </c>
      <c r="G107" s="132">
        <v>2147000</v>
      </c>
      <c r="H107" s="133">
        <f t="shared" si="24"/>
        <v>5.5612546756961594</v>
      </c>
      <c r="I107" s="132">
        <v>2484652</v>
      </c>
      <c r="J107" s="133">
        <f t="shared" si="25"/>
        <v>0.15726688402421973</v>
      </c>
      <c r="K107" s="132"/>
      <c r="L107" s="133"/>
      <c r="M107" s="133"/>
    </row>
    <row r="108" spans="2:13" x14ac:dyDescent="0.25">
      <c r="B108" s="131" t="s">
        <v>72</v>
      </c>
      <c r="C108" s="132">
        <v>2559533</v>
      </c>
      <c r="D108" s="133">
        <v>1.4734170430325877E-2</v>
      </c>
      <c r="E108" s="132">
        <v>445661</v>
      </c>
      <c r="F108" s="133">
        <f t="shared" si="23"/>
        <v>-0.82588190892635494</v>
      </c>
      <c r="G108" s="132">
        <v>1872313</v>
      </c>
      <c r="H108" s="133">
        <f t="shared" si="24"/>
        <v>3.2012045029742335</v>
      </c>
      <c r="I108" s="132">
        <v>2516744</v>
      </c>
      <c r="J108" s="133">
        <f t="shared" si="25"/>
        <v>0.3441897802343945</v>
      </c>
      <c r="K108" s="132"/>
      <c r="L108" s="133"/>
      <c r="M108" s="133"/>
    </row>
    <row r="109" spans="2:13" ht="15.75" x14ac:dyDescent="0.25">
      <c r="B109" s="134" t="s">
        <v>33</v>
      </c>
      <c r="C109" s="135">
        <v>29420833</v>
      </c>
      <c r="D109" s="136">
        <v>-1.5383609840838308E-2</v>
      </c>
      <c r="E109" s="135">
        <v>8577456</v>
      </c>
      <c r="F109" s="136">
        <f t="shared" si="23"/>
        <v>-0.70845638531036836</v>
      </c>
      <c r="G109" s="135">
        <v>11051896</v>
      </c>
      <c r="H109" s="136">
        <f t="shared" si="24"/>
        <v>0.28848180626050435</v>
      </c>
      <c r="I109" s="135">
        <v>27251669</v>
      </c>
      <c r="J109" s="136">
        <f t="shared" si="25"/>
        <v>1.46579129952001</v>
      </c>
      <c r="K109" s="135">
        <v>10179477</v>
      </c>
      <c r="L109" s="136">
        <v>0.19032468884799059</v>
      </c>
      <c r="M109" s="136">
        <v>8.3226552619317662E-3</v>
      </c>
    </row>
    <row r="110" spans="2:13" ht="6" customHeight="1" x14ac:dyDescent="0.25"/>
    <row r="111" spans="2:13" x14ac:dyDescent="0.25">
      <c r="B111" s="39" t="s">
        <v>19</v>
      </c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</row>
    <row r="114" spans="1:14" ht="48.75" customHeight="1" thickBot="1" x14ac:dyDescent="0.3">
      <c r="B114" s="293" t="str">
        <f>CONCATENATE("Pernoctaciones realizadas por los procedentes de ",C116," en los establecimientos alojativos de Tenerife (hotel + apartamento)")</f>
        <v>Pernoctaciones realizadas por los procedentes de Reino Unido en los establecimientos alojativos de Tenerife (hotel + apartamento)</v>
      </c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1" t="s">
        <v>91</v>
      </c>
    </row>
    <row r="115" spans="1:14" ht="10.5" customHeight="1" thickBot="1" x14ac:dyDescent="0.3">
      <c r="B115" s="124"/>
      <c r="C115" s="125"/>
      <c r="D115" s="124"/>
      <c r="E115" s="124"/>
      <c r="F115" s="124"/>
      <c r="G115" s="124"/>
      <c r="H115" s="124"/>
      <c r="I115" s="124"/>
      <c r="J115" s="124"/>
      <c r="K115" s="2"/>
      <c r="L115" s="2"/>
      <c r="N115" s="1" t="s">
        <v>92</v>
      </c>
    </row>
    <row r="116" spans="1:14" ht="22.5" thickTop="1" thickBot="1" x14ac:dyDescent="0.3">
      <c r="B116" s="140" t="str">
        <f>C116</f>
        <v>Reino Unido</v>
      </c>
      <c r="C116" s="303" t="s">
        <v>93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5"/>
    </row>
    <row r="117" spans="1:14" ht="22.5" thickTop="1" thickBot="1" x14ac:dyDescent="0.3">
      <c r="B117" s="3"/>
      <c r="C117" s="306">
        <v>2019</v>
      </c>
      <c r="D117" s="307"/>
      <c r="E117" s="308">
        <v>2020</v>
      </c>
      <c r="F117" s="307"/>
      <c r="G117" s="308">
        <v>2021</v>
      </c>
      <c r="H117" s="307"/>
      <c r="I117" s="308">
        <v>2022</v>
      </c>
      <c r="J117" s="307"/>
      <c r="K117" s="308">
        <v>2023</v>
      </c>
      <c r="L117" s="309"/>
      <c r="M117" s="310"/>
    </row>
    <row r="118" spans="1:14" ht="16.5" thickTop="1" thickBot="1" x14ac:dyDescent="0.3">
      <c r="B118" s="6"/>
      <c r="C118" s="127" t="s">
        <v>46</v>
      </c>
      <c r="D118" s="128" t="str">
        <f>CONCATENATE("var. ",RIGHT(C117,2),"/",RIGHT(C117-1,2))</f>
        <v>var. 19/18</v>
      </c>
      <c r="E118" s="129" t="s">
        <v>46</v>
      </c>
      <c r="F118" s="128" t="str">
        <f>CONCATENATE("var. ",RIGHT(E117,2),"/",RIGHT(E117-1,2))</f>
        <v>var. 20/19</v>
      </c>
      <c r="G118" s="129" t="s">
        <v>46</v>
      </c>
      <c r="H118" s="128" t="s">
        <v>438</v>
      </c>
      <c r="I118" s="129" t="s">
        <v>46</v>
      </c>
      <c r="J118" s="128" t="s">
        <v>47</v>
      </c>
      <c r="K118" s="129" t="s">
        <v>46</v>
      </c>
      <c r="L118" s="128" t="s">
        <v>448</v>
      </c>
      <c r="M118" s="128" t="s">
        <v>439</v>
      </c>
    </row>
    <row r="119" spans="1:14" x14ac:dyDescent="0.25">
      <c r="B119" s="131" t="s">
        <v>50</v>
      </c>
      <c r="C119" s="132">
        <v>1039815</v>
      </c>
      <c r="D119" s="133">
        <v>4.8554703453283166E-2</v>
      </c>
      <c r="E119" s="132">
        <v>1052899</v>
      </c>
      <c r="F119" s="133">
        <f t="shared" ref="F119:F131" si="29">IFERROR(E119/C119-1,"-")</f>
        <v>1.2583007554228365E-2</v>
      </c>
      <c r="G119" s="132">
        <v>34741</v>
      </c>
      <c r="H119" s="133">
        <f t="shared" ref="H119:H131" si="30">IFERROR(G119/E119-1,"-")</f>
        <v>-0.96700443252391732</v>
      </c>
      <c r="I119" s="132">
        <v>624260</v>
      </c>
      <c r="J119" s="133">
        <f t="shared" ref="J119:J131" si="31">IFERROR(I119/G119-1,"-")</f>
        <v>16.968970380818053</v>
      </c>
      <c r="K119" s="132">
        <v>996744</v>
      </c>
      <c r="L119" s="133">
        <f t="shared" ref="L119:L122" si="32">IFERROR(K119/I119-1,"-")</f>
        <v>0.59668087015025795</v>
      </c>
      <c r="M119" s="133">
        <f t="shared" ref="M119" si="33">K119/C119-1</f>
        <v>-4.1421791376350603E-2</v>
      </c>
    </row>
    <row r="120" spans="1:14" x14ac:dyDescent="0.25">
      <c r="B120" s="131" t="s">
        <v>52</v>
      </c>
      <c r="C120" s="132">
        <v>959254</v>
      </c>
      <c r="D120" s="133">
        <v>1.7420974535149014E-2</v>
      </c>
      <c r="E120" s="132">
        <v>1045275</v>
      </c>
      <c r="F120" s="133">
        <f t="shared" si="29"/>
        <v>8.9674893198256056E-2</v>
      </c>
      <c r="G120" s="132">
        <v>10447</v>
      </c>
      <c r="H120" s="133">
        <f t="shared" si="30"/>
        <v>-0.9900055009447275</v>
      </c>
      <c r="I120" s="132">
        <v>809079</v>
      </c>
      <c r="J120" s="133">
        <f t="shared" si="31"/>
        <v>76.44606107016368</v>
      </c>
      <c r="K120" s="132">
        <v>976969</v>
      </c>
      <c r="L120" s="133">
        <f t="shared" si="32"/>
        <v>0.20750754870661581</v>
      </c>
      <c r="M120" s="133">
        <f>IFERROR(K120/C120-1,"-")</f>
        <v>1.846747576762775E-2</v>
      </c>
    </row>
    <row r="121" spans="1:14" x14ac:dyDescent="0.25">
      <c r="B121" s="131" t="s">
        <v>54</v>
      </c>
      <c r="C121" s="132">
        <v>1054463</v>
      </c>
      <c r="D121" s="133">
        <v>1.1418058834080425E-2</v>
      </c>
      <c r="E121" s="132">
        <v>538290</v>
      </c>
      <c r="F121" s="133">
        <f t="shared" si="29"/>
        <v>-0.4895126713787018</v>
      </c>
      <c r="G121" s="132">
        <v>12241</v>
      </c>
      <c r="H121" s="133">
        <f t="shared" si="30"/>
        <v>-0.97725946980252276</v>
      </c>
      <c r="I121" s="132">
        <v>1005364</v>
      </c>
      <c r="J121" s="133">
        <f t="shared" si="31"/>
        <v>81.130871660812019</v>
      </c>
      <c r="K121" s="132">
        <v>1094218</v>
      </c>
      <c r="L121" s="133">
        <f t="shared" si="32"/>
        <v>8.8379930055183964E-2</v>
      </c>
      <c r="M121" s="133">
        <f t="shared" ref="M121:M122" si="34">IFERROR(K121/C121-1,"-")</f>
        <v>3.770165477593812E-2</v>
      </c>
    </row>
    <row r="122" spans="1:14" x14ac:dyDescent="0.25">
      <c r="B122" s="131" t="s">
        <v>56</v>
      </c>
      <c r="C122" s="132">
        <v>1007987</v>
      </c>
      <c r="D122" s="133">
        <v>1.6749345862644205E-2</v>
      </c>
      <c r="E122" s="132">
        <v>0</v>
      </c>
      <c r="F122" s="133">
        <f t="shared" si="29"/>
        <v>-1</v>
      </c>
      <c r="G122" s="132">
        <v>13729</v>
      </c>
      <c r="H122" s="133" t="str">
        <f t="shared" si="30"/>
        <v>-</v>
      </c>
      <c r="I122" s="132">
        <v>1064117</v>
      </c>
      <c r="J122" s="133">
        <f t="shared" si="31"/>
        <v>76.508704202782425</v>
      </c>
      <c r="K122" s="132">
        <v>1041525</v>
      </c>
      <c r="L122" s="133">
        <f t="shared" si="32"/>
        <v>-2.1230748122621823E-2</v>
      </c>
      <c r="M122" s="133">
        <f t="shared" si="34"/>
        <v>3.3272254503282195E-2</v>
      </c>
    </row>
    <row r="123" spans="1:14" x14ac:dyDescent="0.25">
      <c r="B123" s="131" t="s">
        <v>58</v>
      </c>
      <c r="C123" s="132">
        <v>1070717</v>
      </c>
      <c r="D123" s="133">
        <v>5.4268305891481017E-2</v>
      </c>
      <c r="E123" s="132">
        <v>447</v>
      </c>
      <c r="F123" s="133">
        <f t="shared" si="29"/>
        <v>-0.99958252273943538</v>
      </c>
      <c r="G123" s="132">
        <v>14994</v>
      </c>
      <c r="H123" s="133">
        <f t="shared" si="30"/>
        <v>32.543624161073822</v>
      </c>
      <c r="I123" s="132">
        <v>1033439</v>
      </c>
      <c r="J123" s="133">
        <f t="shared" si="31"/>
        <v>67.923502734427103</v>
      </c>
      <c r="K123" s="132"/>
      <c r="L123" s="133"/>
      <c r="M123" s="133"/>
    </row>
    <row r="124" spans="1:14" x14ac:dyDescent="0.25">
      <c r="B124" s="131" t="s">
        <v>60</v>
      </c>
      <c r="C124" s="132">
        <v>1174425</v>
      </c>
      <c r="D124" s="133">
        <v>5.9093909618214813E-2</v>
      </c>
      <c r="E124" s="132">
        <v>486</v>
      </c>
      <c r="F124" s="133">
        <f t="shared" si="29"/>
        <v>-0.99958618047129444</v>
      </c>
      <c r="G124" s="132">
        <v>36911</v>
      </c>
      <c r="H124" s="133">
        <f t="shared" si="30"/>
        <v>74.94855967078189</v>
      </c>
      <c r="I124" s="132">
        <v>1088743</v>
      </c>
      <c r="J124" s="133">
        <f t="shared" si="31"/>
        <v>28.49643737639186</v>
      </c>
      <c r="K124" s="132"/>
      <c r="L124" s="133"/>
      <c r="M124" s="133"/>
    </row>
    <row r="125" spans="1:14" x14ac:dyDescent="0.25">
      <c r="B125" s="131" t="s">
        <v>62</v>
      </c>
      <c r="C125" s="132">
        <v>1253069</v>
      </c>
      <c r="D125" s="133">
        <v>6.4559922587902108E-2</v>
      </c>
      <c r="E125" s="132">
        <v>122008</v>
      </c>
      <c r="F125" s="133">
        <f t="shared" si="29"/>
        <v>-0.90263265630224676</v>
      </c>
      <c r="G125" s="132">
        <v>115051</v>
      </c>
      <c r="H125" s="133">
        <f t="shared" si="30"/>
        <v>-5.7020851091731717E-2</v>
      </c>
      <c r="I125" s="132">
        <v>1256894</v>
      </c>
      <c r="J125" s="133">
        <f t="shared" si="31"/>
        <v>9.9246681906285037</v>
      </c>
      <c r="K125" s="132"/>
      <c r="L125" s="133"/>
      <c r="M125" s="133"/>
    </row>
    <row r="126" spans="1:14" x14ac:dyDescent="0.25">
      <c r="B126" s="131" t="s">
        <v>64</v>
      </c>
      <c r="C126" s="132">
        <v>1284707</v>
      </c>
      <c r="D126" s="133">
        <v>3.5538768209689264E-2</v>
      </c>
      <c r="E126" s="132">
        <v>85753</v>
      </c>
      <c r="F126" s="133">
        <f t="shared" si="29"/>
        <v>-0.93325092803261755</v>
      </c>
      <c r="G126" s="132">
        <v>360702</v>
      </c>
      <c r="H126" s="133">
        <f t="shared" si="30"/>
        <v>3.2062901589448769</v>
      </c>
      <c r="I126" s="132">
        <v>1344872</v>
      </c>
      <c r="J126" s="133">
        <f t="shared" si="31"/>
        <v>2.7284850097864721</v>
      </c>
      <c r="K126" s="132"/>
      <c r="L126" s="133"/>
      <c r="M126" s="133"/>
    </row>
    <row r="127" spans="1:14" x14ac:dyDescent="0.25">
      <c r="B127" s="131" t="s">
        <v>66</v>
      </c>
      <c r="C127" s="132">
        <v>1184373</v>
      </c>
      <c r="D127" s="133">
        <v>2.5081487354097431E-2</v>
      </c>
      <c r="E127" s="132">
        <v>73616</v>
      </c>
      <c r="F127" s="133">
        <f t="shared" si="29"/>
        <v>-0.93784390559393027</v>
      </c>
      <c r="G127" s="132">
        <v>513305</v>
      </c>
      <c r="H127" s="133">
        <f t="shared" si="30"/>
        <v>5.972736905020648</v>
      </c>
      <c r="I127" s="132">
        <v>1155744</v>
      </c>
      <c r="J127" s="133">
        <f t="shared" si="31"/>
        <v>1.2515736258170094</v>
      </c>
      <c r="K127" s="132"/>
      <c r="L127" s="133"/>
      <c r="M127" s="133"/>
    </row>
    <row r="128" spans="1:14" x14ac:dyDescent="0.25">
      <c r="A128" s="130"/>
      <c r="B128" s="131" t="s">
        <v>68</v>
      </c>
      <c r="C128" s="132">
        <v>1158077</v>
      </c>
      <c r="D128" s="133">
        <v>-4.3673470061868058E-2</v>
      </c>
      <c r="E128" s="132">
        <v>83174</v>
      </c>
      <c r="F128" s="133">
        <f t="shared" si="29"/>
        <v>-0.92817921433548889</v>
      </c>
      <c r="G128" s="132">
        <v>850312</v>
      </c>
      <c r="H128" s="133">
        <f t="shared" si="30"/>
        <v>9.2232909322624863</v>
      </c>
      <c r="I128" s="132">
        <v>1232885</v>
      </c>
      <c r="J128" s="133">
        <f t="shared" si="31"/>
        <v>0.44992073497727891</v>
      </c>
      <c r="K128" s="132"/>
      <c r="L128" s="133"/>
      <c r="M128" s="133"/>
    </row>
    <row r="129" spans="2:14" x14ac:dyDescent="0.25">
      <c r="B129" s="131" t="s">
        <v>70</v>
      </c>
      <c r="C129" s="132">
        <v>954894</v>
      </c>
      <c r="D129" s="133">
        <v>5.5940403251115711E-3</v>
      </c>
      <c r="E129" s="132">
        <v>161653</v>
      </c>
      <c r="F129" s="133">
        <f t="shared" si="29"/>
        <v>-0.83071105274512147</v>
      </c>
      <c r="G129" s="132">
        <v>780228</v>
      </c>
      <c r="H129" s="133">
        <f t="shared" si="30"/>
        <v>3.8265605958441844</v>
      </c>
      <c r="I129" s="132">
        <v>999210</v>
      </c>
      <c r="J129" s="133">
        <f t="shared" si="31"/>
        <v>0.28066411356680354</v>
      </c>
      <c r="K129" s="132"/>
      <c r="L129" s="133"/>
      <c r="M129" s="133"/>
    </row>
    <row r="130" spans="2:14" x14ac:dyDescent="0.25">
      <c r="B130" s="131" t="s">
        <v>72</v>
      </c>
      <c r="C130" s="132">
        <v>1018249</v>
      </c>
      <c r="D130" s="133">
        <v>5.7651818498148488E-2</v>
      </c>
      <c r="E130" s="132">
        <v>227075</v>
      </c>
      <c r="F130" s="133">
        <f t="shared" si="29"/>
        <v>-0.77699462508679118</v>
      </c>
      <c r="G130" s="132">
        <v>608137</v>
      </c>
      <c r="H130" s="133">
        <f t="shared" si="30"/>
        <v>1.678132775514698</v>
      </c>
      <c r="I130" s="132">
        <v>1043010</v>
      </c>
      <c r="J130" s="133">
        <f t="shared" si="31"/>
        <v>0.71509051414401692</v>
      </c>
      <c r="K130" s="132"/>
      <c r="L130" s="133"/>
      <c r="M130" s="133"/>
    </row>
    <row r="131" spans="2:14" ht="15.75" x14ac:dyDescent="0.25">
      <c r="B131" s="134" t="s">
        <v>33</v>
      </c>
      <c r="C131" s="135">
        <v>13160030</v>
      </c>
      <c r="D131" s="136">
        <v>2.8986547517176886E-2</v>
      </c>
      <c r="E131" s="135">
        <v>3390819</v>
      </c>
      <c r="F131" s="136">
        <f t="shared" si="29"/>
        <v>-0.74233956913472077</v>
      </c>
      <c r="G131" s="135">
        <v>3350798</v>
      </c>
      <c r="H131" s="136">
        <f t="shared" si="30"/>
        <v>-1.1802753258136178E-2</v>
      </c>
      <c r="I131" s="135">
        <v>12657617</v>
      </c>
      <c r="J131" s="136">
        <f t="shared" si="31"/>
        <v>2.7774933015956198</v>
      </c>
      <c r="K131" s="135">
        <v>4109456</v>
      </c>
      <c r="L131" s="136">
        <v>0.17318503377278871</v>
      </c>
      <c r="M131" s="136">
        <v>1.180272700927909E-2</v>
      </c>
    </row>
    <row r="132" spans="2:14" ht="6" customHeight="1" x14ac:dyDescent="0.25"/>
    <row r="133" spans="2:14" x14ac:dyDescent="0.25">
      <c r="B133" s="39" t="s">
        <v>19</v>
      </c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</row>
    <row r="134" spans="2:14" x14ac:dyDescent="0.25">
      <c r="H134" s="130"/>
      <c r="I134" s="130"/>
      <c r="K134" s="130"/>
      <c r="L134" s="141"/>
    </row>
    <row r="136" spans="2:14" ht="48.75" customHeight="1" thickBot="1" x14ac:dyDescent="0.3">
      <c r="B136" s="293" t="str">
        <f>CONCATENATE("Pernoctaciones realizadas por los procedentes de ",C138," en los establecimientos alojativos de Tenerife (hotel + apartamento)")</f>
        <v>Pernoctaciones realizadas por los procedentes de Alemania en los establecimientos alojativos de Tenerife (hotel + apartamento)</v>
      </c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1" t="s">
        <v>95</v>
      </c>
    </row>
    <row r="137" spans="2:14" ht="10.5" customHeight="1" thickBot="1" x14ac:dyDescent="0.3">
      <c r="B137" s="124"/>
      <c r="C137" s="125"/>
      <c r="D137" s="124"/>
      <c r="E137" s="124"/>
      <c r="F137" s="124"/>
      <c r="G137" s="124"/>
      <c r="H137" s="124"/>
      <c r="I137" s="124"/>
      <c r="J137" s="124"/>
      <c r="K137" s="2"/>
      <c r="L137" s="2"/>
      <c r="N137" s="1" t="s">
        <v>96</v>
      </c>
    </row>
    <row r="138" spans="2:14" ht="22.5" thickTop="1" thickBot="1" x14ac:dyDescent="0.3">
      <c r="B138" s="140" t="str">
        <f>C138</f>
        <v>Alemania</v>
      </c>
      <c r="C138" s="303" t="s">
        <v>97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5"/>
    </row>
    <row r="139" spans="2:14" ht="22.5" thickTop="1" thickBot="1" x14ac:dyDescent="0.3">
      <c r="B139" s="3"/>
      <c r="C139" s="306">
        <v>2019</v>
      </c>
      <c r="D139" s="307"/>
      <c r="E139" s="308">
        <v>2020</v>
      </c>
      <c r="F139" s="307"/>
      <c r="G139" s="308">
        <v>2021</v>
      </c>
      <c r="H139" s="307"/>
      <c r="I139" s="308">
        <v>2022</v>
      </c>
      <c r="J139" s="307"/>
      <c r="K139" s="308">
        <v>2023</v>
      </c>
      <c r="L139" s="309"/>
      <c r="M139" s="310"/>
    </row>
    <row r="140" spans="2:14" ht="16.5" thickTop="1" thickBot="1" x14ac:dyDescent="0.3">
      <c r="B140" s="6"/>
      <c r="C140" s="127" t="s">
        <v>46</v>
      </c>
      <c r="D140" s="128" t="str">
        <f>CONCATENATE("var. ",RIGHT(C139,2),"/",RIGHT(C139-1,2))</f>
        <v>var. 19/18</v>
      </c>
      <c r="E140" s="129" t="s">
        <v>46</v>
      </c>
      <c r="F140" s="128" t="str">
        <f>CONCATENATE("var. ",RIGHT(E139,2),"/",RIGHT(E139-1,2))</f>
        <v>var. 20/19</v>
      </c>
      <c r="G140" s="129" t="s">
        <v>46</v>
      </c>
      <c r="H140" s="128" t="s">
        <v>438</v>
      </c>
      <c r="I140" s="129" t="s">
        <v>46</v>
      </c>
      <c r="J140" s="128" t="s">
        <v>47</v>
      </c>
      <c r="K140" s="129" t="s">
        <v>46</v>
      </c>
      <c r="L140" s="128" t="s">
        <v>448</v>
      </c>
      <c r="M140" s="128" t="s">
        <v>439</v>
      </c>
    </row>
    <row r="141" spans="2:14" x14ac:dyDescent="0.25">
      <c r="B141" s="131" t="s">
        <v>50</v>
      </c>
      <c r="C141" s="132">
        <v>457415</v>
      </c>
      <c r="D141" s="133">
        <v>-5.6491103584556224E-2</v>
      </c>
      <c r="E141" s="132">
        <v>420089</v>
      </c>
      <c r="F141" s="133">
        <f t="shared" ref="F141:F153" si="35">IFERROR(E141/C141-1,"-")</f>
        <v>-8.1602046281822882E-2</v>
      </c>
      <c r="G141" s="132">
        <v>32334</v>
      </c>
      <c r="H141" s="133">
        <f t="shared" ref="H141:H153" si="36">IFERROR(G141/E141-1,"-")</f>
        <v>-0.923030595897536</v>
      </c>
      <c r="I141" s="132">
        <v>238924</v>
      </c>
      <c r="J141" s="133">
        <f t="shared" ref="J141:J153" si="37">IFERROR(I141/G141-1,"-")</f>
        <v>6.3892497061916247</v>
      </c>
      <c r="K141" s="132">
        <v>354283</v>
      </c>
      <c r="L141" s="133">
        <f t="shared" ref="L141:L144" si="38">IFERROR(K141/I141-1,"-")</f>
        <v>0.4828271751686728</v>
      </c>
      <c r="M141" s="133">
        <f t="shared" ref="M141" si="39">K141/C141-1</f>
        <v>-0.22546702666069107</v>
      </c>
    </row>
    <row r="142" spans="2:14" x14ac:dyDescent="0.25">
      <c r="B142" s="131" t="s">
        <v>52</v>
      </c>
      <c r="C142" s="132">
        <v>397543</v>
      </c>
      <c r="D142" s="133">
        <v>-0.11128225305261086</v>
      </c>
      <c r="E142" s="132">
        <v>376084</v>
      </c>
      <c r="F142" s="133">
        <f t="shared" si="35"/>
        <v>-5.3979066415456911E-2</v>
      </c>
      <c r="G142" s="132">
        <v>32115</v>
      </c>
      <c r="H142" s="133">
        <f t="shared" si="36"/>
        <v>-0.91460684315206175</v>
      </c>
      <c r="I142" s="132">
        <v>234944</v>
      </c>
      <c r="J142" s="133">
        <f t="shared" si="37"/>
        <v>6.3157091701697023</v>
      </c>
      <c r="K142" s="132">
        <v>338200</v>
      </c>
      <c r="L142" s="133">
        <f t="shared" si="38"/>
        <v>0.43949196404249524</v>
      </c>
      <c r="M142" s="133">
        <f>IFERROR(K142/C142-1,"-")</f>
        <v>-0.1492744181132607</v>
      </c>
    </row>
    <row r="143" spans="2:14" x14ac:dyDescent="0.25">
      <c r="B143" s="131" t="s">
        <v>54</v>
      </c>
      <c r="C143" s="132">
        <v>417631</v>
      </c>
      <c r="D143" s="133">
        <v>-9.6596046603184993E-2</v>
      </c>
      <c r="E143" s="132">
        <v>186706</v>
      </c>
      <c r="F143" s="133">
        <f t="shared" si="35"/>
        <v>-0.55294027502747634</v>
      </c>
      <c r="G143" s="132">
        <v>47243</v>
      </c>
      <c r="H143" s="133">
        <f t="shared" si="36"/>
        <v>-0.74696581791693895</v>
      </c>
      <c r="I143" s="132">
        <v>309470</v>
      </c>
      <c r="J143" s="133">
        <f t="shared" si="37"/>
        <v>5.5506000889020592</v>
      </c>
      <c r="K143" s="132">
        <v>343780</v>
      </c>
      <c r="L143" s="133">
        <f t="shared" si="38"/>
        <v>0.11086696610333791</v>
      </c>
      <c r="M143" s="133">
        <f t="shared" ref="M143:M144" si="40">IFERROR(K143/C143-1,"-")</f>
        <v>-0.17683313738683193</v>
      </c>
    </row>
    <row r="144" spans="2:14" x14ac:dyDescent="0.25">
      <c r="B144" s="131" t="s">
        <v>56</v>
      </c>
      <c r="C144" s="132">
        <v>337995</v>
      </c>
      <c r="D144" s="133">
        <v>-8.5286149999052818E-2</v>
      </c>
      <c r="E144" s="132">
        <v>0</v>
      </c>
      <c r="F144" s="133">
        <f t="shared" si="35"/>
        <v>-1</v>
      </c>
      <c r="G144" s="132">
        <v>40849</v>
      </c>
      <c r="H144" s="133" t="str">
        <f t="shared" si="36"/>
        <v>-</v>
      </c>
      <c r="I144" s="132">
        <v>278608</v>
      </c>
      <c r="J144" s="133">
        <f t="shared" si="37"/>
        <v>5.820436240789248</v>
      </c>
      <c r="K144" s="132">
        <v>278156</v>
      </c>
      <c r="L144" s="133">
        <f t="shared" si="38"/>
        <v>-1.6223511169816129E-3</v>
      </c>
      <c r="M144" s="133">
        <f t="shared" si="40"/>
        <v>-0.17704108048935641</v>
      </c>
    </row>
    <row r="145" spans="1:14" x14ac:dyDescent="0.25">
      <c r="B145" s="131" t="s">
        <v>58</v>
      </c>
      <c r="C145" s="132">
        <v>294777</v>
      </c>
      <c r="D145" s="133">
        <v>-0.21652079385287626</v>
      </c>
      <c r="E145" s="132">
        <v>593</v>
      </c>
      <c r="F145" s="133">
        <f t="shared" si="35"/>
        <v>-0.99798830980707454</v>
      </c>
      <c r="G145" s="132">
        <v>49950</v>
      </c>
      <c r="H145" s="133">
        <f t="shared" si="36"/>
        <v>83.232715008431697</v>
      </c>
      <c r="I145" s="132">
        <v>214787</v>
      </c>
      <c r="J145" s="133">
        <f t="shared" si="37"/>
        <v>3.3000400400400398</v>
      </c>
      <c r="K145" s="132"/>
      <c r="L145" s="133"/>
      <c r="M145" s="133"/>
    </row>
    <row r="146" spans="1:14" x14ac:dyDescent="0.25">
      <c r="B146" s="131" t="s">
        <v>60</v>
      </c>
      <c r="C146" s="132">
        <v>320983</v>
      </c>
      <c r="D146" s="133">
        <v>-0.18465391678965248</v>
      </c>
      <c r="E146" s="132">
        <v>529</v>
      </c>
      <c r="F146" s="133">
        <f t="shared" si="35"/>
        <v>-0.99835193764155739</v>
      </c>
      <c r="G146" s="132">
        <v>81566</v>
      </c>
      <c r="H146" s="133">
        <f t="shared" si="36"/>
        <v>153.1890359168242</v>
      </c>
      <c r="I146" s="132">
        <v>232142</v>
      </c>
      <c r="J146" s="133">
        <f t="shared" si="37"/>
        <v>1.846063310693181</v>
      </c>
      <c r="K146" s="132"/>
      <c r="L146" s="133"/>
      <c r="M146" s="133"/>
    </row>
    <row r="147" spans="1:14" x14ac:dyDescent="0.25">
      <c r="B147" s="131" t="s">
        <v>62</v>
      </c>
      <c r="C147" s="132">
        <v>336291</v>
      </c>
      <c r="D147" s="133">
        <v>-0.20583255205442896</v>
      </c>
      <c r="E147" s="132">
        <v>59328</v>
      </c>
      <c r="F147" s="133">
        <f t="shared" si="35"/>
        <v>-0.8235813625699171</v>
      </c>
      <c r="G147" s="132">
        <v>149984</v>
      </c>
      <c r="H147" s="133">
        <f t="shared" si="36"/>
        <v>1.528047464940669</v>
      </c>
      <c r="I147" s="132">
        <v>228057</v>
      </c>
      <c r="J147" s="133">
        <f t="shared" si="37"/>
        <v>0.5205421911670578</v>
      </c>
      <c r="K147" s="132"/>
      <c r="L147" s="133"/>
      <c r="M147" s="133"/>
    </row>
    <row r="148" spans="1:14" x14ac:dyDescent="0.25">
      <c r="B148" s="131" t="s">
        <v>64</v>
      </c>
      <c r="C148" s="132">
        <v>327484</v>
      </c>
      <c r="D148" s="133">
        <v>-0.19293593446566049</v>
      </c>
      <c r="E148" s="132">
        <v>85698</v>
      </c>
      <c r="F148" s="133">
        <f t="shared" si="35"/>
        <v>-0.73831393289443148</v>
      </c>
      <c r="G148" s="132">
        <v>162669</v>
      </c>
      <c r="H148" s="133">
        <f t="shared" si="36"/>
        <v>0.89816565147377991</v>
      </c>
      <c r="I148" s="132">
        <v>236713</v>
      </c>
      <c r="J148" s="133">
        <f t="shared" si="37"/>
        <v>0.45518199534023074</v>
      </c>
      <c r="K148" s="132"/>
      <c r="L148" s="133"/>
      <c r="M148" s="133"/>
    </row>
    <row r="149" spans="1:14" x14ac:dyDescent="0.25">
      <c r="B149" s="131" t="s">
        <v>66</v>
      </c>
      <c r="C149" s="132">
        <v>358642</v>
      </c>
      <c r="D149" s="133">
        <v>-0.1654908275239434</v>
      </c>
      <c r="E149" s="132">
        <v>21237</v>
      </c>
      <c r="F149" s="133">
        <f t="shared" si="35"/>
        <v>-0.94078496104750697</v>
      </c>
      <c r="G149" s="132">
        <v>245802</v>
      </c>
      <c r="H149" s="133">
        <f t="shared" si="36"/>
        <v>10.574233648820455</v>
      </c>
      <c r="I149" s="132">
        <v>240568</v>
      </c>
      <c r="J149" s="133">
        <f t="shared" si="37"/>
        <v>-2.1293561484446832E-2</v>
      </c>
      <c r="K149" s="132"/>
      <c r="L149" s="133"/>
      <c r="M149" s="133"/>
    </row>
    <row r="150" spans="1:14" x14ac:dyDescent="0.25">
      <c r="A150" s="130"/>
      <c r="B150" s="131" t="s">
        <v>68</v>
      </c>
      <c r="C150" s="132">
        <v>360471</v>
      </c>
      <c r="D150" s="133">
        <v>-0.20608795623331655</v>
      </c>
      <c r="E150" s="132">
        <v>10444</v>
      </c>
      <c r="F150" s="133">
        <f t="shared" si="35"/>
        <v>-0.97102679549811222</v>
      </c>
      <c r="G150" s="132">
        <v>298448</v>
      </c>
      <c r="H150" s="133">
        <f t="shared" si="36"/>
        <v>27.576024511681346</v>
      </c>
      <c r="I150" s="132">
        <v>256441</v>
      </c>
      <c r="J150" s="133">
        <f t="shared" si="37"/>
        <v>-0.14075148769634915</v>
      </c>
      <c r="K150" s="132"/>
      <c r="L150" s="133"/>
      <c r="M150" s="133"/>
    </row>
    <row r="151" spans="1:14" x14ac:dyDescent="0.25">
      <c r="B151" s="131" t="s">
        <v>70</v>
      </c>
      <c r="C151" s="132">
        <v>411200</v>
      </c>
      <c r="D151" s="133">
        <v>-0.15192364012853143</v>
      </c>
      <c r="E151" s="132">
        <v>56413</v>
      </c>
      <c r="F151" s="133">
        <f t="shared" si="35"/>
        <v>-0.86280885214007785</v>
      </c>
      <c r="G151" s="132">
        <v>362841</v>
      </c>
      <c r="H151" s="133">
        <f t="shared" si="36"/>
        <v>5.4318685409391456</v>
      </c>
      <c r="I151" s="132">
        <v>367823</v>
      </c>
      <c r="J151" s="133">
        <f t="shared" si="37"/>
        <v>1.3730532106349669E-2</v>
      </c>
      <c r="K151" s="132"/>
      <c r="L151" s="133"/>
      <c r="M151" s="133"/>
    </row>
    <row r="152" spans="1:14" x14ac:dyDescent="0.25">
      <c r="B152" s="131" t="s">
        <v>72</v>
      </c>
      <c r="C152" s="132">
        <v>403671</v>
      </c>
      <c r="D152" s="133">
        <v>-8.2884815052947536E-2</v>
      </c>
      <c r="E152" s="132">
        <v>61166</v>
      </c>
      <c r="F152" s="133">
        <f t="shared" si="35"/>
        <v>-0.84847561504294333</v>
      </c>
      <c r="G152" s="132">
        <v>303136</v>
      </c>
      <c r="H152" s="133">
        <f t="shared" si="36"/>
        <v>3.9559559232253214</v>
      </c>
      <c r="I152" s="132">
        <v>330779</v>
      </c>
      <c r="J152" s="133">
        <f t="shared" si="37"/>
        <v>9.1190092895597985E-2</v>
      </c>
      <c r="K152" s="132"/>
      <c r="L152" s="133"/>
      <c r="M152" s="133"/>
    </row>
    <row r="153" spans="1:14" ht="15.75" x14ac:dyDescent="0.25">
      <c r="B153" s="134" t="s">
        <v>33</v>
      </c>
      <c r="C153" s="135">
        <v>4424103</v>
      </c>
      <c r="D153" s="136">
        <v>-0.1445856373781077</v>
      </c>
      <c r="E153" s="135">
        <v>1278654</v>
      </c>
      <c r="F153" s="136">
        <f t="shared" si="35"/>
        <v>-0.71098005629615768</v>
      </c>
      <c r="G153" s="135">
        <v>1806937</v>
      </c>
      <c r="H153" s="136">
        <f t="shared" si="36"/>
        <v>0.4131555526358186</v>
      </c>
      <c r="I153" s="135">
        <v>3169256</v>
      </c>
      <c r="J153" s="136">
        <f t="shared" si="37"/>
        <v>0.75393829447291183</v>
      </c>
      <c r="K153" s="135">
        <v>1314419</v>
      </c>
      <c r="L153" s="136">
        <v>0.23774561041710229</v>
      </c>
      <c r="M153" s="136">
        <v>-0.18388671438434756</v>
      </c>
    </row>
    <row r="154" spans="1:14" ht="6" customHeight="1" x14ac:dyDescent="0.25"/>
    <row r="155" spans="1:14" x14ac:dyDescent="0.25">
      <c r="B155" s="39" t="s">
        <v>19</v>
      </c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</row>
    <row r="156" spans="1:14" x14ac:dyDescent="0.25">
      <c r="I156" s="130"/>
      <c r="L156" s="142"/>
    </row>
    <row r="157" spans="1:14" x14ac:dyDescent="0.25">
      <c r="M157" s="141"/>
    </row>
    <row r="158" spans="1:14" ht="48.75" customHeight="1" thickBot="1" x14ac:dyDescent="0.3">
      <c r="B158" s="293" t="str">
        <f>CONCATENATE("Pernoctaciones realizadas por los procedentes de ",C160," en los establecimientos alojativos de Tenerife (hotel + apartamento)")</f>
        <v>Pernoctaciones realizadas por los procedentes de Francia en los establecimientos alojativos de Tenerife (hotel + apartamento)</v>
      </c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1" t="s">
        <v>99</v>
      </c>
    </row>
    <row r="159" spans="1:14" ht="10.5" customHeight="1" thickBot="1" x14ac:dyDescent="0.3">
      <c r="B159" s="124"/>
      <c r="C159" s="125"/>
      <c r="D159" s="124"/>
      <c r="E159" s="124"/>
      <c r="F159" s="124"/>
      <c r="G159" s="124"/>
      <c r="H159" s="124"/>
      <c r="I159" s="124"/>
      <c r="J159" s="124"/>
      <c r="K159" s="2"/>
      <c r="L159" s="2"/>
      <c r="N159" s="1" t="s">
        <v>100</v>
      </c>
    </row>
    <row r="160" spans="1:14" ht="22.5" thickTop="1" thickBot="1" x14ac:dyDescent="0.3">
      <c r="B160" s="140" t="str">
        <f>C160</f>
        <v>Francia</v>
      </c>
      <c r="C160" s="303" t="s">
        <v>101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5"/>
    </row>
    <row r="161" spans="2:13" ht="22.5" thickTop="1" thickBot="1" x14ac:dyDescent="0.3">
      <c r="B161" s="3"/>
      <c r="C161" s="306">
        <v>2019</v>
      </c>
      <c r="D161" s="307"/>
      <c r="E161" s="308">
        <v>2020</v>
      </c>
      <c r="F161" s="307"/>
      <c r="G161" s="308">
        <v>2021</v>
      </c>
      <c r="H161" s="307"/>
      <c r="I161" s="308">
        <v>2022</v>
      </c>
      <c r="J161" s="307"/>
      <c r="K161" s="308">
        <v>2023</v>
      </c>
      <c r="L161" s="309"/>
      <c r="M161" s="310"/>
    </row>
    <row r="162" spans="2:13" ht="16.5" thickTop="1" thickBot="1" x14ac:dyDescent="0.3">
      <c r="B162" s="6"/>
      <c r="C162" s="127" t="s">
        <v>46</v>
      </c>
      <c r="D162" s="128" t="str">
        <f>CONCATENATE("var. ",RIGHT(C161,2),"/",RIGHT(C161-1,2))</f>
        <v>var. 19/18</v>
      </c>
      <c r="E162" s="129" t="s">
        <v>46</v>
      </c>
      <c r="F162" s="128" t="str">
        <f>CONCATENATE("var. ",RIGHT(E161,2),"/",RIGHT(E161-1,2))</f>
        <v>var. 20/19</v>
      </c>
      <c r="G162" s="129" t="s">
        <v>46</v>
      </c>
      <c r="H162" s="128" t="s">
        <v>438</v>
      </c>
      <c r="I162" s="129" t="s">
        <v>46</v>
      </c>
      <c r="J162" s="128" t="s">
        <v>47</v>
      </c>
      <c r="K162" s="129" t="s">
        <v>46</v>
      </c>
      <c r="L162" s="128" t="s">
        <v>448</v>
      </c>
      <c r="M162" s="128" t="s">
        <v>439</v>
      </c>
    </row>
    <row r="163" spans="2:13" x14ac:dyDescent="0.25">
      <c r="B163" s="131" t="s">
        <v>50</v>
      </c>
      <c r="C163" s="132">
        <v>101986</v>
      </c>
      <c r="D163" s="133">
        <v>6.769262981574542E-2</v>
      </c>
      <c r="E163" s="132">
        <v>101413</v>
      </c>
      <c r="F163" s="133">
        <f t="shared" ref="F163:F175" si="41">IFERROR(E163/C163-1,"-")</f>
        <v>-5.6184182142646755E-3</v>
      </c>
      <c r="G163" s="132">
        <v>30295</v>
      </c>
      <c r="H163" s="133">
        <f t="shared" ref="H163:H175" si="42">IFERROR(G163/E163-1,"-")</f>
        <v>-0.70127104020194642</v>
      </c>
      <c r="I163" s="132">
        <v>80394</v>
      </c>
      <c r="J163" s="133">
        <f t="shared" ref="J163:J175" si="43">IFERROR(I163/G163-1,"-")</f>
        <v>1.65370523188645</v>
      </c>
      <c r="K163" s="132">
        <v>126041</v>
      </c>
      <c r="L163" s="133">
        <f t="shared" ref="L163:L166" si="44">IFERROR(K163/I163-1,"-")</f>
        <v>0.56779112869119586</v>
      </c>
      <c r="M163" s="133">
        <f t="shared" ref="M163" si="45">K163/C163-1</f>
        <v>0.23586570705783139</v>
      </c>
    </row>
    <row r="164" spans="2:13" x14ac:dyDescent="0.25">
      <c r="B164" s="131" t="s">
        <v>52</v>
      </c>
      <c r="C164" s="132">
        <v>112064</v>
      </c>
      <c r="D164" s="133">
        <v>0.14903259543315328</v>
      </c>
      <c r="E164" s="132">
        <v>114355</v>
      </c>
      <c r="F164" s="133">
        <f t="shared" si="41"/>
        <v>2.0443675042832732E-2</v>
      </c>
      <c r="G164" s="132">
        <v>42634</v>
      </c>
      <c r="H164" s="133">
        <f t="shared" si="42"/>
        <v>-0.62717852302041888</v>
      </c>
      <c r="I164" s="132">
        <v>114316</v>
      </c>
      <c r="J164" s="133">
        <f t="shared" si="43"/>
        <v>1.6813341464558804</v>
      </c>
      <c r="K164" s="132">
        <v>145020</v>
      </c>
      <c r="L164" s="133">
        <f t="shared" si="44"/>
        <v>0.26858882396165007</v>
      </c>
      <c r="M164" s="133">
        <f>IFERROR(K164/C164-1,"-")</f>
        <v>0.29408195316961727</v>
      </c>
    </row>
    <row r="165" spans="2:13" x14ac:dyDescent="0.25">
      <c r="B165" s="131" t="s">
        <v>54</v>
      </c>
      <c r="C165" s="132">
        <v>91891</v>
      </c>
      <c r="D165" s="133">
        <v>-0.10947115431207421</v>
      </c>
      <c r="E165" s="132">
        <v>41633</v>
      </c>
      <c r="F165" s="133">
        <f t="shared" si="41"/>
        <v>-0.54693060256173076</v>
      </c>
      <c r="G165" s="132">
        <v>45051</v>
      </c>
      <c r="H165" s="133">
        <f t="shared" si="42"/>
        <v>8.2098335455047744E-2</v>
      </c>
      <c r="I165" s="132">
        <v>106845</v>
      </c>
      <c r="J165" s="133">
        <f t="shared" si="43"/>
        <v>1.3716454684690684</v>
      </c>
      <c r="K165" s="132">
        <v>131263</v>
      </c>
      <c r="L165" s="133">
        <f t="shared" si="44"/>
        <v>0.22853666526276384</v>
      </c>
      <c r="M165" s="133">
        <f t="shared" ref="M165:M166" si="46">IFERROR(K165/C165-1,"-")</f>
        <v>0.42846415862271603</v>
      </c>
    </row>
    <row r="166" spans="2:13" x14ac:dyDescent="0.25">
      <c r="B166" s="131" t="s">
        <v>56</v>
      </c>
      <c r="C166" s="132">
        <v>110366</v>
      </c>
      <c r="D166" s="133">
        <v>-6.9465874119978066E-2</v>
      </c>
      <c r="E166" s="132">
        <v>0</v>
      </c>
      <c r="F166" s="133">
        <f t="shared" si="41"/>
        <v>-1</v>
      </c>
      <c r="G166" s="132">
        <v>31063</v>
      </c>
      <c r="H166" s="133" t="str">
        <f t="shared" si="42"/>
        <v>-</v>
      </c>
      <c r="I166" s="132">
        <v>114040</v>
      </c>
      <c r="J166" s="133">
        <f t="shared" si="43"/>
        <v>2.6712487525351705</v>
      </c>
      <c r="K166" s="132">
        <v>138315</v>
      </c>
      <c r="L166" s="133">
        <f t="shared" si="44"/>
        <v>0.21286390740091199</v>
      </c>
      <c r="M166" s="133">
        <f t="shared" si="46"/>
        <v>0.25323922222423567</v>
      </c>
    </row>
    <row r="167" spans="2:13" x14ac:dyDescent="0.25">
      <c r="B167" s="131" t="s">
        <v>58</v>
      </c>
      <c r="C167" s="132">
        <v>94991</v>
      </c>
      <c r="D167" s="133">
        <v>-7.4576700504647042E-2</v>
      </c>
      <c r="E167" s="132">
        <v>34</v>
      </c>
      <c r="F167" s="133">
        <f t="shared" si="41"/>
        <v>-0.9996420713541283</v>
      </c>
      <c r="G167" s="132">
        <v>52639</v>
      </c>
      <c r="H167" s="133">
        <f t="shared" si="42"/>
        <v>1547.2058823529412</v>
      </c>
      <c r="I167" s="132">
        <v>108904</v>
      </c>
      <c r="J167" s="133">
        <f t="shared" si="43"/>
        <v>1.0688842873154885</v>
      </c>
      <c r="K167" s="132"/>
      <c r="L167" s="133"/>
      <c r="M167" s="133"/>
    </row>
    <row r="168" spans="2:13" x14ac:dyDescent="0.25">
      <c r="B168" s="131" t="s">
        <v>60</v>
      </c>
      <c r="C168" s="132">
        <v>79884</v>
      </c>
      <c r="D168" s="133">
        <v>7.7010192525481358E-2</v>
      </c>
      <c r="E168" s="132">
        <v>118</v>
      </c>
      <c r="F168" s="133">
        <f t="shared" si="41"/>
        <v>-0.9985228581443093</v>
      </c>
      <c r="G168" s="132">
        <v>48177</v>
      </c>
      <c r="H168" s="133">
        <f t="shared" si="42"/>
        <v>407.27966101694915</v>
      </c>
      <c r="I168" s="132">
        <v>75211</v>
      </c>
      <c r="J168" s="133">
        <f t="shared" si="43"/>
        <v>0.56113913278120275</v>
      </c>
      <c r="K168" s="132"/>
      <c r="L168" s="133"/>
      <c r="M168" s="133"/>
    </row>
    <row r="169" spans="2:13" x14ac:dyDescent="0.25">
      <c r="B169" s="131" t="s">
        <v>62</v>
      </c>
      <c r="C169" s="132">
        <v>103465</v>
      </c>
      <c r="D169" s="133">
        <v>7.6269335191869514E-2</v>
      </c>
      <c r="E169" s="132">
        <v>9890</v>
      </c>
      <c r="F169" s="133">
        <f t="shared" si="41"/>
        <v>-0.90441212004059346</v>
      </c>
      <c r="G169" s="132">
        <v>78936</v>
      </c>
      <c r="H169" s="133">
        <f t="shared" si="42"/>
        <v>6.9813953488372089</v>
      </c>
      <c r="I169" s="132">
        <v>103512</v>
      </c>
      <c r="J169" s="133">
        <f t="shared" si="43"/>
        <v>0.31134083307996341</v>
      </c>
      <c r="K169" s="132"/>
      <c r="L169" s="133"/>
      <c r="M169" s="133"/>
    </row>
    <row r="170" spans="2:13" x14ac:dyDescent="0.25">
      <c r="B170" s="131" t="s">
        <v>64</v>
      </c>
      <c r="C170" s="132">
        <v>144376</v>
      </c>
      <c r="D170" s="133">
        <v>0.11824892145396526</v>
      </c>
      <c r="E170" s="132">
        <v>40514</v>
      </c>
      <c r="F170" s="133">
        <f t="shared" si="41"/>
        <v>-0.71938549343381175</v>
      </c>
      <c r="G170" s="132">
        <v>120894</v>
      </c>
      <c r="H170" s="133">
        <f t="shared" si="42"/>
        <v>1.9840055289529546</v>
      </c>
      <c r="I170" s="132">
        <v>143032</v>
      </c>
      <c r="J170" s="133">
        <f t="shared" si="43"/>
        <v>0.18311909606762944</v>
      </c>
      <c r="K170" s="132"/>
      <c r="L170" s="133"/>
      <c r="M170" s="133"/>
    </row>
    <row r="171" spans="2:13" x14ac:dyDescent="0.25">
      <c r="B171" s="131" t="s">
        <v>66</v>
      </c>
      <c r="C171" s="132">
        <v>88844</v>
      </c>
      <c r="D171" s="133">
        <v>5.402776130027287E-2</v>
      </c>
      <c r="E171" s="132">
        <v>15164</v>
      </c>
      <c r="F171" s="133">
        <f t="shared" si="41"/>
        <v>-0.82931880599702845</v>
      </c>
      <c r="G171" s="132">
        <v>70250</v>
      </c>
      <c r="H171" s="133">
        <f t="shared" si="42"/>
        <v>3.6326826694803485</v>
      </c>
      <c r="I171" s="132">
        <v>96299</v>
      </c>
      <c r="J171" s="133">
        <f t="shared" si="43"/>
        <v>0.37080427046263353</v>
      </c>
      <c r="K171" s="132"/>
      <c r="L171" s="133"/>
      <c r="M171" s="133"/>
    </row>
    <row r="172" spans="2:13" x14ac:dyDescent="0.25">
      <c r="B172" s="131" t="s">
        <v>68</v>
      </c>
      <c r="C172" s="132">
        <v>102739</v>
      </c>
      <c r="D172" s="133">
        <v>-3.0873863336226104E-2</v>
      </c>
      <c r="E172" s="132">
        <v>35919</v>
      </c>
      <c r="F172" s="133">
        <f t="shared" si="41"/>
        <v>-0.65038592939390105</v>
      </c>
      <c r="G172" s="132">
        <v>99521</v>
      </c>
      <c r="H172" s="133">
        <f t="shared" si="42"/>
        <v>1.770706311422924</v>
      </c>
      <c r="I172" s="132">
        <v>129560</v>
      </c>
      <c r="J172" s="133">
        <f t="shared" si="43"/>
        <v>0.30183579345062861</v>
      </c>
      <c r="K172" s="132"/>
      <c r="L172" s="133"/>
      <c r="M172" s="133"/>
    </row>
    <row r="173" spans="2:13" x14ac:dyDescent="0.25">
      <c r="B173" s="131" t="s">
        <v>70</v>
      </c>
      <c r="C173" s="132">
        <v>76005</v>
      </c>
      <c r="D173" s="133">
        <v>0.12445075673516492</v>
      </c>
      <c r="E173" s="132">
        <v>9336</v>
      </c>
      <c r="F173" s="133">
        <f t="shared" si="41"/>
        <v>-0.87716597592263668</v>
      </c>
      <c r="G173" s="132">
        <v>103410</v>
      </c>
      <c r="H173" s="133">
        <f t="shared" si="42"/>
        <v>10.076478149100257</v>
      </c>
      <c r="I173" s="132">
        <v>100560</v>
      </c>
      <c r="J173" s="133">
        <f t="shared" si="43"/>
        <v>-2.7560197272990972E-2</v>
      </c>
      <c r="K173" s="132"/>
      <c r="L173" s="133"/>
      <c r="M173" s="133"/>
    </row>
    <row r="174" spans="2:13" x14ac:dyDescent="0.25">
      <c r="B174" s="131" t="s">
        <v>72</v>
      </c>
      <c r="C174" s="132">
        <v>74211</v>
      </c>
      <c r="D174" s="133">
        <v>1.6296681776475364E-2</v>
      </c>
      <c r="E174" s="132">
        <v>26842</v>
      </c>
      <c r="F174" s="133">
        <f t="shared" si="41"/>
        <v>-0.63830159949333654</v>
      </c>
      <c r="G174" s="132">
        <v>93032</v>
      </c>
      <c r="H174" s="133">
        <f t="shared" si="42"/>
        <v>2.4659116310260041</v>
      </c>
      <c r="I174" s="132">
        <v>115679</v>
      </c>
      <c r="J174" s="133">
        <f t="shared" si="43"/>
        <v>0.24343236735746832</v>
      </c>
      <c r="K174" s="132"/>
      <c r="L174" s="133"/>
      <c r="M174" s="133"/>
    </row>
    <row r="175" spans="2:13" ht="15.75" x14ac:dyDescent="0.25">
      <c r="B175" s="134" t="s">
        <v>33</v>
      </c>
      <c r="C175" s="135">
        <v>1180822</v>
      </c>
      <c r="D175" s="136">
        <v>2.8754583701060321E-2</v>
      </c>
      <c r="E175" s="135">
        <v>395218</v>
      </c>
      <c r="F175" s="136">
        <f t="shared" si="41"/>
        <v>-0.66530264510654447</v>
      </c>
      <c r="G175" s="135">
        <v>815902</v>
      </c>
      <c r="H175" s="136">
        <f t="shared" si="42"/>
        <v>1.0644353243020306</v>
      </c>
      <c r="I175" s="135">
        <v>1288352</v>
      </c>
      <c r="J175" s="136">
        <f t="shared" si="43"/>
        <v>0.57905238619343979</v>
      </c>
      <c r="K175" s="135">
        <v>540639</v>
      </c>
      <c r="L175" s="136">
        <v>0.30087946197620274</v>
      </c>
      <c r="M175" s="136">
        <v>0.29865459864955435</v>
      </c>
    </row>
    <row r="176" spans="2:13" ht="6" customHeight="1" x14ac:dyDescent="0.25"/>
    <row r="177" spans="1:14" x14ac:dyDescent="0.25">
      <c r="B177" s="39" t="s">
        <v>19</v>
      </c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</row>
    <row r="180" spans="1:14" ht="48.75" customHeight="1" thickBot="1" x14ac:dyDescent="0.3">
      <c r="B180" s="293" t="str">
        <f>CONCATENATE("Pernoctaciones realizadas por los procedentes de ",C182," en los establecimientos alojativos de Tenerife (hotel + apartamento)")</f>
        <v>Pernoctaciones realizadas por los procedentes de Bélgica en los establecimientos alojativos de Tenerife (hotel + apartamento)</v>
      </c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1" t="s">
        <v>103</v>
      </c>
    </row>
    <row r="181" spans="1:14" ht="10.5" customHeight="1" thickBot="1" x14ac:dyDescent="0.3">
      <c r="B181" s="124"/>
      <c r="C181" s="125"/>
      <c r="D181" s="124"/>
      <c r="E181" s="124"/>
      <c r="F181" s="124"/>
      <c r="G181" s="124"/>
      <c r="H181" s="124"/>
      <c r="I181" s="124"/>
      <c r="J181" s="124"/>
      <c r="K181" s="2"/>
      <c r="L181" s="2"/>
      <c r="N181" s="1" t="s">
        <v>104</v>
      </c>
    </row>
    <row r="182" spans="1:14" ht="22.5" thickTop="1" thickBot="1" x14ac:dyDescent="0.3">
      <c r="B182" s="140" t="str">
        <f>C182</f>
        <v>Bélgica</v>
      </c>
      <c r="C182" s="303" t="s">
        <v>105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5"/>
    </row>
    <row r="183" spans="1:14" ht="22.5" thickTop="1" thickBot="1" x14ac:dyDescent="0.3">
      <c r="B183" s="3"/>
      <c r="C183" s="306">
        <v>2019</v>
      </c>
      <c r="D183" s="307"/>
      <c r="E183" s="308">
        <v>2020</v>
      </c>
      <c r="F183" s="307"/>
      <c r="G183" s="308">
        <v>2021</v>
      </c>
      <c r="H183" s="307"/>
      <c r="I183" s="308">
        <v>2022</v>
      </c>
      <c r="J183" s="307"/>
      <c r="K183" s="308">
        <v>2023</v>
      </c>
      <c r="L183" s="309"/>
      <c r="M183" s="310"/>
    </row>
    <row r="184" spans="1:14" ht="16.5" thickTop="1" thickBot="1" x14ac:dyDescent="0.3">
      <c r="B184" s="6"/>
      <c r="C184" s="127" t="s">
        <v>46</v>
      </c>
      <c r="D184" s="128" t="str">
        <f>CONCATENATE("var. ",RIGHT(C183,2),"/",RIGHT(C183-1,2))</f>
        <v>var. 19/18</v>
      </c>
      <c r="E184" s="129" t="s">
        <v>46</v>
      </c>
      <c r="F184" s="128" t="str">
        <f>CONCATENATE("var. ",RIGHT(E183,2),"/",RIGHT(E183-1,2))</f>
        <v>var. 20/19</v>
      </c>
      <c r="G184" s="129" t="s">
        <v>46</v>
      </c>
      <c r="H184" s="128" t="s">
        <v>438</v>
      </c>
      <c r="I184" s="129" t="s">
        <v>46</v>
      </c>
      <c r="J184" s="128" t="s">
        <v>47</v>
      </c>
      <c r="K184" s="129" t="s">
        <v>46</v>
      </c>
      <c r="L184" s="128" t="s">
        <v>448</v>
      </c>
      <c r="M184" s="128" t="s">
        <v>439</v>
      </c>
    </row>
    <row r="185" spans="1:14" x14ac:dyDescent="0.25">
      <c r="A185" s="130"/>
      <c r="B185" s="131" t="s">
        <v>50</v>
      </c>
      <c r="C185" s="132">
        <v>104676</v>
      </c>
      <c r="D185" s="133">
        <v>-2.8285510058204788E-2</v>
      </c>
      <c r="E185" s="132">
        <v>106486</v>
      </c>
      <c r="F185" s="133">
        <f t="shared" ref="F185:F197" si="47">IFERROR(E185/C185-1,"-")</f>
        <v>1.7291451717681205E-2</v>
      </c>
      <c r="G185" s="132">
        <v>15935</v>
      </c>
      <c r="H185" s="133">
        <f t="shared" ref="H185:H197" si="48">IFERROR(G185/E185-1,"-")</f>
        <v>-0.85035591533159294</v>
      </c>
      <c r="I185" s="132">
        <v>99130</v>
      </c>
      <c r="J185" s="133">
        <f t="shared" ref="J185:J197" si="49">IFERROR(I185/G185-1,"-")</f>
        <v>5.2208973956699092</v>
      </c>
      <c r="K185" s="132">
        <v>106604</v>
      </c>
      <c r="L185" s="133">
        <f t="shared" ref="L185:L188" si="50">IFERROR(K185/I185-1,"-")</f>
        <v>7.5395944719055752E-2</v>
      </c>
      <c r="M185" s="133">
        <f t="shared" ref="M185" si="51">K185/C185-1</f>
        <v>1.8418739730215128E-2</v>
      </c>
    </row>
    <row r="186" spans="1:14" x14ac:dyDescent="0.25">
      <c r="B186" s="131" t="s">
        <v>52</v>
      </c>
      <c r="C186" s="132">
        <v>83167</v>
      </c>
      <c r="D186" s="133">
        <v>-0.17824042052842715</v>
      </c>
      <c r="E186" s="132">
        <v>98953</v>
      </c>
      <c r="F186" s="133">
        <f t="shared" si="47"/>
        <v>0.18981086248151313</v>
      </c>
      <c r="G186" s="132">
        <v>5298</v>
      </c>
      <c r="H186" s="133">
        <f t="shared" si="48"/>
        <v>-0.94645943023455581</v>
      </c>
      <c r="I186" s="132">
        <v>91920</v>
      </c>
      <c r="J186" s="133">
        <f t="shared" si="49"/>
        <v>16.349943374858437</v>
      </c>
      <c r="K186" s="132">
        <v>100713</v>
      </c>
      <c r="L186" s="133">
        <f t="shared" si="50"/>
        <v>9.5659268929503938E-2</v>
      </c>
      <c r="M186" s="133">
        <f>IFERROR(K186/C186-1,"-")</f>
        <v>0.21097310231221522</v>
      </c>
    </row>
    <row r="187" spans="1:14" x14ac:dyDescent="0.25">
      <c r="B187" s="131" t="s">
        <v>54</v>
      </c>
      <c r="C187" s="132">
        <v>99533</v>
      </c>
      <c r="D187" s="133">
        <v>0.12258639357574674</v>
      </c>
      <c r="E187" s="132">
        <v>45152</v>
      </c>
      <c r="F187" s="133">
        <f t="shared" si="47"/>
        <v>-0.54636150824349716</v>
      </c>
      <c r="G187" s="132">
        <v>5757</v>
      </c>
      <c r="H187" s="133">
        <f t="shared" si="48"/>
        <v>-0.87249734231041809</v>
      </c>
      <c r="I187" s="132">
        <v>104961</v>
      </c>
      <c r="J187" s="133">
        <f t="shared" si="49"/>
        <v>17.231891610213651</v>
      </c>
      <c r="K187" s="132">
        <v>85919</v>
      </c>
      <c r="L187" s="133">
        <f t="shared" si="50"/>
        <v>-0.18141976543668603</v>
      </c>
      <c r="M187" s="133">
        <f t="shared" ref="M187:M188" si="52">IFERROR(K187/C187-1,"-")</f>
        <v>-0.13677875679422902</v>
      </c>
    </row>
    <row r="188" spans="1:14" x14ac:dyDescent="0.25">
      <c r="B188" s="131" t="s">
        <v>56</v>
      </c>
      <c r="C188" s="132">
        <v>91023</v>
      </c>
      <c r="D188" s="133">
        <v>-9.9406352033244327E-2</v>
      </c>
      <c r="E188" s="132">
        <v>0</v>
      </c>
      <c r="F188" s="133">
        <f t="shared" si="47"/>
        <v>-1</v>
      </c>
      <c r="G188" s="132">
        <v>10928</v>
      </c>
      <c r="H188" s="133" t="str">
        <f t="shared" si="48"/>
        <v>-</v>
      </c>
      <c r="I188" s="132">
        <v>107027</v>
      </c>
      <c r="J188" s="133">
        <f t="shared" si="49"/>
        <v>8.7938323572474371</v>
      </c>
      <c r="K188" s="132">
        <v>87599</v>
      </c>
      <c r="L188" s="133">
        <f t="shared" si="50"/>
        <v>-0.18152428826370914</v>
      </c>
      <c r="M188" s="133">
        <f t="shared" si="52"/>
        <v>-3.7616866066818244E-2</v>
      </c>
    </row>
    <row r="189" spans="1:14" x14ac:dyDescent="0.25">
      <c r="B189" s="131" t="s">
        <v>58</v>
      </c>
      <c r="C189" s="132">
        <v>67755</v>
      </c>
      <c r="D189" s="133">
        <v>-8.5318933513331086E-2</v>
      </c>
      <c r="E189" s="132">
        <v>221</v>
      </c>
      <c r="F189" s="133">
        <f t="shared" si="47"/>
        <v>-0.99673824809977118</v>
      </c>
      <c r="G189" s="132">
        <v>24046</v>
      </c>
      <c r="H189" s="133">
        <f t="shared" si="48"/>
        <v>107.8054298642534</v>
      </c>
      <c r="I189" s="132">
        <v>72154</v>
      </c>
      <c r="J189" s="133">
        <f t="shared" si="49"/>
        <v>2.0006653913332779</v>
      </c>
      <c r="K189" s="132"/>
      <c r="L189" s="133"/>
      <c r="M189" s="133"/>
    </row>
    <row r="190" spans="1:14" x14ac:dyDescent="0.25">
      <c r="B190" s="131" t="s">
        <v>106</v>
      </c>
      <c r="C190" s="132">
        <v>80965</v>
      </c>
      <c r="D190" s="133">
        <v>5.2395559830504146E-2</v>
      </c>
      <c r="E190" s="132">
        <v>77</v>
      </c>
      <c r="F190" s="133">
        <f t="shared" si="47"/>
        <v>-0.99904897177792873</v>
      </c>
      <c r="G190" s="132">
        <v>44724</v>
      </c>
      <c r="H190" s="133">
        <f t="shared" si="48"/>
        <v>579.83116883116884</v>
      </c>
      <c r="I190" s="132">
        <v>69929</v>
      </c>
      <c r="J190" s="133">
        <f t="shared" si="49"/>
        <v>0.56356765942223408</v>
      </c>
      <c r="K190" s="132"/>
      <c r="L190" s="133"/>
      <c r="M190" s="133"/>
    </row>
    <row r="191" spans="1:14" x14ac:dyDescent="0.25">
      <c r="B191" s="131" t="s">
        <v>62</v>
      </c>
      <c r="C191" s="132">
        <v>102444</v>
      </c>
      <c r="D191" s="133">
        <v>3.3594186149008554E-3</v>
      </c>
      <c r="E191" s="132">
        <v>26752</v>
      </c>
      <c r="F191" s="133">
        <f t="shared" si="47"/>
        <v>-0.73886220764515254</v>
      </c>
      <c r="G191" s="132">
        <v>73800</v>
      </c>
      <c r="H191" s="133">
        <f t="shared" si="48"/>
        <v>1.7586722488038276</v>
      </c>
      <c r="I191" s="132">
        <v>112629</v>
      </c>
      <c r="J191" s="133">
        <f t="shared" si="49"/>
        <v>0.52613821138211381</v>
      </c>
      <c r="K191" s="132"/>
      <c r="L191" s="133"/>
      <c r="M191" s="133"/>
    </row>
    <row r="192" spans="1:14" x14ac:dyDescent="0.25">
      <c r="B192" s="131" t="s">
        <v>64</v>
      </c>
      <c r="C192" s="132">
        <v>87661</v>
      </c>
      <c r="D192" s="133">
        <v>-2.1487732458196573E-2</v>
      </c>
      <c r="E192" s="132">
        <v>41750</v>
      </c>
      <c r="F192" s="133">
        <f t="shared" si="47"/>
        <v>-0.52373347326633279</v>
      </c>
      <c r="G192" s="132">
        <v>86619</v>
      </c>
      <c r="H192" s="133">
        <f t="shared" si="48"/>
        <v>1.0747065868263475</v>
      </c>
      <c r="I192" s="132">
        <v>82193</v>
      </c>
      <c r="J192" s="133">
        <f t="shared" si="49"/>
        <v>-5.1097334303097486E-2</v>
      </c>
      <c r="K192" s="132"/>
      <c r="L192" s="133"/>
      <c r="M192" s="133"/>
    </row>
    <row r="193" spans="2:14" x14ac:dyDescent="0.25">
      <c r="B193" s="131" t="s">
        <v>66</v>
      </c>
      <c r="C193" s="132">
        <v>85629</v>
      </c>
      <c r="D193" s="133">
        <v>1.0645957014883134E-2</v>
      </c>
      <c r="E193" s="132">
        <v>61832</v>
      </c>
      <c r="F193" s="133">
        <f t="shared" si="47"/>
        <v>-0.27790818531105121</v>
      </c>
      <c r="G193" s="132">
        <v>99484</v>
      </c>
      <c r="H193" s="133">
        <f t="shared" si="48"/>
        <v>0.6089403545089922</v>
      </c>
      <c r="I193" s="132">
        <v>86458</v>
      </c>
      <c r="J193" s="133">
        <f t="shared" si="49"/>
        <v>-0.13093562783965262</v>
      </c>
      <c r="K193" s="132"/>
      <c r="L193" s="133"/>
      <c r="M193" s="133"/>
    </row>
    <row r="194" spans="2:14" x14ac:dyDescent="0.25">
      <c r="B194" s="131" t="s">
        <v>68</v>
      </c>
      <c r="C194" s="132">
        <v>81111</v>
      </c>
      <c r="D194" s="133">
        <v>-0.10324050017136732</v>
      </c>
      <c r="E194" s="132">
        <v>28253</v>
      </c>
      <c r="F194" s="133">
        <f t="shared" si="47"/>
        <v>-0.65167486530803465</v>
      </c>
      <c r="G194" s="132">
        <v>104460</v>
      </c>
      <c r="H194" s="133">
        <f t="shared" si="48"/>
        <v>2.6973064807277103</v>
      </c>
      <c r="I194" s="132">
        <v>88293</v>
      </c>
      <c r="J194" s="133">
        <f t="shared" si="49"/>
        <v>-0.15476737507179783</v>
      </c>
      <c r="K194" s="132"/>
      <c r="L194" s="133"/>
      <c r="M194" s="133"/>
    </row>
    <row r="195" spans="2:14" x14ac:dyDescent="0.25">
      <c r="B195" s="131" t="s">
        <v>70</v>
      </c>
      <c r="C195" s="132">
        <v>90274</v>
      </c>
      <c r="D195" s="133">
        <v>-8.2286894521165221E-3</v>
      </c>
      <c r="E195" s="132">
        <v>14569</v>
      </c>
      <c r="F195" s="133">
        <f t="shared" si="47"/>
        <v>-0.83861355429027185</v>
      </c>
      <c r="G195" s="132">
        <v>143003</v>
      </c>
      <c r="H195" s="133">
        <f t="shared" si="48"/>
        <v>8.8155673004324253</v>
      </c>
      <c r="I195" s="132">
        <v>104326</v>
      </c>
      <c r="J195" s="133">
        <f t="shared" si="49"/>
        <v>-0.27046285742257159</v>
      </c>
      <c r="K195" s="132"/>
      <c r="L195" s="133"/>
      <c r="M195" s="133"/>
    </row>
    <row r="196" spans="2:14" x14ac:dyDescent="0.25">
      <c r="B196" s="131" t="s">
        <v>72</v>
      </c>
      <c r="C196" s="132">
        <v>110575</v>
      </c>
      <c r="D196" s="133">
        <v>3.9258256734149066E-2</v>
      </c>
      <c r="E196" s="132">
        <v>19664</v>
      </c>
      <c r="F196" s="133">
        <f t="shared" si="47"/>
        <v>-0.82216595071218634</v>
      </c>
      <c r="G196" s="132">
        <v>112413</v>
      </c>
      <c r="H196" s="133">
        <f t="shared" si="48"/>
        <v>4.7166903986981286</v>
      </c>
      <c r="I196" s="132">
        <v>105632</v>
      </c>
      <c r="J196" s="133">
        <f t="shared" si="49"/>
        <v>-6.0322204727211282E-2</v>
      </c>
      <c r="K196" s="132"/>
      <c r="L196" s="133"/>
      <c r="M196" s="133"/>
    </row>
    <row r="197" spans="2:14" ht="15.75" x14ac:dyDescent="0.25">
      <c r="B197" s="134" t="s">
        <v>33</v>
      </c>
      <c r="C197" s="135">
        <v>1084813</v>
      </c>
      <c r="D197" s="136">
        <v>-2.6161715543522313E-2</v>
      </c>
      <c r="E197" s="135">
        <v>443857</v>
      </c>
      <c r="F197" s="136">
        <f t="shared" si="47"/>
        <v>-0.59084468936120782</v>
      </c>
      <c r="G197" s="135">
        <v>726467</v>
      </c>
      <c r="H197" s="136">
        <f t="shared" si="48"/>
        <v>0.63671407683105152</v>
      </c>
      <c r="I197" s="135">
        <v>1124652</v>
      </c>
      <c r="J197" s="136">
        <f t="shared" si="49"/>
        <v>0.54811161415453147</v>
      </c>
      <c r="K197" s="135">
        <v>380835</v>
      </c>
      <c r="L197" s="136">
        <v>-5.5089098298423456E-2</v>
      </c>
      <c r="M197" s="136">
        <v>6.4376491481215048E-3</v>
      </c>
    </row>
    <row r="198" spans="2:14" ht="6" customHeight="1" x14ac:dyDescent="0.25"/>
    <row r="199" spans="2:14" x14ac:dyDescent="0.25">
      <c r="B199" s="39" t="s">
        <v>19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</row>
    <row r="200" spans="2:14" x14ac:dyDescent="0.25">
      <c r="I200" s="130"/>
    </row>
    <row r="202" spans="2:14" ht="48.75" customHeight="1" thickBot="1" x14ac:dyDescent="0.3">
      <c r="B202" s="293" t="str">
        <f>CONCATENATE("Pernoctaciones realizadas por los procedentes de ",C204," en los establecimientos alojativos de Tenerife (hotel + apartamento)")</f>
        <v>Pernoctaciones realizadas por los procedentes de Países Bajos en los establecimientos alojativos de Tenerife (hotel + apartamento)</v>
      </c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1" t="s">
        <v>108</v>
      </c>
    </row>
    <row r="203" spans="2:14" ht="10.5" customHeight="1" thickBot="1" x14ac:dyDescent="0.3">
      <c r="B203" s="124"/>
      <c r="C203" s="125"/>
      <c r="D203" s="124"/>
      <c r="E203" s="124"/>
      <c r="F203" s="124"/>
      <c r="G203" s="124"/>
      <c r="H203" s="124"/>
      <c r="I203" s="124"/>
      <c r="J203" s="124"/>
      <c r="K203" s="2"/>
      <c r="L203" s="2"/>
      <c r="N203" s="1" t="s">
        <v>109</v>
      </c>
    </row>
    <row r="204" spans="2:14" ht="22.5" thickTop="1" thickBot="1" x14ac:dyDescent="0.3">
      <c r="B204" s="140" t="str">
        <f>C204</f>
        <v>Países Bajos</v>
      </c>
      <c r="C204" s="303" t="s">
        <v>110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5"/>
    </row>
    <row r="205" spans="2:14" ht="22.5" thickTop="1" thickBot="1" x14ac:dyDescent="0.3">
      <c r="B205" s="3"/>
      <c r="C205" s="306">
        <v>2019</v>
      </c>
      <c r="D205" s="307"/>
      <c r="E205" s="308">
        <v>2020</v>
      </c>
      <c r="F205" s="307"/>
      <c r="G205" s="308">
        <v>2021</v>
      </c>
      <c r="H205" s="307"/>
      <c r="I205" s="308">
        <v>2022</v>
      </c>
      <c r="J205" s="307"/>
      <c r="K205" s="308">
        <v>2023</v>
      </c>
      <c r="L205" s="309"/>
      <c r="M205" s="310"/>
    </row>
    <row r="206" spans="2:14" ht="16.5" thickTop="1" thickBot="1" x14ac:dyDescent="0.3">
      <c r="B206" s="6"/>
      <c r="C206" s="127" t="s">
        <v>46</v>
      </c>
      <c r="D206" s="128" t="str">
        <f>CONCATENATE("var. ",RIGHT(C205,2),"/",RIGHT(C205-1,2))</f>
        <v>var. 19/18</v>
      </c>
      <c r="E206" s="129" t="s">
        <v>46</v>
      </c>
      <c r="F206" s="128" t="str">
        <f>CONCATENATE("var. ",RIGHT(E205,2),"/",RIGHT(E205-1,2))</f>
        <v>var. 20/19</v>
      </c>
      <c r="G206" s="129" t="s">
        <v>46</v>
      </c>
      <c r="H206" s="128" t="s">
        <v>438</v>
      </c>
      <c r="I206" s="129" t="s">
        <v>46</v>
      </c>
      <c r="J206" s="128" t="s">
        <v>47</v>
      </c>
      <c r="K206" s="129" t="s">
        <v>46</v>
      </c>
      <c r="L206" s="128" t="s">
        <v>448</v>
      </c>
      <c r="M206" s="128" t="s">
        <v>439</v>
      </c>
    </row>
    <row r="207" spans="2:14" x14ac:dyDescent="0.25">
      <c r="B207" s="131" t="s">
        <v>50</v>
      </c>
      <c r="C207" s="132">
        <v>83128</v>
      </c>
      <c r="D207" s="133">
        <v>-6.6617262325821658E-2</v>
      </c>
      <c r="E207" s="132">
        <v>86270</v>
      </c>
      <c r="F207" s="133">
        <f t="shared" ref="F207:F219" si="53">IFERROR(E207/C207-1,"-")</f>
        <v>3.7797132133577049E-2</v>
      </c>
      <c r="G207" s="132">
        <v>3178</v>
      </c>
      <c r="H207" s="133">
        <f t="shared" ref="H207:H219" si="54">IFERROR(G207/E207-1,"-")</f>
        <v>-0.96316216529500409</v>
      </c>
      <c r="I207" s="132">
        <v>102811</v>
      </c>
      <c r="J207" s="133">
        <f t="shared" ref="J207:J219" si="55">IFERROR(I207/G207-1,"-")</f>
        <v>31.350849590937699</v>
      </c>
      <c r="K207" s="132">
        <v>99985</v>
      </c>
      <c r="L207" s="133">
        <f t="shared" ref="L207:L210" si="56">IFERROR(K207/I207-1,"-")</f>
        <v>-2.7487331122156178E-2</v>
      </c>
      <c r="M207" s="133">
        <f t="shared" ref="M207" si="57">K207/C207-1</f>
        <v>0.20278365893561734</v>
      </c>
    </row>
    <row r="208" spans="2:14" x14ac:dyDescent="0.25">
      <c r="B208" s="131" t="s">
        <v>52</v>
      </c>
      <c r="C208" s="132">
        <v>87289</v>
      </c>
      <c r="D208" s="133">
        <v>-3.4392353813137433E-2</v>
      </c>
      <c r="E208" s="132">
        <v>89313</v>
      </c>
      <c r="F208" s="133">
        <f t="shared" si="53"/>
        <v>2.3187343193300514E-2</v>
      </c>
      <c r="G208" s="132">
        <v>3231</v>
      </c>
      <c r="H208" s="133">
        <f t="shared" si="54"/>
        <v>-0.96382385542978066</v>
      </c>
      <c r="I208" s="132">
        <v>93483</v>
      </c>
      <c r="J208" s="133">
        <f t="shared" si="55"/>
        <v>27.933147632311979</v>
      </c>
      <c r="K208" s="132">
        <v>94411</v>
      </c>
      <c r="L208" s="133">
        <f t="shared" si="56"/>
        <v>9.926938587764722E-3</v>
      </c>
      <c r="M208" s="133">
        <f>IFERROR(K208/C208-1,"-")</f>
        <v>8.1591036671287309E-2</v>
      </c>
    </row>
    <row r="209" spans="2:14" x14ac:dyDescent="0.25">
      <c r="B209" s="131" t="s">
        <v>54</v>
      </c>
      <c r="C209" s="132">
        <v>88897</v>
      </c>
      <c r="D209" s="133">
        <v>5.7466752313658276E-2</v>
      </c>
      <c r="E209" s="132">
        <v>39929</v>
      </c>
      <c r="F209" s="133">
        <f t="shared" si="53"/>
        <v>-0.55083973587410151</v>
      </c>
      <c r="G209" s="132">
        <v>3661</v>
      </c>
      <c r="H209" s="133">
        <f t="shared" si="54"/>
        <v>-0.90831225425129603</v>
      </c>
      <c r="I209" s="132">
        <v>104674</v>
      </c>
      <c r="J209" s="133">
        <f t="shared" si="55"/>
        <v>27.5916416279705</v>
      </c>
      <c r="K209" s="132">
        <v>92238</v>
      </c>
      <c r="L209" s="133">
        <f t="shared" si="56"/>
        <v>-0.11880696256950152</v>
      </c>
      <c r="M209" s="133">
        <f t="shared" ref="M209:M210" si="58">IFERROR(K209/C209-1,"-")</f>
        <v>3.7582820567623187E-2</v>
      </c>
    </row>
    <row r="210" spans="2:14" x14ac:dyDescent="0.25">
      <c r="B210" s="131" t="s">
        <v>56</v>
      </c>
      <c r="C210" s="132">
        <v>97842</v>
      </c>
      <c r="D210" s="133">
        <v>-5.354189036245971E-2</v>
      </c>
      <c r="E210" s="132">
        <v>0</v>
      </c>
      <c r="F210" s="133">
        <f t="shared" si="53"/>
        <v>-1</v>
      </c>
      <c r="G210" s="132">
        <v>3486</v>
      </c>
      <c r="H210" s="133" t="str">
        <f t="shared" si="54"/>
        <v>-</v>
      </c>
      <c r="I210" s="132">
        <v>109312</v>
      </c>
      <c r="J210" s="133">
        <f t="shared" si="55"/>
        <v>30.357429718875501</v>
      </c>
      <c r="K210" s="132">
        <v>106948</v>
      </c>
      <c r="L210" s="133">
        <f t="shared" si="56"/>
        <v>-2.1626170960187374E-2</v>
      </c>
      <c r="M210" s="133">
        <f t="shared" si="58"/>
        <v>9.3068416426483447E-2</v>
      </c>
    </row>
    <row r="211" spans="2:14" x14ac:dyDescent="0.25">
      <c r="B211" s="131" t="s">
        <v>58</v>
      </c>
      <c r="C211" s="132">
        <v>91202</v>
      </c>
      <c r="D211" s="133">
        <v>-0.19125653985989177</v>
      </c>
      <c r="E211" s="132">
        <v>88</v>
      </c>
      <c r="F211" s="133">
        <f t="shared" si="53"/>
        <v>-0.99903510887919122</v>
      </c>
      <c r="G211" s="132">
        <v>9469</v>
      </c>
      <c r="H211" s="133">
        <f t="shared" si="54"/>
        <v>106.60227272727273</v>
      </c>
      <c r="I211" s="132">
        <v>128308</v>
      </c>
      <c r="J211" s="133">
        <f t="shared" si="55"/>
        <v>12.550322103706833</v>
      </c>
      <c r="K211" s="132"/>
      <c r="L211" s="133"/>
      <c r="M211" s="133"/>
    </row>
    <row r="212" spans="2:14" x14ac:dyDescent="0.25">
      <c r="B212" s="131" t="s">
        <v>60</v>
      </c>
      <c r="C212" s="132">
        <v>81601</v>
      </c>
      <c r="D212" s="133">
        <v>-2.910276392970601E-2</v>
      </c>
      <c r="E212" s="132">
        <v>44</v>
      </c>
      <c r="F212" s="133">
        <f t="shared" si="53"/>
        <v>-0.99946079092167983</v>
      </c>
      <c r="G212" s="132">
        <v>43592</v>
      </c>
      <c r="H212" s="133">
        <f t="shared" si="54"/>
        <v>989.72727272727275</v>
      </c>
      <c r="I212" s="132">
        <v>92592</v>
      </c>
      <c r="J212" s="133">
        <f t="shared" si="55"/>
        <v>1.1240594604514591</v>
      </c>
      <c r="K212" s="132"/>
      <c r="L212" s="133"/>
      <c r="M212" s="133"/>
    </row>
    <row r="213" spans="2:14" x14ac:dyDescent="0.25">
      <c r="B213" s="131" t="s">
        <v>62</v>
      </c>
      <c r="C213" s="132">
        <v>109558</v>
      </c>
      <c r="D213" s="133">
        <v>-8.2766819597468233E-2</v>
      </c>
      <c r="E213" s="132">
        <v>21504</v>
      </c>
      <c r="F213" s="133">
        <f t="shared" si="53"/>
        <v>-0.80372040380437759</v>
      </c>
      <c r="G213" s="132">
        <v>63536</v>
      </c>
      <c r="H213" s="133">
        <f t="shared" si="54"/>
        <v>1.9546130952380953</v>
      </c>
      <c r="I213" s="132">
        <v>117669</v>
      </c>
      <c r="J213" s="133">
        <f t="shared" si="55"/>
        <v>0.85200516242760016</v>
      </c>
      <c r="K213" s="132"/>
      <c r="L213" s="133"/>
      <c r="M213" s="133"/>
    </row>
    <row r="214" spans="2:14" x14ac:dyDescent="0.25">
      <c r="B214" s="131" t="s">
        <v>64</v>
      </c>
      <c r="C214" s="132">
        <v>136160</v>
      </c>
      <c r="D214" s="133">
        <v>-7.4597651152675026E-2</v>
      </c>
      <c r="E214" s="132">
        <v>40533</v>
      </c>
      <c r="F214" s="133">
        <f t="shared" si="53"/>
        <v>-0.702313454759107</v>
      </c>
      <c r="G214" s="132">
        <v>96472</v>
      </c>
      <c r="H214" s="133">
        <f t="shared" si="54"/>
        <v>1.3800853625440999</v>
      </c>
      <c r="I214" s="132">
        <v>145474</v>
      </c>
      <c r="J214" s="133">
        <f t="shared" si="55"/>
        <v>0.50794012770544827</v>
      </c>
      <c r="K214" s="132"/>
      <c r="L214" s="133"/>
      <c r="M214" s="133"/>
    </row>
    <row r="215" spans="2:14" x14ac:dyDescent="0.25">
      <c r="B215" s="131" t="s">
        <v>66</v>
      </c>
      <c r="C215" s="132">
        <v>88702</v>
      </c>
      <c r="D215" s="133">
        <v>-8.6920717270911774E-2</v>
      </c>
      <c r="E215" s="132">
        <v>2488</v>
      </c>
      <c r="F215" s="133">
        <f t="shared" si="53"/>
        <v>-0.97195102703433967</v>
      </c>
      <c r="G215" s="132">
        <v>110449</v>
      </c>
      <c r="H215" s="133">
        <f t="shared" si="54"/>
        <v>43.392684887459808</v>
      </c>
      <c r="I215" s="132">
        <v>115899</v>
      </c>
      <c r="J215" s="133">
        <f t="shared" si="55"/>
        <v>4.9344041141160089E-2</v>
      </c>
      <c r="K215" s="132"/>
      <c r="L215" s="133"/>
      <c r="M215" s="133"/>
    </row>
    <row r="216" spans="2:14" x14ac:dyDescent="0.25">
      <c r="B216" s="131" t="s">
        <v>68</v>
      </c>
      <c r="C216" s="132">
        <v>97778</v>
      </c>
      <c r="D216" s="133">
        <v>-0.10426075724402017</v>
      </c>
      <c r="E216" s="132">
        <v>2609</v>
      </c>
      <c r="F216" s="133">
        <f t="shared" si="53"/>
        <v>-0.97331710609748612</v>
      </c>
      <c r="G216" s="132">
        <v>146692</v>
      </c>
      <c r="H216" s="133">
        <f t="shared" si="54"/>
        <v>55.225373706400923</v>
      </c>
      <c r="I216" s="132">
        <v>100406</v>
      </c>
      <c r="J216" s="133">
        <f t="shared" si="55"/>
        <v>-0.31553186267826472</v>
      </c>
      <c r="K216" s="132"/>
      <c r="L216" s="133"/>
      <c r="M216" s="133"/>
    </row>
    <row r="217" spans="2:14" x14ac:dyDescent="0.25">
      <c r="B217" s="131" t="s">
        <v>70</v>
      </c>
      <c r="C217" s="132">
        <v>72557</v>
      </c>
      <c r="D217" s="133">
        <v>-1.3098476605005405E-2</v>
      </c>
      <c r="E217" s="132">
        <v>8403</v>
      </c>
      <c r="F217" s="133">
        <f t="shared" si="53"/>
        <v>-0.8841876042283997</v>
      </c>
      <c r="G217" s="132">
        <v>110264</v>
      </c>
      <c r="H217" s="133">
        <f t="shared" si="54"/>
        <v>12.121980245150542</v>
      </c>
      <c r="I217" s="132">
        <v>88047</v>
      </c>
      <c r="J217" s="133">
        <f t="shared" si="55"/>
        <v>-0.20148915330479578</v>
      </c>
      <c r="K217" s="132"/>
      <c r="L217" s="133"/>
      <c r="M217" s="133"/>
    </row>
    <row r="218" spans="2:14" x14ac:dyDescent="0.25">
      <c r="B218" s="131" t="s">
        <v>72</v>
      </c>
      <c r="C218" s="132">
        <v>82284</v>
      </c>
      <c r="D218" s="133">
        <v>2.3089261069044076E-2</v>
      </c>
      <c r="E218" s="132">
        <v>11490</v>
      </c>
      <c r="F218" s="133">
        <f t="shared" si="53"/>
        <v>-0.86036167420154586</v>
      </c>
      <c r="G218" s="132">
        <v>97951</v>
      </c>
      <c r="H218" s="133">
        <f t="shared" si="54"/>
        <v>7.5248912097476062</v>
      </c>
      <c r="I218" s="132">
        <v>89069</v>
      </c>
      <c r="J218" s="133">
        <f t="shared" si="55"/>
        <v>-9.0677992057253132E-2</v>
      </c>
      <c r="K218" s="132"/>
      <c r="L218" s="133"/>
      <c r="M218" s="133"/>
    </row>
    <row r="219" spans="2:14" ht="15.75" x14ac:dyDescent="0.25">
      <c r="B219" s="134" t="s">
        <v>33</v>
      </c>
      <c r="C219" s="135">
        <v>1116998</v>
      </c>
      <c r="D219" s="136">
        <v>-6.1780637704726638E-2</v>
      </c>
      <c r="E219" s="135">
        <v>302698</v>
      </c>
      <c r="F219" s="136">
        <f t="shared" si="53"/>
        <v>-0.72900757208159728</v>
      </c>
      <c r="G219" s="135">
        <v>691981</v>
      </c>
      <c r="H219" s="136">
        <f t="shared" si="54"/>
        <v>1.2860441760434491</v>
      </c>
      <c r="I219" s="135">
        <v>1287744</v>
      </c>
      <c r="J219" s="136">
        <f t="shared" si="55"/>
        <v>0.86095282962971531</v>
      </c>
      <c r="K219" s="135">
        <v>393582</v>
      </c>
      <c r="L219" s="136">
        <v>-4.0699034805498635E-2</v>
      </c>
      <c r="M219" s="136">
        <v>0.10198904680307774</v>
      </c>
    </row>
    <row r="220" spans="2:14" ht="6" customHeight="1" x14ac:dyDescent="0.25"/>
    <row r="221" spans="2:14" x14ac:dyDescent="0.25">
      <c r="B221" s="39" t="s">
        <v>19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</row>
    <row r="222" spans="2:14" x14ac:dyDescent="0.25">
      <c r="I222" s="130"/>
      <c r="K222" s="141"/>
      <c r="M222" s="141"/>
    </row>
    <row r="224" spans="2:14" ht="48.75" customHeight="1" thickBot="1" x14ac:dyDescent="0.3">
      <c r="B224" s="293" t="str">
        <f>CONCATENATE("Pernoctaciones realizadas por los procedentes de ",C226," en los establecimientos alojativos de Tenerife (hotel + apartamento)")</f>
        <v>Pernoctaciones realizadas por los procedentes de Italia en los establecimientos alojativos de Tenerife (hotel + apartamento)</v>
      </c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1" t="s">
        <v>112</v>
      </c>
    </row>
    <row r="225" spans="2:14" ht="10.5" customHeight="1" thickBot="1" x14ac:dyDescent="0.3">
      <c r="B225" s="124"/>
      <c r="C225" s="125"/>
      <c r="D225" s="124"/>
      <c r="E225" s="124"/>
      <c r="F225" s="124"/>
      <c r="G225" s="124"/>
      <c r="H225" s="124"/>
      <c r="I225" s="124"/>
      <c r="J225" s="124"/>
      <c r="K225" s="2"/>
      <c r="L225" s="2"/>
      <c r="N225" s="1" t="s">
        <v>113</v>
      </c>
    </row>
    <row r="226" spans="2:14" ht="22.5" thickTop="1" thickBot="1" x14ac:dyDescent="0.3">
      <c r="B226" s="140" t="str">
        <f>C226</f>
        <v>Italia</v>
      </c>
      <c r="C226" s="303" t="s">
        <v>114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5"/>
    </row>
    <row r="227" spans="2:14" ht="22.5" thickTop="1" thickBot="1" x14ac:dyDescent="0.3">
      <c r="B227" s="3"/>
      <c r="C227" s="306">
        <v>2019</v>
      </c>
      <c r="D227" s="307"/>
      <c r="E227" s="308">
        <v>2020</v>
      </c>
      <c r="F227" s="307"/>
      <c r="G227" s="308">
        <v>2021</v>
      </c>
      <c r="H227" s="307"/>
      <c r="I227" s="308">
        <v>2022</v>
      </c>
      <c r="J227" s="307"/>
      <c r="K227" s="308">
        <v>2023</v>
      </c>
      <c r="L227" s="309"/>
      <c r="M227" s="310"/>
    </row>
    <row r="228" spans="2:14" ht="16.5" thickTop="1" thickBot="1" x14ac:dyDescent="0.3">
      <c r="B228" s="6"/>
      <c r="C228" s="127" t="s">
        <v>46</v>
      </c>
      <c r="D228" s="128" t="str">
        <f>CONCATENATE("var. ",RIGHT(C227,2),"/",RIGHT(C227-1,2))</f>
        <v>var. 19/18</v>
      </c>
      <c r="E228" s="129" t="s">
        <v>46</v>
      </c>
      <c r="F228" s="128" t="str">
        <f>CONCATENATE("var. ",RIGHT(E227,2),"/",RIGHT(E227-1,2))</f>
        <v>var. 20/19</v>
      </c>
      <c r="G228" s="129" t="s">
        <v>46</v>
      </c>
      <c r="H228" s="128" t="s">
        <v>438</v>
      </c>
      <c r="I228" s="129" t="s">
        <v>46</v>
      </c>
      <c r="J228" s="128" t="s">
        <v>47</v>
      </c>
      <c r="K228" s="129" t="s">
        <v>46</v>
      </c>
      <c r="L228" s="128" t="s">
        <v>448</v>
      </c>
      <c r="M228" s="128" t="s">
        <v>439</v>
      </c>
    </row>
    <row r="229" spans="2:14" x14ac:dyDescent="0.25">
      <c r="B229" s="131" t="s">
        <v>50</v>
      </c>
      <c r="C229" s="132">
        <v>110064</v>
      </c>
      <c r="D229" s="133">
        <v>-4.4002432033353633E-2</v>
      </c>
      <c r="E229" s="132">
        <v>106285</v>
      </c>
      <c r="F229" s="133">
        <f t="shared" ref="F229:F241" si="59">IFERROR(E229/C229-1,"-")</f>
        <v>-3.4334568978049096E-2</v>
      </c>
      <c r="G229" s="132">
        <v>7527</v>
      </c>
      <c r="H229" s="133">
        <f t="shared" ref="H229:H241" si="60">IFERROR(G229/E229-1,"-")</f>
        <v>-0.92918097567860003</v>
      </c>
      <c r="I229" s="132">
        <v>69419</v>
      </c>
      <c r="J229" s="133">
        <f t="shared" ref="J229:J241" si="61">IFERROR(I229/G229-1,"-")</f>
        <v>8.2226650724060057</v>
      </c>
      <c r="K229" s="132">
        <v>119390</v>
      </c>
      <c r="L229" s="133">
        <f t="shared" ref="L229:L232" si="62">IFERROR(K229/I229-1,"-")</f>
        <v>0.71984615162995724</v>
      </c>
      <c r="M229" s="133">
        <f t="shared" ref="M229" si="63">K229/C229-1</f>
        <v>8.4732519261520478E-2</v>
      </c>
    </row>
    <row r="230" spans="2:14" x14ac:dyDescent="0.25">
      <c r="B230" s="131" t="s">
        <v>52</v>
      </c>
      <c r="C230" s="132">
        <v>94523</v>
      </c>
      <c r="D230" s="133">
        <v>-4.2417181643197299E-2</v>
      </c>
      <c r="E230" s="132">
        <v>87382</v>
      </c>
      <c r="F230" s="133">
        <f t="shared" si="59"/>
        <v>-7.554775028299987E-2</v>
      </c>
      <c r="G230" s="132">
        <v>9475</v>
      </c>
      <c r="H230" s="133">
        <f t="shared" si="60"/>
        <v>-0.89156805749467849</v>
      </c>
      <c r="I230" s="132">
        <v>68860</v>
      </c>
      <c r="J230" s="133">
        <f t="shared" si="61"/>
        <v>6.2675461741424803</v>
      </c>
      <c r="K230" s="132">
        <v>94960</v>
      </c>
      <c r="L230" s="133">
        <f t="shared" si="62"/>
        <v>0.37902991577112988</v>
      </c>
      <c r="M230" s="133">
        <f>IFERROR(K230/C230-1,"-")</f>
        <v>4.6232133977972545E-3</v>
      </c>
    </row>
    <row r="231" spans="2:14" x14ac:dyDescent="0.25">
      <c r="B231" s="131" t="s">
        <v>54</v>
      </c>
      <c r="C231" s="132">
        <v>79773</v>
      </c>
      <c r="D231" s="133">
        <v>0.1289856918439265</v>
      </c>
      <c r="E231" s="132">
        <v>18072</v>
      </c>
      <c r="F231" s="133">
        <f t="shared" si="59"/>
        <v>-0.77345718476176151</v>
      </c>
      <c r="G231" s="132">
        <v>12722</v>
      </c>
      <c r="H231" s="133">
        <f t="shared" si="60"/>
        <v>-0.29603806994245241</v>
      </c>
      <c r="I231" s="132">
        <v>80966</v>
      </c>
      <c r="J231" s="133">
        <f t="shared" si="61"/>
        <v>5.3642509039459201</v>
      </c>
      <c r="K231" s="132">
        <v>78463</v>
      </c>
      <c r="L231" s="133">
        <f t="shared" si="62"/>
        <v>-3.0914210903342121E-2</v>
      </c>
      <c r="M231" s="133">
        <f t="shared" ref="M231:M232" si="64">IFERROR(K231/C231-1,"-")</f>
        <v>-1.6421596279442952E-2</v>
      </c>
    </row>
    <row r="232" spans="2:14" x14ac:dyDescent="0.25">
      <c r="B232" s="131" t="s">
        <v>56</v>
      </c>
      <c r="C232" s="132">
        <v>69948</v>
      </c>
      <c r="D232" s="133">
        <v>8.5211298066525387E-3</v>
      </c>
      <c r="E232" s="132">
        <v>0</v>
      </c>
      <c r="F232" s="133">
        <f t="shared" si="59"/>
        <v>-1</v>
      </c>
      <c r="G232" s="132">
        <v>23678</v>
      </c>
      <c r="H232" s="133" t="str">
        <f t="shared" si="60"/>
        <v>-</v>
      </c>
      <c r="I232" s="132">
        <v>72863</v>
      </c>
      <c r="J232" s="133">
        <f t="shared" si="61"/>
        <v>2.0772446997212604</v>
      </c>
      <c r="K232" s="132">
        <v>73488</v>
      </c>
      <c r="L232" s="133">
        <f t="shared" si="62"/>
        <v>8.577741789385529E-3</v>
      </c>
      <c r="M232" s="133">
        <f t="shared" si="64"/>
        <v>5.0609023846285739E-2</v>
      </c>
    </row>
    <row r="233" spans="2:14" x14ac:dyDescent="0.25">
      <c r="B233" s="131" t="s">
        <v>58</v>
      </c>
      <c r="C233" s="132">
        <v>58844</v>
      </c>
      <c r="D233" s="133">
        <v>-0.12010287696632571</v>
      </c>
      <c r="E233" s="132">
        <v>174</v>
      </c>
      <c r="F233" s="133">
        <f t="shared" si="59"/>
        <v>-0.99704302902589903</v>
      </c>
      <c r="G233" s="132">
        <v>23568</v>
      </c>
      <c r="H233" s="133">
        <f t="shared" si="60"/>
        <v>134.44827586206895</v>
      </c>
      <c r="I233" s="132">
        <v>70056</v>
      </c>
      <c r="J233" s="133">
        <f t="shared" si="61"/>
        <v>1.9725050916496945</v>
      </c>
      <c r="K233" s="132"/>
      <c r="L233" s="133"/>
      <c r="M233" s="133"/>
    </row>
    <row r="234" spans="2:14" x14ac:dyDescent="0.25">
      <c r="B234" s="131" t="s">
        <v>60</v>
      </c>
      <c r="C234" s="132">
        <v>54083</v>
      </c>
      <c r="D234" s="133">
        <v>-0.15460968518460627</v>
      </c>
      <c r="E234" s="132">
        <v>176</v>
      </c>
      <c r="F234" s="133">
        <f t="shared" si="59"/>
        <v>-0.99674574265480831</v>
      </c>
      <c r="G234" s="132">
        <v>27505</v>
      </c>
      <c r="H234" s="133">
        <f t="shared" si="60"/>
        <v>155.27840909090909</v>
      </c>
      <c r="I234" s="132">
        <v>70281</v>
      </c>
      <c r="J234" s="133">
        <f t="shared" si="61"/>
        <v>1.555208143973823</v>
      </c>
      <c r="K234" s="132"/>
      <c r="L234" s="133"/>
      <c r="M234" s="133"/>
    </row>
    <row r="235" spans="2:14" x14ac:dyDescent="0.25">
      <c r="B235" s="131" t="s">
        <v>62</v>
      </c>
      <c r="C235" s="132">
        <v>65606</v>
      </c>
      <c r="D235" s="133">
        <v>-8.3523084445065288E-2</v>
      </c>
      <c r="E235" s="132">
        <v>7559</v>
      </c>
      <c r="F235" s="133">
        <f t="shared" si="59"/>
        <v>-0.88478187970612443</v>
      </c>
      <c r="G235" s="132">
        <v>37614</v>
      </c>
      <c r="H235" s="133">
        <f t="shared" si="60"/>
        <v>3.976055033734621</v>
      </c>
      <c r="I235" s="132">
        <v>68568</v>
      </c>
      <c r="J235" s="133">
        <f t="shared" si="61"/>
        <v>0.82293826766629441</v>
      </c>
      <c r="K235" s="132"/>
      <c r="L235" s="133"/>
      <c r="M235" s="133"/>
    </row>
    <row r="236" spans="2:14" x14ac:dyDescent="0.25">
      <c r="B236" s="131" t="s">
        <v>64</v>
      </c>
      <c r="C236" s="132">
        <v>112248</v>
      </c>
      <c r="D236" s="133">
        <v>-5.9008944813768505E-2</v>
      </c>
      <c r="E236" s="132">
        <v>24332</v>
      </c>
      <c r="F236" s="133">
        <f t="shared" si="59"/>
        <v>-0.78322999073480148</v>
      </c>
      <c r="G236" s="132">
        <v>77027</v>
      </c>
      <c r="H236" s="133">
        <f t="shared" si="60"/>
        <v>2.1656666118691437</v>
      </c>
      <c r="I236" s="132">
        <v>111955</v>
      </c>
      <c r="J236" s="133">
        <f t="shared" si="61"/>
        <v>0.45345138717592537</v>
      </c>
      <c r="K236" s="132"/>
      <c r="L236" s="133"/>
      <c r="M236" s="133"/>
    </row>
    <row r="237" spans="2:14" x14ac:dyDescent="0.25">
      <c r="B237" s="131" t="s">
        <v>66</v>
      </c>
      <c r="C237" s="132">
        <v>65700</v>
      </c>
      <c r="D237" s="133">
        <v>-0.10406240198551775</v>
      </c>
      <c r="E237" s="132">
        <v>10797</v>
      </c>
      <c r="F237" s="133">
        <f t="shared" si="59"/>
        <v>-0.83566210045662104</v>
      </c>
      <c r="G237" s="132">
        <v>49943</v>
      </c>
      <c r="H237" s="133">
        <f t="shared" si="60"/>
        <v>3.6256367509493375</v>
      </c>
      <c r="I237" s="132">
        <v>78519</v>
      </c>
      <c r="J237" s="133">
        <f t="shared" si="61"/>
        <v>0.5721722763950905</v>
      </c>
      <c r="K237" s="132"/>
      <c r="L237" s="133"/>
      <c r="M237" s="133"/>
    </row>
    <row r="238" spans="2:14" x14ac:dyDescent="0.25">
      <c r="B238" s="131" t="s">
        <v>68</v>
      </c>
      <c r="C238" s="132">
        <v>69473</v>
      </c>
      <c r="D238" s="133">
        <v>-2.2800798942245515E-2</v>
      </c>
      <c r="E238" s="132">
        <v>12132</v>
      </c>
      <c r="F238" s="133">
        <f t="shared" si="59"/>
        <v>-0.82537100744173997</v>
      </c>
      <c r="G238" s="132">
        <v>59820</v>
      </c>
      <c r="H238" s="133">
        <f t="shared" si="60"/>
        <v>3.9307616221562807</v>
      </c>
      <c r="I238" s="132">
        <v>79672</v>
      </c>
      <c r="J238" s="133">
        <f t="shared" si="61"/>
        <v>0.33186225342694753</v>
      </c>
      <c r="K238" s="132"/>
      <c r="L238" s="133"/>
      <c r="M238" s="133"/>
    </row>
    <row r="239" spans="2:14" x14ac:dyDescent="0.25">
      <c r="B239" s="131" t="s">
        <v>70</v>
      </c>
      <c r="C239" s="132">
        <v>77025</v>
      </c>
      <c r="D239" s="133">
        <v>1.0601309419158378E-2</v>
      </c>
      <c r="E239" s="132">
        <v>6085</v>
      </c>
      <c r="F239" s="133">
        <f t="shared" si="59"/>
        <v>-0.92099967543005512</v>
      </c>
      <c r="G239" s="132">
        <v>72086</v>
      </c>
      <c r="H239" s="133">
        <f t="shared" si="60"/>
        <v>10.846507806080526</v>
      </c>
      <c r="I239" s="132">
        <v>88825</v>
      </c>
      <c r="J239" s="133">
        <f t="shared" si="61"/>
        <v>0.2322087506589352</v>
      </c>
      <c r="K239" s="132"/>
      <c r="L239" s="133"/>
      <c r="M239" s="133"/>
    </row>
    <row r="240" spans="2:14" x14ac:dyDescent="0.25">
      <c r="B240" s="131" t="s">
        <v>72</v>
      </c>
      <c r="C240" s="132">
        <v>82234</v>
      </c>
      <c r="D240" s="133">
        <v>3.8491652564847323E-2</v>
      </c>
      <c r="E240" s="132">
        <v>6909</v>
      </c>
      <c r="F240" s="133">
        <f t="shared" si="59"/>
        <v>-0.91598365639516499</v>
      </c>
      <c r="G240" s="132">
        <v>73156</v>
      </c>
      <c r="H240" s="133">
        <f t="shared" si="60"/>
        <v>9.5885077435229409</v>
      </c>
      <c r="I240" s="132">
        <v>85191</v>
      </c>
      <c r="J240" s="133">
        <f t="shared" si="61"/>
        <v>0.16451145497293451</v>
      </c>
      <c r="K240" s="132"/>
      <c r="L240" s="133"/>
      <c r="M240" s="133"/>
    </row>
    <row r="241" spans="2:14" ht="15.75" x14ac:dyDescent="0.25">
      <c r="B241" s="134" t="s">
        <v>33</v>
      </c>
      <c r="C241" s="135">
        <v>939521</v>
      </c>
      <c r="D241" s="136">
        <v>-3.6789808551516034E-2</v>
      </c>
      <c r="E241" s="135">
        <v>279952</v>
      </c>
      <c r="F241" s="136">
        <f t="shared" si="59"/>
        <v>-0.7020268839121212</v>
      </c>
      <c r="G241" s="135">
        <v>474121</v>
      </c>
      <c r="H241" s="136">
        <f t="shared" si="60"/>
        <v>0.69357961364805387</v>
      </c>
      <c r="I241" s="135">
        <v>945175</v>
      </c>
      <c r="J241" s="136">
        <f t="shared" si="61"/>
        <v>0.99353118718639344</v>
      </c>
      <c r="K241" s="135">
        <v>366301</v>
      </c>
      <c r="L241" s="136">
        <v>0.25399167431224057</v>
      </c>
      <c r="M241" s="136">
        <v>3.3849080461067826E-2</v>
      </c>
    </row>
    <row r="242" spans="2:14" ht="6" customHeight="1" x14ac:dyDescent="0.25"/>
    <row r="243" spans="2:14" x14ac:dyDescent="0.25">
      <c r="B243" s="39" t="s">
        <v>19</v>
      </c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</row>
    <row r="244" spans="2:14" x14ac:dyDescent="0.25">
      <c r="C244" s="130"/>
      <c r="I244" s="130"/>
      <c r="K244" s="39"/>
      <c r="M244" s="141"/>
    </row>
    <row r="246" spans="2:14" ht="48.75" customHeight="1" thickBot="1" x14ac:dyDescent="0.3">
      <c r="B246" s="293" t="str">
        <f>CONCATENATE("Pernoctaciones realizadas por los procedentes de ",C248," en los establecimientos alojativos de Tenerife (hotel + apartamento)")</f>
        <v>Pernoctaciones realizadas por los procedentes de Irlanda en los establecimientos alojativos de Tenerife (hotel + apartamento)</v>
      </c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1" t="s">
        <v>116</v>
      </c>
    </row>
    <row r="247" spans="2:14" ht="10.5" customHeight="1" thickBot="1" x14ac:dyDescent="0.3">
      <c r="B247" s="124"/>
      <c r="C247" s="125"/>
      <c r="D247" s="124"/>
      <c r="E247" s="124"/>
      <c r="F247" s="124"/>
      <c r="G247" s="124"/>
      <c r="H247" s="124"/>
      <c r="I247" s="124"/>
      <c r="J247" s="124"/>
      <c r="K247" s="2"/>
      <c r="L247" s="2"/>
      <c r="N247" s="1" t="s">
        <v>117</v>
      </c>
    </row>
    <row r="248" spans="2:14" ht="22.5" thickTop="1" thickBot="1" x14ac:dyDescent="0.3">
      <c r="B248" s="140" t="str">
        <f>C248</f>
        <v>Irlanda</v>
      </c>
      <c r="C248" s="303" t="s">
        <v>118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5"/>
    </row>
    <row r="249" spans="2:14" ht="22.5" thickTop="1" thickBot="1" x14ac:dyDescent="0.3">
      <c r="B249" s="3"/>
      <c r="C249" s="306">
        <v>2019</v>
      </c>
      <c r="D249" s="307"/>
      <c r="E249" s="308">
        <v>2020</v>
      </c>
      <c r="F249" s="307"/>
      <c r="G249" s="308">
        <v>2021</v>
      </c>
      <c r="H249" s="307"/>
      <c r="I249" s="308">
        <v>2022</v>
      </c>
      <c r="J249" s="307"/>
      <c r="K249" s="308">
        <v>2023</v>
      </c>
      <c r="L249" s="309"/>
      <c r="M249" s="310"/>
    </row>
    <row r="250" spans="2:14" ht="16.5" thickTop="1" thickBot="1" x14ac:dyDescent="0.3">
      <c r="B250" s="6"/>
      <c r="C250" s="127" t="s">
        <v>46</v>
      </c>
      <c r="D250" s="128" t="str">
        <f>CONCATENATE("var. ",RIGHT(C249,2),"/",RIGHT(C249-1,2))</f>
        <v>var. 19/18</v>
      </c>
      <c r="E250" s="129" t="s">
        <v>46</v>
      </c>
      <c r="F250" s="128" t="str">
        <f>CONCATENATE("var. ",RIGHT(E249,2),"/",RIGHT(E249-1,2))</f>
        <v>var. 20/19</v>
      </c>
      <c r="G250" s="129" t="s">
        <v>46</v>
      </c>
      <c r="H250" s="128" t="s">
        <v>438</v>
      </c>
      <c r="I250" s="129" t="s">
        <v>46</v>
      </c>
      <c r="J250" s="128" t="s">
        <v>47</v>
      </c>
      <c r="K250" s="129" t="s">
        <v>46</v>
      </c>
      <c r="L250" s="128" t="s">
        <v>448</v>
      </c>
      <c r="M250" s="128" t="s">
        <v>439</v>
      </c>
    </row>
    <row r="251" spans="2:14" x14ac:dyDescent="0.25">
      <c r="B251" s="131" t="s">
        <v>50</v>
      </c>
      <c r="C251" s="132">
        <v>60936</v>
      </c>
      <c r="D251" s="133">
        <v>0.11335233501425135</v>
      </c>
      <c r="E251" s="132">
        <v>70083</v>
      </c>
      <c r="F251" s="133">
        <f t="shared" ref="F251:F263" si="65">IFERROR(E251/C251-1,"-")</f>
        <v>0.15010831035840888</v>
      </c>
      <c r="G251" s="132">
        <v>8496</v>
      </c>
      <c r="H251" s="133">
        <f t="shared" ref="H251:H263" si="66">IFERROR(G251/E251-1,"-")</f>
        <v>-0.87877231282907409</v>
      </c>
      <c r="I251" s="132">
        <v>77475</v>
      </c>
      <c r="J251" s="133">
        <f t="shared" ref="J251:J263" si="67">IFERROR(I251/G251-1,"-")</f>
        <v>8.1189971751412422</v>
      </c>
      <c r="K251" s="132">
        <v>92162</v>
      </c>
      <c r="L251" s="133">
        <f t="shared" ref="L251:L254" si="68">IFERROR(K251/I251-1,"-")</f>
        <v>0.1895708292997742</v>
      </c>
      <c r="M251" s="133">
        <f t="shared" ref="M251" si="69">K251/C251-1</f>
        <v>0.51243928055664956</v>
      </c>
    </row>
    <row r="252" spans="2:14" x14ac:dyDescent="0.25">
      <c r="B252" s="131" t="s">
        <v>52</v>
      </c>
      <c r="C252" s="132">
        <v>51650</v>
      </c>
      <c r="D252" s="133">
        <v>0.13693895969534875</v>
      </c>
      <c r="E252" s="132">
        <v>61033</v>
      </c>
      <c r="F252" s="133">
        <f t="shared" si="65"/>
        <v>0.18166505324298154</v>
      </c>
      <c r="G252" s="132">
        <v>5732</v>
      </c>
      <c r="H252" s="133">
        <f t="shared" si="66"/>
        <v>-0.90608359412121309</v>
      </c>
      <c r="I252" s="132">
        <v>79330</v>
      </c>
      <c r="J252" s="133">
        <f t="shared" si="67"/>
        <v>12.839846475924634</v>
      </c>
      <c r="K252" s="132">
        <v>78475</v>
      </c>
      <c r="L252" s="133">
        <f t="shared" si="68"/>
        <v>-1.0777763771587012E-2</v>
      </c>
      <c r="M252" s="133">
        <f>IFERROR(K252/C252-1,"-")</f>
        <v>0.51936108422071636</v>
      </c>
    </row>
    <row r="253" spans="2:14" x14ac:dyDescent="0.25">
      <c r="B253" s="131" t="s">
        <v>54</v>
      </c>
      <c r="C253" s="132">
        <v>58469</v>
      </c>
      <c r="D253" s="133">
        <v>8.6905602855336994E-2</v>
      </c>
      <c r="E253" s="132">
        <v>24378</v>
      </c>
      <c r="F253" s="133">
        <f t="shared" si="65"/>
        <v>-0.58306110930578603</v>
      </c>
      <c r="G253" s="132">
        <v>4382</v>
      </c>
      <c r="H253" s="133">
        <f t="shared" si="66"/>
        <v>-0.82024776437771763</v>
      </c>
      <c r="I253" s="132">
        <v>82955</v>
      </c>
      <c r="J253" s="133">
        <f t="shared" si="67"/>
        <v>17.930853491556366</v>
      </c>
      <c r="K253" s="132">
        <v>84122</v>
      </c>
      <c r="L253" s="133">
        <f t="shared" si="68"/>
        <v>1.4067868121270477E-2</v>
      </c>
      <c r="M253" s="133">
        <f t="shared" ref="M253:M254" si="70">IFERROR(K253/C253-1,"-")</f>
        <v>0.43874531803177752</v>
      </c>
    </row>
    <row r="254" spans="2:14" x14ac:dyDescent="0.25">
      <c r="B254" s="131" t="s">
        <v>56</v>
      </c>
      <c r="C254" s="132">
        <v>60666</v>
      </c>
      <c r="D254" s="133">
        <v>0.11134315234117387</v>
      </c>
      <c r="E254" s="132">
        <v>0</v>
      </c>
      <c r="F254" s="133">
        <f t="shared" si="65"/>
        <v>-1</v>
      </c>
      <c r="G254" s="132">
        <v>3191</v>
      </c>
      <c r="H254" s="133" t="str">
        <f t="shared" si="66"/>
        <v>-</v>
      </c>
      <c r="I254" s="132">
        <v>77432</v>
      </c>
      <c r="J254" s="133">
        <f t="shared" si="67"/>
        <v>23.265747414603574</v>
      </c>
      <c r="K254" s="132">
        <v>86861</v>
      </c>
      <c r="L254" s="133">
        <f t="shared" si="68"/>
        <v>0.12177136067775596</v>
      </c>
      <c r="M254" s="133">
        <f t="shared" si="70"/>
        <v>0.43179045923581572</v>
      </c>
    </row>
    <row r="255" spans="2:14" x14ac:dyDescent="0.25">
      <c r="B255" s="131" t="s">
        <v>58</v>
      </c>
      <c r="C255" s="132">
        <v>68478</v>
      </c>
      <c r="D255" s="133">
        <v>7.6528847665461308E-2</v>
      </c>
      <c r="E255" s="132">
        <v>0</v>
      </c>
      <c r="F255" s="133">
        <f t="shared" si="65"/>
        <v>-1</v>
      </c>
      <c r="G255" s="132">
        <v>3193</v>
      </c>
      <c r="H255" s="133" t="str">
        <f t="shared" si="66"/>
        <v>-</v>
      </c>
      <c r="I255" s="132">
        <v>81123</v>
      </c>
      <c r="J255" s="133">
        <f t="shared" si="67"/>
        <v>24.406514249921702</v>
      </c>
      <c r="K255" s="132"/>
      <c r="L255" s="133"/>
      <c r="M255" s="133"/>
    </row>
    <row r="256" spans="2:14" x14ac:dyDescent="0.25">
      <c r="B256" s="131" t="s">
        <v>60</v>
      </c>
      <c r="C256" s="132">
        <v>85866</v>
      </c>
      <c r="D256" s="133">
        <v>6.1843813763680311E-2</v>
      </c>
      <c r="E256" s="132">
        <v>8</v>
      </c>
      <c r="F256" s="133">
        <f t="shared" si="65"/>
        <v>-0.99990683157477933</v>
      </c>
      <c r="G256" s="132">
        <v>3977</v>
      </c>
      <c r="H256" s="133">
        <f t="shared" si="66"/>
        <v>496.125</v>
      </c>
      <c r="I256" s="132">
        <v>87990</v>
      </c>
      <c r="J256" s="133">
        <f t="shared" si="67"/>
        <v>21.124717123459895</v>
      </c>
      <c r="K256" s="132"/>
      <c r="L256" s="133"/>
      <c r="M256" s="133"/>
    </row>
    <row r="257" spans="2:14" x14ac:dyDescent="0.25">
      <c r="B257" s="131" t="s">
        <v>62</v>
      </c>
      <c r="C257" s="132">
        <v>103042</v>
      </c>
      <c r="D257" s="133">
        <v>0.13350053901832659</v>
      </c>
      <c r="E257" s="132">
        <v>6948</v>
      </c>
      <c r="F257" s="133">
        <f t="shared" si="65"/>
        <v>-0.93257118456551702</v>
      </c>
      <c r="G257" s="132">
        <v>15552</v>
      </c>
      <c r="H257" s="133">
        <f t="shared" si="66"/>
        <v>1.2383419689119171</v>
      </c>
      <c r="I257" s="132">
        <v>112022</v>
      </c>
      <c r="J257" s="133">
        <f t="shared" si="67"/>
        <v>6.2030606995884776</v>
      </c>
      <c r="K257" s="132"/>
      <c r="L257" s="133"/>
      <c r="M257" s="133"/>
    </row>
    <row r="258" spans="2:14" x14ac:dyDescent="0.25">
      <c r="B258" s="131" t="s">
        <v>64</v>
      </c>
      <c r="C258" s="132">
        <v>91814</v>
      </c>
      <c r="D258" s="133">
        <v>0.11878244339921529</v>
      </c>
      <c r="E258" s="132">
        <v>7492</v>
      </c>
      <c r="F258" s="133">
        <f t="shared" si="65"/>
        <v>-0.91840024397150766</v>
      </c>
      <c r="G258" s="132">
        <v>44116</v>
      </c>
      <c r="H258" s="133">
        <f t="shared" si="66"/>
        <v>4.8884143085958351</v>
      </c>
      <c r="I258" s="132">
        <v>101352</v>
      </c>
      <c r="J258" s="133">
        <f t="shared" si="67"/>
        <v>1.2973977695167287</v>
      </c>
      <c r="K258" s="132"/>
      <c r="L258" s="133"/>
      <c r="M258" s="133"/>
    </row>
    <row r="259" spans="2:14" x14ac:dyDescent="0.25">
      <c r="B259" s="131" t="s">
        <v>66</v>
      </c>
      <c r="C259" s="132">
        <v>76846</v>
      </c>
      <c r="D259" s="133">
        <v>-4.0132901984786251E-2</v>
      </c>
      <c r="E259" s="132">
        <v>4727</v>
      </c>
      <c r="F259" s="133">
        <f t="shared" si="65"/>
        <v>-0.93848736433906776</v>
      </c>
      <c r="G259" s="132">
        <v>51034</v>
      </c>
      <c r="H259" s="133">
        <f t="shared" si="66"/>
        <v>9.7962767082716304</v>
      </c>
      <c r="I259" s="132">
        <v>84740</v>
      </c>
      <c r="J259" s="133">
        <f t="shared" si="67"/>
        <v>0.66046165301563664</v>
      </c>
      <c r="K259" s="132"/>
      <c r="L259" s="133"/>
      <c r="M259" s="133"/>
    </row>
    <row r="260" spans="2:14" x14ac:dyDescent="0.25">
      <c r="B260" s="131" t="s">
        <v>68</v>
      </c>
      <c r="C260" s="132">
        <v>70948</v>
      </c>
      <c r="D260" s="133">
        <v>-1.3487583080730836E-2</v>
      </c>
      <c r="E260" s="132">
        <v>3957</v>
      </c>
      <c r="F260" s="133">
        <f t="shared" si="65"/>
        <v>-0.94422675762530306</v>
      </c>
      <c r="G260" s="132">
        <v>63236</v>
      </c>
      <c r="H260" s="133">
        <f t="shared" si="66"/>
        <v>14.980793530452363</v>
      </c>
      <c r="I260" s="132">
        <v>77116</v>
      </c>
      <c r="J260" s="133">
        <f t="shared" si="67"/>
        <v>0.2194952242393573</v>
      </c>
      <c r="K260" s="132"/>
      <c r="L260" s="133"/>
      <c r="M260" s="133"/>
    </row>
    <row r="261" spans="2:14" x14ac:dyDescent="0.25">
      <c r="B261" s="131" t="s">
        <v>70</v>
      </c>
      <c r="C261" s="132">
        <v>58572</v>
      </c>
      <c r="D261" s="133">
        <v>0.14104262448375282</v>
      </c>
      <c r="E261" s="132">
        <v>7551</v>
      </c>
      <c r="F261" s="133">
        <f t="shared" si="65"/>
        <v>-0.87108174554394591</v>
      </c>
      <c r="G261" s="132">
        <v>61881</v>
      </c>
      <c r="H261" s="133">
        <f t="shared" si="66"/>
        <v>7.1950735001986494</v>
      </c>
      <c r="I261" s="132">
        <v>79296</v>
      </c>
      <c r="J261" s="133">
        <f t="shared" si="67"/>
        <v>0.28142725553885684</v>
      </c>
      <c r="K261" s="132"/>
      <c r="L261" s="133"/>
      <c r="M261" s="133"/>
    </row>
    <row r="262" spans="2:14" x14ac:dyDescent="0.25">
      <c r="B262" s="131" t="s">
        <v>72</v>
      </c>
      <c r="C262" s="132">
        <v>54582</v>
      </c>
      <c r="D262" s="133">
        <v>0.11576279155338409</v>
      </c>
      <c r="E262" s="132">
        <v>10706</v>
      </c>
      <c r="F262" s="133">
        <f t="shared" si="65"/>
        <v>-0.80385475065039758</v>
      </c>
      <c r="G262" s="132">
        <v>55519</v>
      </c>
      <c r="H262" s="133">
        <f t="shared" si="66"/>
        <v>4.1857836727068936</v>
      </c>
      <c r="I262" s="132">
        <v>75189</v>
      </c>
      <c r="J262" s="133">
        <f t="shared" si="67"/>
        <v>0.35429312487616849</v>
      </c>
      <c r="K262" s="132"/>
      <c r="L262" s="133"/>
      <c r="M262" s="133"/>
    </row>
    <row r="263" spans="2:14" ht="15.75" x14ac:dyDescent="0.25">
      <c r="B263" s="134" t="s">
        <v>33</v>
      </c>
      <c r="C263" s="135">
        <v>841869</v>
      </c>
      <c r="D263" s="136">
        <v>8.1790706460143525E-2</v>
      </c>
      <c r="E263" s="135">
        <v>196883</v>
      </c>
      <c r="F263" s="136">
        <f t="shared" si="65"/>
        <v>-0.76613582398211599</v>
      </c>
      <c r="G263" s="135">
        <v>320309</v>
      </c>
      <c r="H263" s="136">
        <f t="shared" si="66"/>
        <v>0.62690024024420588</v>
      </c>
      <c r="I263" s="135">
        <v>1016020</v>
      </c>
      <c r="J263" s="136">
        <f t="shared" si="67"/>
        <v>2.1719995379461707</v>
      </c>
      <c r="K263" s="135">
        <v>341620</v>
      </c>
      <c r="L263" s="136">
        <v>7.7013291634089098E-2</v>
      </c>
      <c r="M263" s="136">
        <v>0.47427294030320954</v>
      </c>
    </row>
    <row r="264" spans="2:14" ht="6" customHeight="1" x14ac:dyDescent="0.25"/>
    <row r="265" spans="2:14" x14ac:dyDescent="0.25">
      <c r="B265" s="39" t="s">
        <v>19</v>
      </c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</row>
    <row r="266" spans="2:14" x14ac:dyDescent="0.25">
      <c r="I266" s="130"/>
    </row>
    <row r="268" spans="2:14" ht="48.75" customHeight="1" thickBot="1" x14ac:dyDescent="0.3">
      <c r="B268" s="293" t="str">
        <f>CONCATENATE("Pernoctaciones realizadas por los procedentes de ",C270," en los establecimientos alojativos de Tenerife (hotel + apartamento)")</f>
        <v>Pernoctaciones realizadas por los procedentes de Suiza en los establecimientos alojativos de Tenerife (hotel + apartamento)</v>
      </c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1" t="s">
        <v>120</v>
      </c>
    </row>
    <row r="269" spans="2:14" ht="10.5" customHeight="1" thickBot="1" x14ac:dyDescent="0.3">
      <c r="B269" s="124"/>
      <c r="C269" s="125"/>
      <c r="D269" s="124"/>
      <c r="E269" s="124"/>
      <c r="F269" s="124"/>
      <c r="G269" s="124"/>
      <c r="H269" s="124"/>
      <c r="I269" s="124"/>
      <c r="J269" s="124"/>
      <c r="K269" s="2"/>
      <c r="L269" s="2"/>
      <c r="N269" s="1" t="s">
        <v>121</v>
      </c>
    </row>
    <row r="270" spans="2:14" ht="22.5" thickTop="1" thickBot="1" x14ac:dyDescent="0.3">
      <c r="B270" s="140" t="str">
        <f>C270</f>
        <v>Suiza</v>
      </c>
      <c r="C270" s="303" t="s">
        <v>122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5"/>
    </row>
    <row r="271" spans="2:14" ht="22.5" thickTop="1" thickBot="1" x14ac:dyDescent="0.3">
      <c r="B271" s="3"/>
      <c r="C271" s="306">
        <v>2019</v>
      </c>
      <c r="D271" s="307"/>
      <c r="E271" s="308">
        <v>2020</v>
      </c>
      <c r="F271" s="307"/>
      <c r="G271" s="308">
        <v>2021</v>
      </c>
      <c r="H271" s="307"/>
      <c r="I271" s="308">
        <v>2022</v>
      </c>
      <c r="J271" s="307"/>
      <c r="K271" s="308">
        <v>2023</v>
      </c>
      <c r="L271" s="309"/>
      <c r="M271" s="310"/>
    </row>
    <row r="272" spans="2:14" ht="16.5" thickTop="1" thickBot="1" x14ac:dyDescent="0.3">
      <c r="B272" s="6"/>
      <c r="C272" s="127" t="s">
        <v>46</v>
      </c>
      <c r="D272" s="128" t="str">
        <f>CONCATENATE("var. ",RIGHT(C271,2),"/",RIGHT(C271-1,2))</f>
        <v>var. 19/18</v>
      </c>
      <c r="E272" s="129" t="s">
        <v>46</v>
      </c>
      <c r="F272" s="128" t="str">
        <f>CONCATENATE("var. ",RIGHT(E271,2),"/",RIGHT(E271-1,2))</f>
        <v>var. 20/19</v>
      </c>
      <c r="G272" s="129" t="s">
        <v>46</v>
      </c>
      <c r="H272" s="128" t="s">
        <v>438</v>
      </c>
      <c r="I272" s="129" t="s">
        <v>46</v>
      </c>
      <c r="J272" s="128" t="s">
        <v>47</v>
      </c>
      <c r="K272" s="129" t="s">
        <v>46</v>
      </c>
      <c r="L272" s="128" t="s">
        <v>448</v>
      </c>
      <c r="M272" s="128" t="s">
        <v>439</v>
      </c>
    </row>
    <row r="273" spans="2:13" x14ac:dyDescent="0.25">
      <c r="B273" s="131" t="s">
        <v>50</v>
      </c>
      <c r="C273" s="132">
        <v>25767</v>
      </c>
      <c r="D273" s="133">
        <v>-0.1234223507399218</v>
      </c>
      <c r="E273" s="132">
        <v>27938</v>
      </c>
      <c r="F273" s="133">
        <f t="shared" ref="F273:F285" si="71">IFERROR(E273/C273-1,"-")</f>
        <v>8.4255054915201688E-2</v>
      </c>
      <c r="G273" s="132">
        <v>4591</v>
      </c>
      <c r="H273" s="133">
        <f t="shared" ref="H273:H285" si="72">IFERROR(G273/E273-1,"-")</f>
        <v>-0.8356718447991982</v>
      </c>
      <c r="I273" s="132">
        <v>17388</v>
      </c>
      <c r="J273" s="133">
        <f t="shared" ref="J273:J285" si="73">IFERROR(I273/G273-1,"-")</f>
        <v>2.7874101502940536</v>
      </c>
      <c r="K273" s="132">
        <v>29392</v>
      </c>
      <c r="L273" s="133">
        <f t="shared" ref="L273:L276" si="74">IFERROR(K273/I273-1,"-")</f>
        <v>0.69036116862203811</v>
      </c>
      <c r="M273" s="133">
        <f t="shared" ref="M273" si="75">K273/C273-1</f>
        <v>0.14068382039042193</v>
      </c>
    </row>
    <row r="274" spans="2:13" x14ac:dyDescent="0.25">
      <c r="B274" s="131" t="s">
        <v>52</v>
      </c>
      <c r="C274" s="132">
        <v>26001</v>
      </c>
      <c r="D274" s="133">
        <v>-7.2022556122631087E-2</v>
      </c>
      <c r="E274" s="132">
        <v>27844</v>
      </c>
      <c r="F274" s="133">
        <f t="shared" si="71"/>
        <v>7.0881889158109335E-2</v>
      </c>
      <c r="G274" s="132">
        <v>3573</v>
      </c>
      <c r="H274" s="133">
        <f t="shared" si="72"/>
        <v>-0.87167791983910359</v>
      </c>
      <c r="I274" s="132">
        <v>21440</v>
      </c>
      <c r="J274" s="133">
        <f t="shared" si="73"/>
        <v>5.0005597537083686</v>
      </c>
      <c r="K274" s="132">
        <v>28151</v>
      </c>
      <c r="L274" s="133">
        <f t="shared" si="74"/>
        <v>0.31301305970149262</v>
      </c>
      <c r="M274" s="133">
        <f>IFERROR(K274/C274-1,"-")</f>
        <v>8.2689127341255997E-2</v>
      </c>
    </row>
    <row r="275" spans="2:13" x14ac:dyDescent="0.25">
      <c r="B275" s="131" t="s">
        <v>54</v>
      </c>
      <c r="C275" s="132">
        <v>22911</v>
      </c>
      <c r="D275" s="133">
        <v>-7.9731683804627251E-2</v>
      </c>
      <c r="E275" s="132">
        <v>9009</v>
      </c>
      <c r="F275" s="133">
        <f t="shared" si="71"/>
        <v>-0.60678276810265808</v>
      </c>
      <c r="G275" s="132">
        <v>5593</v>
      </c>
      <c r="H275" s="133">
        <f t="shared" si="72"/>
        <v>-0.37917637917637914</v>
      </c>
      <c r="I275" s="132">
        <v>22630</v>
      </c>
      <c r="J275" s="133">
        <f t="shared" si="73"/>
        <v>3.0461290899338458</v>
      </c>
      <c r="K275" s="132">
        <v>27202</v>
      </c>
      <c r="L275" s="133">
        <f t="shared" si="74"/>
        <v>0.20203269995581086</v>
      </c>
      <c r="M275" s="133">
        <f t="shared" ref="M275:M276" si="76">IFERROR(K275/C275-1,"-")</f>
        <v>0.18728994805988397</v>
      </c>
    </row>
    <row r="276" spans="2:13" x14ac:dyDescent="0.25">
      <c r="B276" s="131" t="s">
        <v>56</v>
      </c>
      <c r="C276" s="132">
        <v>25430</v>
      </c>
      <c r="D276" s="133">
        <v>-0.20842930959347572</v>
      </c>
      <c r="E276" s="132">
        <v>0</v>
      </c>
      <c r="F276" s="133">
        <f t="shared" si="71"/>
        <v>-1</v>
      </c>
      <c r="G276" s="132">
        <v>14461</v>
      </c>
      <c r="H276" s="133" t="str">
        <f t="shared" si="72"/>
        <v>-</v>
      </c>
      <c r="I276" s="132">
        <v>31651</v>
      </c>
      <c r="J276" s="133">
        <f t="shared" si="73"/>
        <v>1.188714473411244</v>
      </c>
      <c r="K276" s="132">
        <v>34280</v>
      </c>
      <c r="L276" s="133">
        <f t="shared" si="74"/>
        <v>8.3062146535654469E-2</v>
      </c>
      <c r="M276" s="133">
        <f t="shared" si="76"/>
        <v>0.34801415650806145</v>
      </c>
    </row>
    <row r="277" spans="2:13" x14ac:dyDescent="0.25">
      <c r="B277" s="131" t="s">
        <v>58</v>
      </c>
      <c r="C277" s="132">
        <v>20060</v>
      </c>
      <c r="D277" s="133">
        <v>-0.17924798494333294</v>
      </c>
      <c r="E277" s="132">
        <v>4</v>
      </c>
      <c r="F277" s="133">
        <f t="shared" si="71"/>
        <v>-0.99980059820538381</v>
      </c>
      <c r="G277" s="132">
        <v>18449</v>
      </c>
      <c r="H277" s="133">
        <f t="shared" si="72"/>
        <v>4611.25</v>
      </c>
      <c r="I277" s="132">
        <v>22292</v>
      </c>
      <c r="J277" s="133">
        <f t="shared" si="73"/>
        <v>0.20830397311507398</v>
      </c>
      <c r="K277" s="132"/>
      <c r="L277" s="133"/>
      <c r="M277" s="133"/>
    </row>
    <row r="278" spans="2:13" x14ac:dyDescent="0.25">
      <c r="B278" s="131" t="s">
        <v>60</v>
      </c>
      <c r="C278" s="132">
        <v>19779</v>
      </c>
      <c r="D278" s="133">
        <v>-7.760108193816162E-2</v>
      </c>
      <c r="E278" s="132">
        <v>6</v>
      </c>
      <c r="F278" s="133">
        <f t="shared" si="71"/>
        <v>-0.9996966479599575</v>
      </c>
      <c r="G278" s="132">
        <v>11865</v>
      </c>
      <c r="H278" s="133">
        <f t="shared" si="72"/>
        <v>1976.5</v>
      </c>
      <c r="I278" s="132">
        <v>19321</v>
      </c>
      <c r="J278" s="133">
        <f t="shared" si="73"/>
        <v>0.62840286557100722</v>
      </c>
      <c r="K278" s="132"/>
      <c r="L278" s="133"/>
      <c r="M278" s="133"/>
    </row>
    <row r="279" spans="2:13" x14ac:dyDescent="0.25">
      <c r="B279" s="131" t="s">
        <v>62</v>
      </c>
      <c r="C279" s="132">
        <v>30083</v>
      </c>
      <c r="D279" s="133">
        <v>-0.16902381083918017</v>
      </c>
      <c r="E279" s="132">
        <v>6672</v>
      </c>
      <c r="F279" s="133">
        <f t="shared" si="71"/>
        <v>-0.77821360901505832</v>
      </c>
      <c r="G279" s="132">
        <v>21301</v>
      </c>
      <c r="H279" s="133">
        <f t="shared" si="72"/>
        <v>2.1925959232613907</v>
      </c>
      <c r="I279" s="132">
        <v>30190</v>
      </c>
      <c r="J279" s="133">
        <f t="shared" si="73"/>
        <v>0.41730435190836102</v>
      </c>
      <c r="K279" s="132"/>
      <c r="L279" s="133"/>
      <c r="M279" s="133"/>
    </row>
    <row r="280" spans="2:13" x14ac:dyDescent="0.25">
      <c r="B280" s="131" t="s">
        <v>64</v>
      </c>
      <c r="C280" s="132">
        <v>18239</v>
      </c>
      <c r="D280" s="133">
        <v>-0.14169411764705886</v>
      </c>
      <c r="E280" s="132">
        <v>4708</v>
      </c>
      <c r="F280" s="133">
        <f t="shared" si="71"/>
        <v>-0.74187181314765072</v>
      </c>
      <c r="G280" s="132">
        <v>18788</v>
      </c>
      <c r="H280" s="133">
        <f t="shared" si="72"/>
        <v>2.9906542056074765</v>
      </c>
      <c r="I280" s="132">
        <v>20835</v>
      </c>
      <c r="J280" s="133">
        <f t="shared" si="73"/>
        <v>0.10895252288694901</v>
      </c>
      <c r="K280" s="132"/>
      <c r="L280" s="133"/>
      <c r="M280" s="133"/>
    </row>
    <row r="281" spans="2:13" x14ac:dyDescent="0.25">
      <c r="B281" s="131" t="s">
        <v>66</v>
      </c>
      <c r="C281" s="132">
        <v>25504</v>
      </c>
      <c r="D281" s="133">
        <v>-4.2822293113154442E-2</v>
      </c>
      <c r="E281" s="132">
        <v>3486</v>
      </c>
      <c r="F281" s="133">
        <f t="shared" si="71"/>
        <v>-0.86331555834378926</v>
      </c>
      <c r="G281" s="132">
        <v>20652</v>
      </c>
      <c r="H281" s="133">
        <f t="shared" si="72"/>
        <v>4.9242685025817554</v>
      </c>
      <c r="I281" s="132">
        <v>22600</v>
      </c>
      <c r="J281" s="133">
        <f t="shared" si="73"/>
        <v>9.432500484214601E-2</v>
      </c>
      <c r="K281" s="132"/>
      <c r="L281" s="133"/>
      <c r="M281" s="133"/>
    </row>
    <row r="282" spans="2:13" x14ac:dyDescent="0.25">
      <c r="B282" s="131" t="s">
        <v>68</v>
      </c>
      <c r="C282" s="132">
        <v>42177</v>
      </c>
      <c r="D282" s="133">
        <v>-0.12633606761123539</v>
      </c>
      <c r="E282" s="132">
        <v>1337</v>
      </c>
      <c r="F282" s="133">
        <f t="shared" si="71"/>
        <v>-0.96830025843469192</v>
      </c>
      <c r="G282" s="132">
        <v>46189</v>
      </c>
      <c r="H282" s="133">
        <f t="shared" si="72"/>
        <v>33.54674644727001</v>
      </c>
      <c r="I282" s="132">
        <v>40855</v>
      </c>
      <c r="J282" s="133">
        <f t="shared" si="73"/>
        <v>-0.11548204117863559</v>
      </c>
      <c r="K282" s="132"/>
      <c r="L282" s="133"/>
      <c r="M282" s="133"/>
    </row>
    <row r="283" spans="2:13" x14ac:dyDescent="0.25">
      <c r="B283" s="131" t="s">
        <v>70</v>
      </c>
      <c r="C283" s="132">
        <v>33092</v>
      </c>
      <c r="D283" s="133">
        <v>-1.599034545180289E-3</v>
      </c>
      <c r="E283" s="132">
        <v>3587</v>
      </c>
      <c r="F283" s="133">
        <f t="shared" si="71"/>
        <v>-0.89160522180587454</v>
      </c>
      <c r="G283" s="132">
        <v>34106</v>
      </c>
      <c r="H283" s="133">
        <f t="shared" si="72"/>
        <v>8.5082241427376637</v>
      </c>
      <c r="I283" s="132">
        <v>35178</v>
      </c>
      <c r="J283" s="133">
        <f t="shared" si="73"/>
        <v>3.1431419691549944E-2</v>
      </c>
      <c r="K283" s="132"/>
      <c r="L283" s="133"/>
      <c r="M283" s="133"/>
    </row>
    <row r="284" spans="2:13" x14ac:dyDescent="0.25">
      <c r="B284" s="131" t="s">
        <v>72</v>
      </c>
      <c r="C284" s="132">
        <v>26696</v>
      </c>
      <c r="D284" s="133">
        <v>9.9143610013175287E-2</v>
      </c>
      <c r="E284" s="132">
        <v>4828</v>
      </c>
      <c r="F284" s="133">
        <f t="shared" si="71"/>
        <v>-0.81914893617021278</v>
      </c>
      <c r="G284" s="132">
        <v>21910</v>
      </c>
      <c r="H284" s="133">
        <f t="shared" si="72"/>
        <v>3.5381110190555098</v>
      </c>
      <c r="I284" s="132">
        <v>27035</v>
      </c>
      <c r="J284" s="133">
        <f t="shared" si="73"/>
        <v>0.23391145595618434</v>
      </c>
      <c r="K284" s="132"/>
      <c r="L284" s="133"/>
      <c r="M284" s="133"/>
    </row>
    <row r="285" spans="2:13" ht="15.75" x14ac:dyDescent="0.25">
      <c r="B285" s="134" t="s">
        <v>33</v>
      </c>
      <c r="C285" s="135">
        <v>315739</v>
      </c>
      <c r="D285" s="136">
        <v>-9.8213214671289739E-2</v>
      </c>
      <c r="E285" s="135">
        <v>89423</v>
      </c>
      <c r="F285" s="136">
        <f t="shared" si="71"/>
        <v>-0.71678189897351929</v>
      </c>
      <c r="G285" s="135">
        <v>221478</v>
      </c>
      <c r="H285" s="136">
        <f t="shared" si="72"/>
        <v>1.4767453563400914</v>
      </c>
      <c r="I285" s="135">
        <v>311415</v>
      </c>
      <c r="J285" s="136">
        <f t="shared" si="73"/>
        <v>0.40607645003115445</v>
      </c>
      <c r="K285" s="135">
        <v>119025</v>
      </c>
      <c r="L285" s="136">
        <v>0.2783404396997069</v>
      </c>
      <c r="M285" s="136">
        <v>0.18895404009629502</v>
      </c>
    </row>
    <row r="286" spans="2:13" ht="6" customHeight="1" x14ac:dyDescent="0.25"/>
    <row r="287" spans="2:13" x14ac:dyDescent="0.25">
      <c r="B287" s="39" t="s">
        <v>19</v>
      </c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</row>
    <row r="288" spans="2:13" x14ac:dyDescent="0.25">
      <c r="C288" s="130"/>
      <c r="I288" s="130"/>
      <c r="L288" s="139"/>
    </row>
    <row r="290" spans="2:14" ht="48.75" customHeight="1" thickBot="1" x14ac:dyDescent="0.3">
      <c r="B290" s="293" t="str">
        <f>CONCATENATE("Pernoctaciones realizadas por los procedentes de ",C292," en los establecimientos alojativos de Tenerife (hotel + apartamento)")</f>
        <v>Pernoctaciones realizadas por los procedentes de Austria en los establecimientos alojativos de Tenerife (hotel + apartamento)</v>
      </c>
      <c r="C290" s="293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1" t="s">
        <v>124</v>
      </c>
    </row>
    <row r="291" spans="2:14" ht="10.5" customHeight="1" thickBot="1" x14ac:dyDescent="0.3">
      <c r="B291" s="124"/>
      <c r="C291" s="125"/>
      <c r="D291" s="124"/>
      <c r="E291" s="124"/>
      <c r="F291" s="124"/>
      <c r="G291" s="124"/>
      <c r="H291" s="124"/>
      <c r="I291" s="124"/>
      <c r="J291" s="124"/>
      <c r="K291" s="2"/>
      <c r="L291" s="2"/>
      <c r="N291" s="1" t="s">
        <v>125</v>
      </c>
    </row>
    <row r="292" spans="2:14" ht="22.5" thickTop="1" thickBot="1" x14ac:dyDescent="0.3">
      <c r="B292" s="140" t="str">
        <f>C292</f>
        <v>Austria</v>
      </c>
      <c r="C292" s="303" t="s">
        <v>126</v>
      </c>
      <c r="D292" s="304"/>
      <c r="E292" s="304"/>
      <c r="F292" s="304"/>
      <c r="G292" s="304"/>
      <c r="H292" s="304"/>
      <c r="I292" s="304"/>
      <c r="J292" s="304"/>
      <c r="K292" s="304"/>
      <c r="L292" s="304"/>
      <c r="M292" s="305"/>
    </row>
    <row r="293" spans="2:14" ht="22.5" thickTop="1" thickBot="1" x14ac:dyDescent="0.3">
      <c r="B293" s="3"/>
      <c r="C293" s="306">
        <v>2019</v>
      </c>
      <c r="D293" s="307"/>
      <c r="E293" s="308">
        <v>2020</v>
      </c>
      <c r="F293" s="307"/>
      <c r="G293" s="308">
        <v>2021</v>
      </c>
      <c r="H293" s="307"/>
      <c r="I293" s="308">
        <v>2022</v>
      </c>
      <c r="J293" s="307"/>
      <c r="K293" s="308">
        <v>2023</v>
      </c>
      <c r="L293" s="309"/>
      <c r="M293" s="310"/>
    </row>
    <row r="294" spans="2:14" ht="16.5" thickTop="1" thickBot="1" x14ac:dyDescent="0.3">
      <c r="B294" s="6"/>
      <c r="C294" s="127" t="s">
        <v>46</v>
      </c>
      <c r="D294" s="128" t="str">
        <f>CONCATENATE("var. ",RIGHT(C293,2),"/",RIGHT(C293-1,2))</f>
        <v>var. 19/18</v>
      </c>
      <c r="E294" s="129" t="s">
        <v>46</v>
      </c>
      <c r="F294" s="128" t="str">
        <f>CONCATENATE("var. ",RIGHT(E293,2),"/",RIGHT(E293-1,2))</f>
        <v>var. 20/19</v>
      </c>
      <c r="G294" s="129" t="s">
        <v>46</v>
      </c>
      <c r="H294" s="128" t="s">
        <v>438</v>
      </c>
      <c r="I294" s="129" t="s">
        <v>46</v>
      </c>
      <c r="J294" s="128" t="s">
        <v>47</v>
      </c>
      <c r="K294" s="129" t="s">
        <v>46</v>
      </c>
      <c r="L294" s="128" t="s">
        <v>448</v>
      </c>
      <c r="M294" s="128" t="s">
        <v>439</v>
      </c>
    </row>
    <row r="295" spans="2:14" x14ac:dyDescent="0.25">
      <c r="B295" s="131" t="s">
        <v>50</v>
      </c>
      <c r="C295" s="132">
        <v>31513</v>
      </c>
      <c r="D295" s="133">
        <v>0.11875177506390222</v>
      </c>
      <c r="E295" s="132">
        <v>30466</v>
      </c>
      <c r="F295" s="133">
        <f t="shared" ref="F295:F307" si="77">IFERROR(E295/C295-1,"-")</f>
        <v>-3.3224383587725725E-2</v>
      </c>
      <c r="G295" s="132">
        <v>2676</v>
      </c>
      <c r="H295" s="133">
        <f t="shared" ref="H295:H307" si="78">IFERROR(G295/E295-1,"-")</f>
        <v>-0.91216437996455069</v>
      </c>
      <c r="I295" s="132">
        <v>21247</v>
      </c>
      <c r="J295" s="133">
        <f t="shared" ref="J295:J307" si="79">IFERROR(I295/G295-1,"-")</f>
        <v>6.9398355754857999</v>
      </c>
      <c r="K295" s="132">
        <v>26920</v>
      </c>
      <c r="L295" s="133">
        <f t="shared" ref="L295:L298" si="80">IFERROR(K295/I295-1,"-")</f>
        <v>0.26700240033887135</v>
      </c>
      <c r="M295" s="133">
        <f t="shared" ref="M295" si="81">K295/C295-1</f>
        <v>-0.14574937327452164</v>
      </c>
    </row>
    <row r="296" spans="2:14" x14ac:dyDescent="0.25">
      <c r="B296" s="131" t="s">
        <v>52</v>
      </c>
      <c r="C296" s="132">
        <v>29475</v>
      </c>
      <c r="D296" s="133">
        <v>0.12560146643244474</v>
      </c>
      <c r="E296" s="132">
        <v>27386</v>
      </c>
      <c r="F296" s="133">
        <f t="shared" si="77"/>
        <v>-7.0873621713316348E-2</v>
      </c>
      <c r="G296" s="132">
        <v>2000</v>
      </c>
      <c r="H296" s="133">
        <f t="shared" si="78"/>
        <v>-0.92696998466369673</v>
      </c>
      <c r="I296" s="132">
        <v>20889</v>
      </c>
      <c r="J296" s="133">
        <f t="shared" si="79"/>
        <v>9.4444999999999997</v>
      </c>
      <c r="K296" s="132">
        <v>27805</v>
      </c>
      <c r="L296" s="133">
        <f t="shared" si="80"/>
        <v>0.33108334530135486</v>
      </c>
      <c r="M296" s="133">
        <f>IFERROR(K296/C296-1,"-")</f>
        <v>-5.6658184902459663E-2</v>
      </c>
    </row>
    <row r="297" spans="2:14" x14ac:dyDescent="0.25">
      <c r="B297" s="131" t="s">
        <v>54</v>
      </c>
      <c r="C297" s="132">
        <v>22253</v>
      </c>
      <c r="D297" s="133">
        <v>7.914262159934049E-2</v>
      </c>
      <c r="E297" s="132">
        <v>8634</v>
      </c>
      <c r="F297" s="133">
        <f t="shared" si="77"/>
        <v>-0.61200736979283699</v>
      </c>
      <c r="G297" s="132">
        <v>2956</v>
      </c>
      <c r="H297" s="133">
        <f t="shared" si="78"/>
        <v>-0.65763261524206618</v>
      </c>
      <c r="I297" s="132">
        <v>17121</v>
      </c>
      <c r="J297" s="133">
        <f t="shared" si="79"/>
        <v>4.7919485791610281</v>
      </c>
      <c r="K297" s="132">
        <v>17472</v>
      </c>
      <c r="L297" s="133">
        <f t="shared" si="80"/>
        <v>2.05011389521641E-2</v>
      </c>
      <c r="M297" s="133">
        <f t="shared" ref="M297:M298" si="82">IFERROR(K297/C297-1,"-")</f>
        <v>-0.21484743630072345</v>
      </c>
    </row>
    <row r="298" spans="2:14" x14ac:dyDescent="0.25">
      <c r="B298" s="131" t="s">
        <v>56</v>
      </c>
      <c r="C298" s="132">
        <v>18025</v>
      </c>
      <c r="D298" s="133">
        <v>0.26313945339873857</v>
      </c>
      <c r="E298" s="132">
        <v>0</v>
      </c>
      <c r="F298" s="133">
        <f t="shared" si="77"/>
        <v>-1</v>
      </c>
      <c r="G298" s="132">
        <v>3194</v>
      </c>
      <c r="H298" s="133" t="str">
        <f t="shared" si="78"/>
        <v>-</v>
      </c>
      <c r="I298" s="132">
        <v>16332</v>
      </c>
      <c r="J298" s="133">
        <f t="shared" si="79"/>
        <v>4.1133375078271763</v>
      </c>
      <c r="K298" s="132">
        <v>18885</v>
      </c>
      <c r="L298" s="133">
        <f t="shared" si="80"/>
        <v>0.15631888317413667</v>
      </c>
      <c r="M298" s="133">
        <f t="shared" si="82"/>
        <v>4.771151178918176E-2</v>
      </c>
    </row>
    <row r="299" spans="2:14" x14ac:dyDescent="0.25">
      <c r="B299" s="131" t="s">
        <v>58</v>
      </c>
      <c r="C299" s="132">
        <v>13928</v>
      </c>
      <c r="D299" s="133">
        <v>-0.50761834058047861</v>
      </c>
      <c r="E299" s="132">
        <v>31</v>
      </c>
      <c r="F299" s="133">
        <f t="shared" si="77"/>
        <v>-0.99777426766226307</v>
      </c>
      <c r="G299" s="132">
        <v>3495</v>
      </c>
      <c r="H299" s="133">
        <f t="shared" si="78"/>
        <v>111.74193548387096</v>
      </c>
      <c r="I299" s="132">
        <v>12459</v>
      </c>
      <c r="J299" s="133">
        <f t="shared" si="79"/>
        <v>2.5648068669527899</v>
      </c>
      <c r="K299" s="132"/>
      <c r="L299" s="133"/>
      <c r="M299" s="133"/>
    </row>
    <row r="300" spans="2:14" x14ac:dyDescent="0.25">
      <c r="B300" s="131" t="s">
        <v>60</v>
      </c>
      <c r="C300" s="132">
        <v>13338</v>
      </c>
      <c r="D300" s="133">
        <v>-0.11878964059196617</v>
      </c>
      <c r="E300" s="132">
        <v>38</v>
      </c>
      <c r="F300" s="133">
        <f t="shared" si="77"/>
        <v>-0.9971509971509972</v>
      </c>
      <c r="G300" s="132">
        <v>3287</v>
      </c>
      <c r="H300" s="133">
        <f t="shared" si="78"/>
        <v>85.5</v>
      </c>
      <c r="I300" s="132">
        <v>9791</v>
      </c>
      <c r="J300" s="133">
        <f t="shared" si="79"/>
        <v>1.9787039853970185</v>
      </c>
      <c r="K300" s="132"/>
      <c r="L300" s="133"/>
      <c r="M300" s="133"/>
    </row>
    <row r="301" spans="2:14" x14ac:dyDescent="0.25">
      <c r="B301" s="131" t="s">
        <v>62</v>
      </c>
      <c r="C301" s="132">
        <v>21773</v>
      </c>
      <c r="D301" s="133">
        <v>-3.6081105011510517E-2</v>
      </c>
      <c r="E301" s="132">
        <v>1710</v>
      </c>
      <c r="F301" s="133">
        <f t="shared" si="77"/>
        <v>-0.92146236164056394</v>
      </c>
      <c r="G301" s="132">
        <v>10228</v>
      </c>
      <c r="H301" s="133">
        <f t="shared" si="78"/>
        <v>4.981286549707602</v>
      </c>
      <c r="I301" s="132">
        <v>17682</v>
      </c>
      <c r="J301" s="133">
        <f t="shared" si="79"/>
        <v>0.72878373093468918</v>
      </c>
      <c r="K301" s="132"/>
      <c r="L301" s="133"/>
      <c r="M301" s="133"/>
    </row>
    <row r="302" spans="2:14" x14ac:dyDescent="0.25">
      <c r="B302" s="131" t="s">
        <v>64</v>
      </c>
      <c r="C302" s="132">
        <v>18983</v>
      </c>
      <c r="D302" s="133">
        <v>-5.1359991614695621E-3</v>
      </c>
      <c r="E302" s="132">
        <v>1785</v>
      </c>
      <c r="F302" s="133">
        <f t="shared" si="77"/>
        <v>-0.90596849812990565</v>
      </c>
      <c r="G302" s="132">
        <v>10555</v>
      </c>
      <c r="H302" s="133">
        <f t="shared" si="78"/>
        <v>4.9131652661064429</v>
      </c>
      <c r="I302" s="132">
        <v>16801</v>
      </c>
      <c r="J302" s="133">
        <f t="shared" si="79"/>
        <v>0.59175746091899573</v>
      </c>
      <c r="K302" s="132"/>
      <c r="L302" s="133"/>
      <c r="M302" s="133"/>
    </row>
    <row r="303" spans="2:14" x14ac:dyDescent="0.25">
      <c r="B303" s="131" t="s">
        <v>66</v>
      </c>
      <c r="C303" s="132">
        <v>15164</v>
      </c>
      <c r="D303" s="133">
        <v>-0.14942786627776528</v>
      </c>
      <c r="E303" s="132">
        <v>1199</v>
      </c>
      <c r="F303" s="133">
        <f t="shared" si="77"/>
        <v>-0.92093115273015036</v>
      </c>
      <c r="G303" s="132">
        <v>9563</v>
      </c>
      <c r="H303" s="133">
        <f t="shared" si="78"/>
        <v>6.9758131776480399</v>
      </c>
      <c r="I303" s="132">
        <v>11166</v>
      </c>
      <c r="J303" s="133">
        <f t="shared" si="79"/>
        <v>0.16762522221060339</v>
      </c>
      <c r="K303" s="132"/>
      <c r="L303" s="133"/>
      <c r="M303" s="133"/>
    </row>
    <row r="304" spans="2:14" x14ac:dyDescent="0.25">
      <c r="B304" s="131" t="s">
        <v>68</v>
      </c>
      <c r="C304" s="132">
        <v>17986</v>
      </c>
      <c r="D304" s="133">
        <v>-0.1738171796049609</v>
      </c>
      <c r="E304" s="132">
        <v>2635</v>
      </c>
      <c r="F304" s="133">
        <f t="shared" si="77"/>
        <v>-0.85349716446124768</v>
      </c>
      <c r="G304" s="132">
        <v>16770</v>
      </c>
      <c r="H304" s="133">
        <f t="shared" si="78"/>
        <v>5.3643263757115749</v>
      </c>
      <c r="I304" s="132">
        <v>15863</v>
      </c>
      <c r="J304" s="133">
        <f t="shared" si="79"/>
        <v>-5.4084675014907546E-2</v>
      </c>
      <c r="K304" s="132"/>
      <c r="L304" s="133"/>
      <c r="M304" s="133"/>
    </row>
    <row r="305" spans="2:14" x14ac:dyDescent="0.25">
      <c r="B305" s="131" t="s">
        <v>70</v>
      </c>
      <c r="C305" s="132">
        <v>26781</v>
      </c>
      <c r="D305" s="133">
        <v>-6.4190369697393224E-2</v>
      </c>
      <c r="E305" s="132">
        <v>4078</v>
      </c>
      <c r="F305" s="133">
        <f t="shared" si="77"/>
        <v>-0.84772786677121836</v>
      </c>
      <c r="G305" s="132">
        <v>19368</v>
      </c>
      <c r="H305" s="133">
        <f t="shared" si="78"/>
        <v>3.7493869543894069</v>
      </c>
      <c r="I305" s="132">
        <v>22202</v>
      </c>
      <c r="J305" s="133">
        <f t="shared" si="79"/>
        <v>0.14632383312680708</v>
      </c>
      <c r="K305" s="132"/>
      <c r="L305" s="133"/>
      <c r="M305" s="133"/>
    </row>
    <row r="306" spans="2:14" x14ac:dyDescent="0.25">
      <c r="B306" s="131" t="s">
        <v>72</v>
      </c>
      <c r="C306" s="132">
        <v>24937</v>
      </c>
      <c r="D306" s="133">
        <v>-6.1813393528969196E-2</v>
      </c>
      <c r="E306" s="132">
        <v>3647</v>
      </c>
      <c r="F306" s="133">
        <f t="shared" si="77"/>
        <v>-0.85375145366323135</v>
      </c>
      <c r="G306" s="132">
        <v>18300</v>
      </c>
      <c r="H306" s="133">
        <f t="shared" si="78"/>
        <v>4.0178228681107759</v>
      </c>
      <c r="I306" s="132">
        <v>20121</v>
      </c>
      <c r="J306" s="133">
        <f t="shared" si="79"/>
        <v>9.9508196721311393E-2</v>
      </c>
      <c r="K306" s="132"/>
      <c r="L306" s="133"/>
      <c r="M306" s="133"/>
    </row>
    <row r="307" spans="2:14" ht="15.75" x14ac:dyDescent="0.25">
      <c r="B307" s="134" t="s">
        <v>33</v>
      </c>
      <c r="C307" s="135">
        <v>254156</v>
      </c>
      <c r="D307" s="136">
        <v>-5.5649065703574085E-2</v>
      </c>
      <c r="E307" s="135">
        <v>81721</v>
      </c>
      <c r="F307" s="136">
        <f t="shared" si="77"/>
        <v>-0.67846126001353502</v>
      </c>
      <c r="G307" s="135">
        <v>102392</v>
      </c>
      <c r="H307" s="136">
        <f t="shared" si="78"/>
        <v>0.25294599919237415</v>
      </c>
      <c r="I307" s="135">
        <v>201674</v>
      </c>
      <c r="J307" s="136">
        <f t="shared" si="79"/>
        <v>0.96962653332291593</v>
      </c>
      <c r="K307" s="135">
        <v>91082</v>
      </c>
      <c r="L307" s="136">
        <v>0.2049636851922898</v>
      </c>
      <c r="M307" s="136">
        <v>-0.10056682400805794</v>
      </c>
    </row>
    <row r="308" spans="2:14" ht="6" customHeight="1" x14ac:dyDescent="0.25"/>
    <row r="309" spans="2:14" x14ac:dyDescent="0.25">
      <c r="B309" s="39" t="s">
        <v>19</v>
      </c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</row>
    <row r="310" spans="2:14" x14ac:dyDescent="0.25">
      <c r="C310" s="139"/>
      <c r="G310" s="139"/>
      <c r="I310" s="139"/>
      <c r="K310" s="139"/>
    </row>
    <row r="313" spans="2:14" ht="48.75" customHeight="1" thickBot="1" x14ac:dyDescent="0.3">
      <c r="B313" s="293" t="str">
        <f>CONCATENATE("Pernoctaciones realizadas por los procedentes de ",C315," en los establecimientos alojativos de Tenerife (hotel + apartamento)")</f>
        <v>Pernoctaciones realizadas por los procedentes de Canadá en los establecimientos alojativos de Tenerife (hotel + apartamento)</v>
      </c>
      <c r="C313" s="293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1" t="s">
        <v>124</v>
      </c>
    </row>
    <row r="314" spans="2:14" ht="10.5" customHeight="1" thickBot="1" x14ac:dyDescent="0.3">
      <c r="B314" s="124"/>
      <c r="C314" s="125"/>
      <c r="D314" s="124"/>
      <c r="E314" s="124"/>
      <c r="F314" s="124"/>
      <c r="G314" s="124"/>
      <c r="H314" s="124"/>
      <c r="I314" s="124"/>
      <c r="J314" s="124"/>
      <c r="K314" s="2"/>
      <c r="L314" s="2"/>
      <c r="N314" s="1" t="s">
        <v>125</v>
      </c>
    </row>
    <row r="315" spans="2:14" ht="22.5" thickTop="1" thickBot="1" x14ac:dyDescent="0.3">
      <c r="B315" s="140" t="str">
        <f>C315</f>
        <v>Canadá</v>
      </c>
      <c r="C315" s="303" t="s">
        <v>128</v>
      </c>
      <c r="D315" s="304"/>
      <c r="E315" s="304"/>
      <c r="F315" s="304"/>
      <c r="G315" s="304"/>
      <c r="H315" s="304"/>
      <c r="I315" s="304"/>
      <c r="J315" s="304"/>
      <c r="K315" s="304"/>
      <c r="L315" s="304"/>
      <c r="M315" s="305"/>
    </row>
    <row r="316" spans="2:14" ht="22.5" thickTop="1" thickBot="1" x14ac:dyDescent="0.3">
      <c r="B316" s="3"/>
      <c r="C316" s="306">
        <v>2019</v>
      </c>
      <c r="D316" s="307"/>
      <c r="E316" s="308">
        <v>2020</v>
      </c>
      <c r="F316" s="307"/>
      <c r="G316" s="308">
        <v>2021</v>
      </c>
      <c r="H316" s="307"/>
      <c r="I316" s="308">
        <v>2022</v>
      </c>
      <c r="J316" s="307"/>
      <c r="K316" s="308">
        <v>2023</v>
      </c>
      <c r="L316" s="309"/>
      <c r="M316" s="310"/>
    </row>
    <row r="317" spans="2:14" ht="16.5" thickTop="1" thickBot="1" x14ac:dyDescent="0.3">
      <c r="B317" s="6"/>
      <c r="C317" s="127" t="s">
        <v>46</v>
      </c>
      <c r="D317" s="128" t="str">
        <f>CONCATENATE("var. ",RIGHT(C316,2),"/",RIGHT(C316-1,2))</f>
        <v>var. 19/18</v>
      </c>
      <c r="E317" s="129" t="s">
        <v>46</v>
      </c>
      <c r="F317" s="128" t="str">
        <f>CONCATENATE("var. ",RIGHT(E316,2),"/",RIGHT(E316-1,2))</f>
        <v>var. 20/19</v>
      </c>
      <c r="G317" s="129" t="s">
        <v>46</v>
      </c>
      <c r="H317" s="128" t="s">
        <v>438</v>
      </c>
      <c r="I317" s="129" t="s">
        <v>46</v>
      </c>
      <c r="J317" s="128" t="s">
        <v>47</v>
      </c>
      <c r="K317" s="129" t="s">
        <v>46</v>
      </c>
      <c r="L317" s="128" t="s">
        <v>448</v>
      </c>
      <c r="M317" s="128" t="s">
        <v>439</v>
      </c>
    </row>
    <row r="318" spans="2:14" x14ac:dyDescent="0.25">
      <c r="B318" s="131" t="s">
        <v>50</v>
      </c>
      <c r="C318" s="132">
        <v>3907</v>
      </c>
      <c r="D318" s="133">
        <v>2.5518181818181818</v>
      </c>
      <c r="E318" s="132">
        <v>2064</v>
      </c>
      <c r="F318" s="133">
        <f t="shared" ref="F318:F330" si="83">IFERROR(E318/C318-1,"-")</f>
        <v>-0.4717174302533913</v>
      </c>
      <c r="G318" s="132">
        <v>102</v>
      </c>
      <c r="H318" s="133">
        <f t="shared" ref="H318:H330" si="84">IFERROR(G318/E318-1,"-")</f>
        <v>-0.95058139534883723</v>
      </c>
      <c r="I318" s="132">
        <v>1515</v>
      </c>
      <c r="J318" s="133">
        <f t="shared" ref="J318:J330" si="85">IFERROR(I318/G318-1,"-")</f>
        <v>13.852941176470589</v>
      </c>
      <c r="K318" s="132">
        <v>3465</v>
      </c>
      <c r="L318" s="133">
        <f t="shared" ref="L318:L321" si="86">IFERROR(K318/I318-1,"-")</f>
        <v>1.2871287128712869</v>
      </c>
      <c r="M318" s="133">
        <f t="shared" ref="M318" si="87">K318/C318-1</f>
        <v>-0.11313027898643457</v>
      </c>
    </row>
    <row r="319" spans="2:14" x14ac:dyDescent="0.25">
      <c r="B319" s="131" t="s">
        <v>52</v>
      </c>
      <c r="C319" s="132">
        <v>1887</v>
      </c>
      <c r="D319" s="133">
        <v>-0.17454068241469811</v>
      </c>
      <c r="E319" s="132">
        <v>3757</v>
      </c>
      <c r="F319" s="133">
        <f t="shared" si="83"/>
        <v>0.99099099099099108</v>
      </c>
      <c r="G319" s="132">
        <v>213</v>
      </c>
      <c r="H319" s="133">
        <f t="shared" si="84"/>
        <v>-0.94330582911897787</v>
      </c>
      <c r="I319" s="132">
        <v>1791</v>
      </c>
      <c r="J319" s="133">
        <f t="shared" si="85"/>
        <v>7.408450704225352</v>
      </c>
      <c r="K319" s="132">
        <v>3822</v>
      </c>
      <c r="L319" s="133">
        <f t="shared" si="86"/>
        <v>1.1340033500837521</v>
      </c>
      <c r="M319" s="133">
        <f>IFERROR(K319/C319-1,"-")</f>
        <v>1.0254372019077902</v>
      </c>
    </row>
    <row r="320" spans="2:14" x14ac:dyDescent="0.25">
      <c r="B320" s="131" t="s">
        <v>54</v>
      </c>
      <c r="C320" s="132">
        <v>3619</v>
      </c>
      <c r="D320" s="133">
        <v>0.32321755027422294</v>
      </c>
      <c r="E320" s="132">
        <v>3697</v>
      </c>
      <c r="F320" s="133">
        <f t="shared" si="83"/>
        <v>2.1552915169936515E-2</v>
      </c>
      <c r="G320" s="132">
        <v>327</v>
      </c>
      <c r="H320" s="133">
        <f t="shared" si="84"/>
        <v>-0.91154990532864488</v>
      </c>
      <c r="I320" s="132">
        <v>1898</v>
      </c>
      <c r="J320" s="133">
        <f t="shared" si="85"/>
        <v>4.8042813455657489</v>
      </c>
      <c r="K320" s="132">
        <v>3915</v>
      </c>
      <c r="L320" s="133">
        <f t="shared" si="86"/>
        <v>1.0626975763962063</v>
      </c>
      <c r="M320" s="133">
        <f t="shared" ref="M320:M321" si="88">IFERROR(K320/C320-1,"-")</f>
        <v>8.1790549875656149E-2</v>
      </c>
    </row>
    <row r="321" spans="2:13" x14ac:dyDescent="0.25">
      <c r="B321" s="131" t="s">
        <v>56</v>
      </c>
      <c r="C321" s="132">
        <v>1455</v>
      </c>
      <c r="D321" s="133">
        <v>6.9204152249136008E-3</v>
      </c>
      <c r="E321" s="132">
        <v>0</v>
      </c>
      <c r="F321" s="133">
        <f t="shared" si="83"/>
        <v>-1</v>
      </c>
      <c r="G321" s="132">
        <v>199</v>
      </c>
      <c r="H321" s="133" t="str">
        <f t="shared" si="84"/>
        <v>-</v>
      </c>
      <c r="I321" s="132">
        <v>1670</v>
      </c>
      <c r="J321" s="133">
        <f t="shared" si="85"/>
        <v>7.391959798994975</v>
      </c>
      <c r="K321" s="132">
        <v>1803</v>
      </c>
      <c r="L321" s="133">
        <f t="shared" si="86"/>
        <v>7.9640718562874246E-2</v>
      </c>
      <c r="M321" s="133">
        <f t="shared" si="88"/>
        <v>0.2391752577319588</v>
      </c>
    </row>
    <row r="322" spans="2:13" x14ac:dyDescent="0.25">
      <c r="B322" s="131" t="s">
        <v>58</v>
      </c>
      <c r="C322" s="132">
        <v>972</v>
      </c>
      <c r="D322" s="133">
        <v>0.22418136020151125</v>
      </c>
      <c r="E322" s="132">
        <v>4</v>
      </c>
      <c r="F322" s="133">
        <f t="shared" si="83"/>
        <v>-0.99588477366255146</v>
      </c>
      <c r="G322" s="132">
        <v>103</v>
      </c>
      <c r="H322" s="133">
        <f t="shared" si="84"/>
        <v>24.75</v>
      </c>
      <c r="I322" s="132">
        <v>1384</v>
      </c>
      <c r="J322" s="133">
        <f t="shared" si="85"/>
        <v>12.436893203883495</v>
      </c>
      <c r="K322" s="132"/>
      <c r="L322" s="133"/>
      <c r="M322" s="133"/>
    </row>
    <row r="323" spans="2:13" x14ac:dyDescent="0.25">
      <c r="B323" s="131" t="s">
        <v>60</v>
      </c>
      <c r="C323" s="132">
        <v>815</v>
      </c>
      <c r="D323" s="133">
        <v>0.17945007235890009</v>
      </c>
      <c r="E323" s="132">
        <v>31</v>
      </c>
      <c r="F323" s="133">
        <f t="shared" si="83"/>
        <v>-0.96196319018404908</v>
      </c>
      <c r="G323" s="132">
        <v>196</v>
      </c>
      <c r="H323" s="133">
        <f t="shared" si="84"/>
        <v>5.32258064516129</v>
      </c>
      <c r="I323" s="132">
        <v>1346</v>
      </c>
      <c r="J323" s="133">
        <f t="shared" si="85"/>
        <v>5.8673469387755102</v>
      </c>
      <c r="K323" s="132"/>
      <c r="L323" s="133"/>
      <c r="M323" s="133"/>
    </row>
    <row r="324" spans="2:13" x14ac:dyDescent="0.25">
      <c r="B324" s="131" t="s">
        <v>62</v>
      </c>
      <c r="C324" s="132">
        <v>1201</v>
      </c>
      <c r="D324" s="133">
        <v>0.10691244239631326</v>
      </c>
      <c r="E324" s="132">
        <v>110</v>
      </c>
      <c r="F324" s="133">
        <f t="shared" si="83"/>
        <v>-0.90840965861781853</v>
      </c>
      <c r="G324" s="132">
        <v>375</v>
      </c>
      <c r="H324" s="133">
        <f t="shared" si="84"/>
        <v>2.4090909090909092</v>
      </c>
      <c r="I324" s="132">
        <v>1774</v>
      </c>
      <c r="J324" s="133">
        <f t="shared" si="85"/>
        <v>3.730666666666667</v>
      </c>
      <c r="K324" s="132"/>
      <c r="L324" s="133"/>
      <c r="M324" s="133"/>
    </row>
    <row r="325" spans="2:13" x14ac:dyDescent="0.25">
      <c r="B325" s="131" t="s">
        <v>64</v>
      </c>
      <c r="C325" s="132">
        <v>1587</v>
      </c>
      <c r="D325" s="133">
        <v>0.72500000000000009</v>
      </c>
      <c r="E325" s="132">
        <v>39</v>
      </c>
      <c r="F325" s="133">
        <f t="shared" si="83"/>
        <v>-0.97542533081285443</v>
      </c>
      <c r="G325" s="132">
        <v>465</v>
      </c>
      <c r="H325" s="133">
        <f t="shared" si="84"/>
        <v>10.923076923076923</v>
      </c>
      <c r="I325" s="132">
        <v>1556</v>
      </c>
      <c r="J325" s="133">
        <f t="shared" si="85"/>
        <v>2.3462365591397849</v>
      </c>
      <c r="K325" s="132"/>
      <c r="L325" s="133"/>
      <c r="M325" s="133"/>
    </row>
    <row r="326" spans="2:13" x14ac:dyDescent="0.25">
      <c r="B326" s="131" t="s">
        <v>66</v>
      </c>
      <c r="C326" s="132">
        <v>1269</v>
      </c>
      <c r="D326" s="133">
        <v>0.83646888567293787</v>
      </c>
      <c r="E326" s="132">
        <v>56</v>
      </c>
      <c r="F326" s="133">
        <f t="shared" si="83"/>
        <v>-0.95587076438140273</v>
      </c>
      <c r="G326" s="132">
        <v>513</v>
      </c>
      <c r="H326" s="133">
        <f t="shared" si="84"/>
        <v>8.1607142857142865</v>
      </c>
      <c r="I326" s="132">
        <v>1499</v>
      </c>
      <c r="J326" s="133">
        <f t="shared" si="85"/>
        <v>1.9220272904483431</v>
      </c>
      <c r="K326" s="132"/>
      <c r="L326" s="133"/>
      <c r="M326" s="133"/>
    </row>
    <row r="327" spans="2:13" x14ac:dyDescent="0.25">
      <c r="B327" s="131" t="s">
        <v>68</v>
      </c>
      <c r="C327" s="132">
        <v>1114</v>
      </c>
      <c r="D327" s="133">
        <v>-0.1052208835341365</v>
      </c>
      <c r="E327" s="132">
        <v>39</v>
      </c>
      <c r="F327" s="133">
        <f t="shared" si="83"/>
        <v>-0.96499102333931774</v>
      </c>
      <c r="G327" s="132">
        <v>943</v>
      </c>
      <c r="H327" s="133">
        <f t="shared" si="84"/>
        <v>23.179487179487179</v>
      </c>
      <c r="I327" s="132">
        <v>2643</v>
      </c>
      <c r="J327" s="133">
        <f t="shared" si="85"/>
        <v>1.8027571580063628</v>
      </c>
      <c r="K327" s="132"/>
      <c r="L327" s="133"/>
      <c r="M327" s="133"/>
    </row>
    <row r="328" spans="2:13" x14ac:dyDescent="0.25">
      <c r="B328" s="131" t="s">
        <v>70</v>
      </c>
      <c r="C328" s="132">
        <v>1391</v>
      </c>
      <c r="D328" s="133">
        <v>0.14674361088211052</v>
      </c>
      <c r="E328" s="132">
        <v>203</v>
      </c>
      <c r="F328" s="133">
        <f t="shared" si="83"/>
        <v>-0.85406182602444281</v>
      </c>
      <c r="G328" s="132">
        <v>1154</v>
      </c>
      <c r="H328" s="133">
        <f t="shared" si="84"/>
        <v>4.6847290640394093</v>
      </c>
      <c r="I328" s="132">
        <v>2724</v>
      </c>
      <c r="J328" s="133">
        <f t="shared" si="85"/>
        <v>1.3604852686308493</v>
      </c>
      <c r="K328" s="132"/>
      <c r="L328" s="133"/>
      <c r="M328" s="133"/>
    </row>
    <row r="329" spans="2:13" x14ac:dyDescent="0.25">
      <c r="B329" s="131" t="s">
        <v>72</v>
      </c>
      <c r="C329" s="132">
        <v>1669</v>
      </c>
      <c r="D329" s="133">
        <v>0.25394440270473329</v>
      </c>
      <c r="E329" s="132">
        <v>159</v>
      </c>
      <c r="F329" s="133">
        <f t="shared" si="83"/>
        <v>-0.90473337327741166</v>
      </c>
      <c r="G329" s="132">
        <v>1281</v>
      </c>
      <c r="H329" s="133">
        <f t="shared" si="84"/>
        <v>7.0566037735849054</v>
      </c>
      <c r="I329" s="132">
        <v>2505</v>
      </c>
      <c r="J329" s="133">
        <f t="shared" si="85"/>
        <v>0.95550351288056201</v>
      </c>
      <c r="K329" s="132"/>
      <c r="L329" s="133"/>
      <c r="M329" s="133"/>
    </row>
    <row r="330" spans="2:13" ht="15.75" x14ac:dyDescent="0.25">
      <c r="B330" s="134" t="s">
        <v>33</v>
      </c>
      <c r="C330" s="135">
        <v>20886</v>
      </c>
      <c r="D330" s="136">
        <v>0.34436148300720903</v>
      </c>
      <c r="E330" s="135">
        <v>10159</v>
      </c>
      <c r="F330" s="136">
        <f t="shared" si="83"/>
        <v>-0.51359762520348551</v>
      </c>
      <c r="G330" s="135">
        <v>5871</v>
      </c>
      <c r="H330" s="136">
        <f t="shared" si="84"/>
        <v>-0.42208878826656171</v>
      </c>
      <c r="I330" s="135">
        <v>22305</v>
      </c>
      <c r="J330" s="136">
        <f t="shared" si="85"/>
        <v>2.7991824220746038</v>
      </c>
      <c r="K330" s="135">
        <v>13005</v>
      </c>
      <c r="L330" s="136">
        <v>0.89191155077102113</v>
      </c>
      <c r="M330" s="136">
        <v>0.19663231505336776</v>
      </c>
    </row>
    <row r="331" spans="2:13" ht="6" customHeight="1" x14ac:dyDescent="0.25"/>
    <row r="332" spans="2:13" x14ac:dyDescent="0.25">
      <c r="B332" s="39" t="s">
        <v>19</v>
      </c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</row>
    <row r="333" spans="2:13" x14ac:dyDescent="0.25">
      <c r="C333" s="139"/>
      <c r="G333" s="139"/>
      <c r="I333" s="139"/>
      <c r="K333" s="139"/>
    </row>
    <row r="339" spans="2:14" ht="48.75" customHeight="1" thickBot="1" x14ac:dyDescent="0.3">
      <c r="B339" s="293" t="str">
        <f>CONCATENATE("Pernoctaciones realizadas por los procedentes de ",C341," en los establecimientos alojativos de Tenerife (hotel + apartamento)")</f>
        <v>Pernoctaciones realizadas por los procedentes de Dinamarca en los establecimientos alojativos de Tenerife (hotel + apartamento)</v>
      </c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1" t="s">
        <v>124</v>
      </c>
    </row>
    <row r="340" spans="2:14" ht="10.5" customHeight="1" thickBot="1" x14ac:dyDescent="0.3">
      <c r="B340" s="124"/>
      <c r="C340" s="125"/>
      <c r="D340" s="124"/>
      <c r="E340" s="124"/>
      <c r="F340" s="124"/>
      <c r="G340" s="124"/>
      <c r="H340" s="124"/>
      <c r="I340" s="124"/>
      <c r="J340" s="124"/>
      <c r="K340" s="2"/>
      <c r="L340" s="2"/>
      <c r="N340" s="1" t="s">
        <v>125</v>
      </c>
    </row>
    <row r="341" spans="2:14" ht="22.5" thickTop="1" thickBot="1" x14ac:dyDescent="0.3">
      <c r="B341" s="140" t="str">
        <f>C341</f>
        <v>Dinamarca</v>
      </c>
      <c r="C341" s="303" t="s">
        <v>130</v>
      </c>
      <c r="D341" s="304"/>
      <c r="E341" s="304"/>
      <c r="F341" s="304"/>
      <c r="G341" s="304"/>
      <c r="H341" s="304"/>
      <c r="I341" s="304"/>
      <c r="J341" s="304"/>
      <c r="K341" s="304"/>
      <c r="L341" s="304"/>
      <c r="M341" s="305"/>
    </row>
    <row r="342" spans="2:14" ht="22.5" thickTop="1" thickBot="1" x14ac:dyDescent="0.3">
      <c r="B342" s="3"/>
      <c r="C342" s="306">
        <v>2019</v>
      </c>
      <c r="D342" s="307"/>
      <c r="E342" s="308">
        <v>2020</v>
      </c>
      <c r="F342" s="307"/>
      <c r="G342" s="308">
        <v>2021</v>
      </c>
      <c r="H342" s="307"/>
      <c r="I342" s="308">
        <v>2022</v>
      </c>
      <c r="J342" s="307"/>
      <c r="K342" s="308">
        <v>2023</v>
      </c>
      <c r="L342" s="309"/>
      <c r="M342" s="310"/>
    </row>
    <row r="343" spans="2:14" ht="16.5" thickTop="1" thickBot="1" x14ac:dyDescent="0.3">
      <c r="B343" s="6"/>
      <c r="C343" s="127" t="s">
        <v>46</v>
      </c>
      <c r="D343" s="128" t="str">
        <f>CONCATENATE("var. ",RIGHT(C342,2),"/",RIGHT(C342-1,2))</f>
        <v>var. 19/18</v>
      </c>
      <c r="E343" s="129" t="s">
        <v>46</v>
      </c>
      <c r="F343" s="128" t="str">
        <f>CONCATENATE("var. ",RIGHT(E342,2),"/",RIGHT(E342-1,2))</f>
        <v>var. 20/19</v>
      </c>
      <c r="G343" s="129" t="s">
        <v>46</v>
      </c>
      <c r="H343" s="128" t="s">
        <v>438</v>
      </c>
      <c r="I343" s="129" t="s">
        <v>46</v>
      </c>
      <c r="J343" s="128" t="s">
        <v>47</v>
      </c>
      <c r="K343" s="129" t="s">
        <v>46</v>
      </c>
      <c r="L343" s="128" t="s">
        <v>448</v>
      </c>
      <c r="M343" s="128" t="s">
        <v>439</v>
      </c>
    </row>
    <row r="344" spans="2:14" x14ac:dyDescent="0.25">
      <c r="B344" s="131" t="s">
        <v>50</v>
      </c>
      <c r="C344" s="132">
        <v>93140</v>
      </c>
      <c r="D344" s="133">
        <v>4.3211397594139944E-2</v>
      </c>
      <c r="E344" s="132">
        <v>91656</v>
      </c>
      <c r="F344" s="133">
        <f t="shared" ref="F344:F356" si="89">IFERROR(E344/C344-1,"-")</f>
        <v>-1.5933004079879742E-2</v>
      </c>
      <c r="G344" s="132">
        <v>700</v>
      </c>
      <c r="H344" s="133">
        <f t="shared" ref="H344:H356" si="90">IFERROR(G344/E344-1,"-")</f>
        <v>-0.99236274766518284</v>
      </c>
      <c r="I344" s="132">
        <v>65027</v>
      </c>
      <c r="J344" s="133">
        <f t="shared" ref="J344:J356" si="91">IFERROR(I344/G344-1,"-")</f>
        <v>91.895714285714291</v>
      </c>
      <c r="K344" s="132">
        <v>87732</v>
      </c>
      <c r="L344" s="133">
        <f t="shared" ref="L344:L347" si="92">IFERROR(K344/I344-1,"-")</f>
        <v>0.34916265551232573</v>
      </c>
      <c r="M344" s="133">
        <f t="shared" ref="M344" si="93">K344/C344-1</f>
        <v>-5.8063130770882543E-2</v>
      </c>
    </row>
    <row r="345" spans="2:14" x14ac:dyDescent="0.25">
      <c r="B345" s="131" t="s">
        <v>52</v>
      </c>
      <c r="C345" s="132">
        <v>93681</v>
      </c>
      <c r="D345" s="133">
        <v>1.2100128563865997E-2</v>
      </c>
      <c r="E345" s="132">
        <v>98434</v>
      </c>
      <c r="F345" s="133">
        <f t="shared" si="89"/>
        <v>5.0736008368826191E-2</v>
      </c>
      <c r="G345" s="132">
        <v>617</v>
      </c>
      <c r="H345" s="133">
        <f t="shared" si="90"/>
        <v>-0.99373184062417452</v>
      </c>
      <c r="I345" s="132">
        <v>69529</v>
      </c>
      <c r="J345" s="133">
        <f t="shared" si="91"/>
        <v>111.68881685575364</v>
      </c>
      <c r="K345" s="132">
        <v>99234</v>
      </c>
      <c r="L345" s="133">
        <f t="shared" si="92"/>
        <v>0.42723180255720639</v>
      </c>
      <c r="M345" s="133">
        <f>IFERROR(K345/C345-1,"-")</f>
        <v>5.927562686136989E-2</v>
      </c>
    </row>
    <row r="346" spans="2:14" x14ac:dyDescent="0.25">
      <c r="B346" s="131" t="s">
        <v>54</v>
      </c>
      <c r="C346" s="132">
        <v>96325</v>
      </c>
      <c r="D346" s="133">
        <v>6.1432506887052263E-2</v>
      </c>
      <c r="E346" s="132">
        <v>48891</v>
      </c>
      <c r="F346" s="133">
        <f t="shared" si="89"/>
        <v>-0.49243706202958737</v>
      </c>
      <c r="G346" s="132">
        <v>659</v>
      </c>
      <c r="H346" s="133">
        <f t="shared" si="90"/>
        <v>-0.98652103659160173</v>
      </c>
      <c r="I346" s="132">
        <v>70472</v>
      </c>
      <c r="J346" s="133">
        <f t="shared" si="91"/>
        <v>105.93778452200303</v>
      </c>
      <c r="K346" s="132">
        <v>88964</v>
      </c>
      <c r="L346" s="133">
        <f t="shared" si="92"/>
        <v>0.26240208877284599</v>
      </c>
      <c r="M346" s="133">
        <f t="shared" ref="M346:M347" si="94">IFERROR(K346/C346-1,"-")</f>
        <v>-7.6418375291980256E-2</v>
      </c>
    </row>
    <row r="347" spans="2:14" x14ac:dyDescent="0.25">
      <c r="B347" s="131" t="s">
        <v>56</v>
      </c>
      <c r="C347" s="132">
        <v>48934</v>
      </c>
      <c r="D347" s="133">
        <v>0.10231573256442594</v>
      </c>
      <c r="E347" s="132">
        <v>0</v>
      </c>
      <c r="F347" s="133">
        <f t="shared" si="89"/>
        <v>-1</v>
      </c>
      <c r="G347" s="132">
        <v>572</v>
      </c>
      <c r="H347" s="133" t="str">
        <f t="shared" si="90"/>
        <v>-</v>
      </c>
      <c r="I347" s="132">
        <v>43901</v>
      </c>
      <c r="J347" s="133">
        <f t="shared" si="91"/>
        <v>75.75</v>
      </c>
      <c r="K347" s="132">
        <v>40457</v>
      </c>
      <c r="L347" s="133">
        <f t="shared" si="92"/>
        <v>-7.8449238058358572E-2</v>
      </c>
      <c r="M347" s="133">
        <f t="shared" si="94"/>
        <v>-0.17323333469571256</v>
      </c>
    </row>
    <row r="348" spans="2:14" x14ac:dyDescent="0.25">
      <c r="B348" s="131" t="s">
        <v>58</v>
      </c>
      <c r="C348" s="132">
        <v>26707</v>
      </c>
      <c r="D348" s="133">
        <v>0.84529814136668269</v>
      </c>
      <c r="E348" s="132">
        <v>10</v>
      </c>
      <c r="F348" s="133">
        <f t="shared" si="89"/>
        <v>-0.99962556633092448</v>
      </c>
      <c r="G348" s="132">
        <v>545</v>
      </c>
      <c r="H348" s="133">
        <f t="shared" si="90"/>
        <v>53.5</v>
      </c>
      <c r="I348" s="132">
        <v>8100</v>
      </c>
      <c r="J348" s="133">
        <f t="shared" si="91"/>
        <v>13.862385321100918</v>
      </c>
      <c r="K348" s="132"/>
      <c r="L348" s="133"/>
      <c r="M348" s="133"/>
    </row>
    <row r="349" spans="2:14" x14ac:dyDescent="0.25">
      <c r="B349" s="131" t="s">
        <v>60</v>
      </c>
      <c r="C349" s="132">
        <v>10808</v>
      </c>
      <c r="D349" s="133">
        <v>1.6936394429807988E-2</v>
      </c>
      <c r="E349" s="132">
        <v>16</v>
      </c>
      <c r="F349" s="133">
        <f t="shared" si="89"/>
        <v>-0.99851961509992593</v>
      </c>
      <c r="G349" s="132">
        <v>940</v>
      </c>
      <c r="H349" s="133">
        <f t="shared" si="90"/>
        <v>57.75</v>
      </c>
      <c r="I349" s="132">
        <v>6382</v>
      </c>
      <c r="J349" s="133">
        <f t="shared" si="91"/>
        <v>5.7893617021276595</v>
      </c>
      <c r="K349" s="132"/>
      <c r="L349" s="133"/>
      <c r="M349" s="133"/>
    </row>
    <row r="350" spans="2:14" x14ac:dyDescent="0.25">
      <c r="B350" s="131" t="s">
        <v>62</v>
      </c>
      <c r="C350" s="132">
        <v>18668</v>
      </c>
      <c r="D350" s="133">
        <v>-9.0696541646371198E-2</v>
      </c>
      <c r="E350" s="132">
        <v>589</v>
      </c>
      <c r="F350" s="133">
        <f t="shared" si="89"/>
        <v>-0.9684486822369831</v>
      </c>
      <c r="G350" s="132">
        <v>9150</v>
      </c>
      <c r="H350" s="133">
        <f t="shared" si="90"/>
        <v>14.534804753820033</v>
      </c>
      <c r="I350" s="132">
        <v>16868</v>
      </c>
      <c r="J350" s="133">
        <f t="shared" si="91"/>
        <v>0.84349726775956291</v>
      </c>
      <c r="K350" s="132"/>
      <c r="L350" s="133"/>
      <c r="M350" s="133"/>
    </row>
    <row r="351" spans="2:14" x14ac:dyDescent="0.25">
      <c r="B351" s="131" t="s">
        <v>64</v>
      </c>
      <c r="C351" s="132">
        <v>12759</v>
      </c>
      <c r="D351" s="133">
        <v>0.13322675193178801</v>
      </c>
      <c r="E351" s="132">
        <v>178</v>
      </c>
      <c r="F351" s="133">
        <f t="shared" si="89"/>
        <v>-0.98604906340622311</v>
      </c>
      <c r="G351" s="132">
        <v>7666</v>
      </c>
      <c r="H351" s="133">
        <f t="shared" si="90"/>
        <v>42.067415730337082</v>
      </c>
      <c r="I351" s="132">
        <v>13290</v>
      </c>
      <c r="J351" s="133">
        <f t="shared" si="91"/>
        <v>0.73362901121836677</v>
      </c>
      <c r="K351" s="132"/>
      <c r="L351" s="133"/>
      <c r="M351" s="133"/>
    </row>
    <row r="352" spans="2:14" x14ac:dyDescent="0.25">
      <c r="B352" s="131" t="s">
        <v>66</v>
      </c>
      <c r="C352" s="132">
        <v>14799</v>
      </c>
      <c r="D352" s="133">
        <v>-2.2249190938511409E-3</v>
      </c>
      <c r="E352" s="132">
        <v>209</v>
      </c>
      <c r="F352" s="133">
        <f t="shared" si="89"/>
        <v>-0.98587742415028046</v>
      </c>
      <c r="G352" s="132">
        <v>6588</v>
      </c>
      <c r="H352" s="133">
        <f t="shared" si="90"/>
        <v>30.52153110047847</v>
      </c>
      <c r="I352" s="132">
        <v>10414</v>
      </c>
      <c r="J352" s="133">
        <f t="shared" si="91"/>
        <v>0.58075288403157255</v>
      </c>
      <c r="K352" s="132"/>
      <c r="L352" s="133"/>
      <c r="M352" s="133"/>
    </row>
    <row r="353" spans="2:14" x14ac:dyDescent="0.25">
      <c r="B353" s="131" t="s">
        <v>68</v>
      </c>
      <c r="C353" s="132">
        <v>40520</v>
      </c>
      <c r="D353" s="133">
        <v>6.309851764397223E-2</v>
      </c>
      <c r="E353" s="132">
        <v>289</v>
      </c>
      <c r="F353" s="133">
        <f t="shared" si="89"/>
        <v>-0.99286771964461995</v>
      </c>
      <c r="G353" s="132">
        <v>35628</v>
      </c>
      <c r="H353" s="133">
        <f t="shared" si="90"/>
        <v>122.280276816609</v>
      </c>
      <c r="I353" s="132">
        <v>45582</v>
      </c>
      <c r="J353" s="133">
        <f t="shared" si="91"/>
        <v>0.27938699898955877</v>
      </c>
      <c r="K353" s="132"/>
      <c r="L353" s="133"/>
      <c r="M353" s="133"/>
    </row>
    <row r="354" spans="2:14" x14ac:dyDescent="0.25">
      <c r="B354" s="131" t="s">
        <v>70</v>
      </c>
      <c r="C354" s="132">
        <v>66403</v>
      </c>
      <c r="D354" s="133">
        <v>2.5750741473059779E-2</v>
      </c>
      <c r="E354" s="132">
        <v>387</v>
      </c>
      <c r="F354" s="133">
        <f t="shared" si="89"/>
        <v>-0.99417195006249715</v>
      </c>
      <c r="G354" s="132">
        <v>69910</v>
      </c>
      <c r="H354" s="133">
        <f t="shared" si="90"/>
        <v>179.64599483204134</v>
      </c>
      <c r="I354" s="132">
        <v>76519</v>
      </c>
      <c r="J354" s="133">
        <f t="shared" si="91"/>
        <v>9.4535831783721935E-2</v>
      </c>
      <c r="K354" s="132"/>
      <c r="L354" s="133"/>
      <c r="M354" s="133"/>
    </row>
    <row r="355" spans="2:14" x14ac:dyDescent="0.25">
      <c r="B355" s="131" t="s">
        <v>72</v>
      </c>
      <c r="C355" s="132">
        <v>72090</v>
      </c>
      <c r="D355" s="133">
        <v>2.4748041905357621E-2</v>
      </c>
      <c r="E355" s="132">
        <v>769</v>
      </c>
      <c r="F355" s="133">
        <f t="shared" si="89"/>
        <v>-0.98933277847135526</v>
      </c>
      <c r="G355" s="132">
        <v>58459</v>
      </c>
      <c r="H355" s="133">
        <f t="shared" si="90"/>
        <v>75.019505851755525</v>
      </c>
      <c r="I355" s="132">
        <v>65089</v>
      </c>
      <c r="J355" s="133">
        <f t="shared" si="91"/>
        <v>0.11341281924083546</v>
      </c>
      <c r="K355" s="132"/>
      <c r="L355" s="133"/>
      <c r="M355" s="133"/>
    </row>
    <row r="356" spans="2:14" ht="15.75" x14ac:dyDescent="0.25">
      <c r="B356" s="134" t="s">
        <v>33</v>
      </c>
      <c r="C356" s="135">
        <v>594834</v>
      </c>
      <c r="D356" s="136">
        <v>5.8598664903622755E-2</v>
      </c>
      <c r="E356" s="135">
        <v>241432</v>
      </c>
      <c r="F356" s="136">
        <f t="shared" si="89"/>
        <v>-0.59411869529986516</v>
      </c>
      <c r="G356" s="135">
        <v>191434</v>
      </c>
      <c r="H356" s="136">
        <f t="shared" si="90"/>
        <v>-0.20708936677822332</v>
      </c>
      <c r="I356" s="135">
        <v>491173</v>
      </c>
      <c r="J356" s="136">
        <f t="shared" si="91"/>
        <v>1.5657563442230744</v>
      </c>
      <c r="K356" s="135">
        <v>316387</v>
      </c>
      <c r="L356" s="136">
        <v>0.27099293372809119</v>
      </c>
      <c r="M356" s="136">
        <v>-4.7256685136111809E-2</v>
      </c>
    </row>
    <row r="357" spans="2:14" ht="6" customHeight="1" x14ac:dyDescent="0.25"/>
    <row r="358" spans="2:14" x14ac:dyDescent="0.25">
      <c r="B358" s="39" t="s">
        <v>19</v>
      </c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</row>
    <row r="359" spans="2:14" x14ac:dyDescent="0.25">
      <c r="C359" s="139"/>
      <c r="G359" s="139"/>
      <c r="I359" s="139"/>
      <c r="K359" s="139"/>
    </row>
    <row r="365" spans="2:14" ht="48.75" customHeight="1" thickBot="1" x14ac:dyDescent="0.3">
      <c r="B365" s="293" t="str">
        <f>CONCATENATE("Pernoctaciones realizadas por los procedentes de ",C367," en los establecimientos alojativos de Tenerife (hotel + apartamento)")</f>
        <v>Pernoctaciones realizadas por los procedentes de Finlandia en los establecimientos alojativos de Tenerife (hotel + apartamento)</v>
      </c>
      <c r="C365" s="293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1" t="s">
        <v>124</v>
      </c>
    </row>
    <row r="366" spans="2:14" ht="10.5" customHeight="1" thickBot="1" x14ac:dyDescent="0.3">
      <c r="B366" s="124"/>
      <c r="C366" s="125"/>
      <c r="D366" s="124"/>
      <c r="E366" s="124"/>
      <c r="F366" s="124"/>
      <c r="G366" s="124"/>
      <c r="H366" s="124"/>
      <c r="I366" s="124"/>
      <c r="J366" s="124"/>
      <c r="K366" s="2"/>
      <c r="L366" s="2"/>
      <c r="N366" s="1" t="s">
        <v>125</v>
      </c>
    </row>
    <row r="367" spans="2:14" ht="22.5" thickTop="1" thickBot="1" x14ac:dyDescent="0.3">
      <c r="B367" s="140" t="str">
        <f>C367</f>
        <v>Finlandia</v>
      </c>
      <c r="C367" s="303" t="s">
        <v>132</v>
      </c>
      <c r="D367" s="304"/>
      <c r="E367" s="304"/>
      <c r="F367" s="304"/>
      <c r="G367" s="304"/>
      <c r="H367" s="304"/>
      <c r="I367" s="304"/>
      <c r="J367" s="304"/>
      <c r="K367" s="304"/>
      <c r="L367" s="304"/>
      <c r="M367" s="305"/>
    </row>
    <row r="368" spans="2:14" ht="22.5" thickTop="1" thickBot="1" x14ac:dyDescent="0.3">
      <c r="B368" s="3"/>
      <c r="C368" s="306">
        <v>2019</v>
      </c>
      <c r="D368" s="307"/>
      <c r="E368" s="308">
        <v>2020</v>
      </c>
      <c r="F368" s="307"/>
      <c r="G368" s="308">
        <v>2021</v>
      </c>
      <c r="H368" s="307"/>
      <c r="I368" s="308">
        <v>2022</v>
      </c>
      <c r="J368" s="307"/>
      <c r="K368" s="308">
        <v>2023</v>
      </c>
      <c r="L368" s="309"/>
      <c r="M368" s="310"/>
    </row>
    <row r="369" spans="2:13" ht="16.5" thickTop="1" thickBot="1" x14ac:dyDescent="0.3">
      <c r="B369" s="6"/>
      <c r="C369" s="127" t="s">
        <v>46</v>
      </c>
      <c r="D369" s="128" t="str">
        <f>CONCATENATE("var. ",RIGHT(C368,2),"/",RIGHT(C368-1,2))</f>
        <v>var. 19/18</v>
      </c>
      <c r="E369" s="129" t="s">
        <v>46</v>
      </c>
      <c r="F369" s="128" t="str">
        <f>CONCATENATE("var. ",RIGHT(E368,2),"/",RIGHT(E368-1,2))</f>
        <v>var. 20/19</v>
      </c>
      <c r="G369" s="129" t="s">
        <v>46</v>
      </c>
      <c r="H369" s="128" t="s">
        <v>438</v>
      </c>
      <c r="I369" s="129" t="s">
        <v>46</v>
      </c>
      <c r="J369" s="128" t="s">
        <v>47</v>
      </c>
      <c r="K369" s="129" t="s">
        <v>46</v>
      </c>
      <c r="L369" s="128" t="s">
        <v>448</v>
      </c>
      <c r="M369" s="128" t="s">
        <v>439</v>
      </c>
    </row>
    <row r="370" spans="2:13" x14ac:dyDescent="0.25">
      <c r="B370" s="131" t="s">
        <v>50</v>
      </c>
      <c r="C370" s="132">
        <v>109930</v>
      </c>
      <c r="D370" s="133">
        <v>-5.8504123808463482E-2</v>
      </c>
      <c r="E370" s="132">
        <v>117219</v>
      </c>
      <c r="F370" s="133">
        <f t="shared" ref="F370:F382" si="95">IFERROR(E370/C370-1,"-")</f>
        <v>6.6305830983353076E-2</v>
      </c>
      <c r="G370" s="132">
        <v>796</v>
      </c>
      <c r="H370" s="133">
        <f t="shared" ref="H370:H382" si="96">IFERROR(G370/E370-1,"-")</f>
        <v>-0.99320929200897468</v>
      </c>
      <c r="I370" s="132">
        <v>63029</v>
      </c>
      <c r="J370" s="133">
        <f t="shared" ref="J370:J382" si="97">IFERROR(I370/G370-1,"-")</f>
        <v>78.1821608040201</v>
      </c>
      <c r="K370" s="132">
        <v>92741</v>
      </c>
      <c r="L370" s="133">
        <f t="shared" ref="L370:L373" si="98">IFERROR(K370/I370-1,"-")</f>
        <v>0.47140205302321148</v>
      </c>
      <c r="M370" s="133">
        <f t="shared" ref="M370" si="99">K370/C370-1</f>
        <v>-0.15636314018011466</v>
      </c>
    </row>
    <row r="371" spans="2:13" x14ac:dyDescent="0.25">
      <c r="B371" s="131" t="s">
        <v>52</v>
      </c>
      <c r="C371" s="132">
        <v>113827</v>
      </c>
      <c r="D371" s="133">
        <v>-3.4603543470701492E-2</v>
      </c>
      <c r="E371" s="132">
        <v>117907</v>
      </c>
      <c r="F371" s="133">
        <f t="shared" si="95"/>
        <v>3.5843868326495443E-2</v>
      </c>
      <c r="G371" s="132">
        <v>488</v>
      </c>
      <c r="H371" s="133">
        <f t="shared" si="96"/>
        <v>-0.9958611448005632</v>
      </c>
      <c r="I371" s="132">
        <v>60898</v>
      </c>
      <c r="J371" s="133">
        <f t="shared" si="97"/>
        <v>123.79098360655738</v>
      </c>
      <c r="K371" s="132">
        <v>88167</v>
      </c>
      <c r="L371" s="133">
        <f t="shared" si="98"/>
        <v>0.44778153633945283</v>
      </c>
      <c r="M371" s="133">
        <f>IFERROR(K371/C371-1,"-")</f>
        <v>-0.22542981893575342</v>
      </c>
    </row>
    <row r="372" spans="2:13" x14ac:dyDescent="0.25">
      <c r="B372" s="131" t="s">
        <v>54</v>
      </c>
      <c r="C372" s="132">
        <v>114103</v>
      </c>
      <c r="D372" s="133">
        <v>-3.3410421272882851E-2</v>
      </c>
      <c r="E372" s="132">
        <v>57516</v>
      </c>
      <c r="F372" s="133">
        <f t="shared" si="95"/>
        <v>-0.49592911667528461</v>
      </c>
      <c r="G372" s="132">
        <v>614</v>
      </c>
      <c r="H372" s="133">
        <f t="shared" si="96"/>
        <v>-0.98932470964601149</v>
      </c>
      <c r="I372" s="132">
        <v>60513</v>
      </c>
      <c r="J372" s="133">
        <f t="shared" si="97"/>
        <v>97.555374592833871</v>
      </c>
      <c r="K372" s="132">
        <v>86261</v>
      </c>
      <c r="L372" s="133">
        <f t="shared" si="98"/>
        <v>0.42549534810701828</v>
      </c>
      <c r="M372" s="133">
        <f t="shared" ref="M372:M373" si="100">IFERROR(K372/C372-1,"-")</f>
        <v>-0.24400760716195014</v>
      </c>
    </row>
    <row r="373" spans="2:13" x14ac:dyDescent="0.25">
      <c r="B373" s="131" t="s">
        <v>56</v>
      </c>
      <c r="C373" s="132">
        <v>47083</v>
      </c>
      <c r="D373" s="133">
        <v>5.0256524648672807E-2</v>
      </c>
      <c r="E373" s="132">
        <v>0</v>
      </c>
      <c r="F373" s="133">
        <f t="shared" si="95"/>
        <v>-1</v>
      </c>
      <c r="G373" s="132">
        <v>217</v>
      </c>
      <c r="H373" s="133" t="str">
        <f t="shared" si="96"/>
        <v>-</v>
      </c>
      <c r="I373" s="132">
        <v>23573</v>
      </c>
      <c r="J373" s="133">
        <f t="shared" si="97"/>
        <v>107.63133640552995</v>
      </c>
      <c r="K373" s="132">
        <v>30668</v>
      </c>
      <c r="L373" s="133">
        <f t="shared" si="98"/>
        <v>0.30097993467102202</v>
      </c>
      <c r="M373" s="133">
        <f t="shared" si="100"/>
        <v>-0.34863963638680628</v>
      </c>
    </row>
    <row r="374" spans="2:13" x14ac:dyDescent="0.25">
      <c r="B374" s="131" t="s">
        <v>58</v>
      </c>
      <c r="C374" s="132">
        <v>6257</v>
      </c>
      <c r="D374" s="133">
        <v>-0.14997962233392204</v>
      </c>
      <c r="E374" s="132">
        <v>0</v>
      </c>
      <c r="F374" s="133">
        <f t="shared" si="95"/>
        <v>-1</v>
      </c>
      <c r="G374" s="132">
        <v>65</v>
      </c>
      <c r="H374" s="133" t="str">
        <f t="shared" si="96"/>
        <v>-</v>
      </c>
      <c r="I374" s="132">
        <v>3764</v>
      </c>
      <c r="J374" s="133">
        <f t="shared" si="97"/>
        <v>56.907692307692308</v>
      </c>
      <c r="K374" s="132"/>
      <c r="L374" s="133"/>
      <c r="M374" s="133"/>
    </row>
    <row r="375" spans="2:13" x14ac:dyDescent="0.25">
      <c r="B375" s="131" t="s">
        <v>60</v>
      </c>
      <c r="C375" s="132">
        <v>2786</v>
      </c>
      <c r="D375" s="133">
        <v>4.3258832011536796E-3</v>
      </c>
      <c r="E375" s="132">
        <v>5</v>
      </c>
      <c r="F375" s="133">
        <f t="shared" si="95"/>
        <v>-0.998205312275664</v>
      </c>
      <c r="G375" s="132">
        <v>77</v>
      </c>
      <c r="H375" s="133">
        <f t="shared" si="96"/>
        <v>14.4</v>
      </c>
      <c r="I375" s="132">
        <v>3196</v>
      </c>
      <c r="J375" s="133">
        <f t="shared" si="97"/>
        <v>40.506493506493506</v>
      </c>
      <c r="K375" s="132"/>
      <c r="L375" s="133"/>
      <c r="M375" s="133"/>
    </row>
    <row r="376" spans="2:13" x14ac:dyDescent="0.25">
      <c r="B376" s="131" t="s">
        <v>62</v>
      </c>
      <c r="C376" s="132">
        <v>1480</v>
      </c>
      <c r="D376" s="133">
        <v>5.4882394868139617E-2</v>
      </c>
      <c r="E376" s="132">
        <v>92</v>
      </c>
      <c r="F376" s="133">
        <f t="shared" si="95"/>
        <v>-0.93783783783783781</v>
      </c>
      <c r="G376" s="132">
        <v>304</v>
      </c>
      <c r="H376" s="133">
        <f t="shared" si="96"/>
        <v>2.3043478260869565</v>
      </c>
      <c r="I376" s="132">
        <v>1909</v>
      </c>
      <c r="J376" s="133">
        <f t="shared" si="97"/>
        <v>5.2796052631578947</v>
      </c>
      <c r="K376" s="132"/>
      <c r="L376" s="133"/>
      <c r="M376" s="133"/>
    </row>
    <row r="377" spans="2:13" x14ac:dyDescent="0.25">
      <c r="B377" s="131" t="s">
        <v>64</v>
      </c>
      <c r="C377" s="132">
        <v>1113</v>
      </c>
      <c r="D377" s="133">
        <v>0.54155124653739617</v>
      </c>
      <c r="E377" s="132">
        <v>123</v>
      </c>
      <c r="F377" s="133">
        <f t="shared" si="95"/>
        <v>-0.88948787061994605</v>
      </c>
      <c r="G377" s="132">
        <v>266</v>
      </c>
      <c r="H377" s="133">
        <f t="shared" si="96"/>
        <v>1.1626016260162602</v>
      </c>
      <c r="I377" s="132">
        <v>1728</v>
      </c>
      <c r="J377" s="133">
        <f t="shared" si="97"/>
        <v>5.496240601503759</v>
      </c>
      <c r="K377" s="132"/>
      <c r="L377" s="133"/>
      <c r="M377" s="133"/>
    </row>
    <row r="378" spans="2:13" x14ac:dyDescent="0.25">
      <c r="B378" s="131" t="s">
        <v>66</v>
      </c>
      <c r="C378" s="132">
        <v>3802</v>
      </c>
      <c r="D378" s="133">
        <v>-0.18464507827578813</v>
      </c>
      <c r="E378" s="132">
        <v>73</v>
      </c>
      <c r="F378" s="133">
        <f t="shared" si="95"/>
        <v>-0.98079957916885852</v>
      </c>
      <c r="G378" s="132">
        <v>2698</v>
      </c>
      <c r="H378" s="133">
        <f t="shared" si="96"/>
        <v>35.958904109589042</v>
      </c>
      <c r="I378" s="132">
        <v>1463</v>
      </c>
      <c r="J378" s="133">
        <f t="shared" si="97"/>
        <v>-0.45774647887323938</v>
      </c>
      <c r="K378" s="132"/>
      <c r="L378" s="133"/>
      <c r="M378" s="133"/>
    </row>
    <row r="379" spans="2:13" x14ac:dyDescent="0.25">
      <c r="B379" s="131" t="s">
        <v>68</v>
      </c>
      <c r="C379" s="132">
        <v>52262</v>
      </c>
      <c r="D379" s="133">
        <v>-3.9036499034660332E-2</v>
      </c>
      <c r="E379" s="132">
        <v>242</v>
      </c>
      <c r="F379" s="133">
        <f t="shared" si="95"/>
        <v>-0.99536948452030161</v>
      </c>
      <c r="G379" s="132">
        <v>19953</v>
      </c>
      <c r="H379" s="133">
        <f t="shared" si="96"/>
        <v>81.450413223140501</v>
      </c>
      <c r="I379" s="132">
        <v>42338</v>
      </c>
      <c r="J379" s="133">
        <f t="shared" si="97"/>
        <v>1.1218864331178269</v>
      </c>
      <c r="K379" s="132"/>
      <c r="L379" s="133"/>
      <c r="M379" s="133"/>
    </row>
    <row r="380" spans="2:13" x14ac:dyDescent="0.25">
      <c r="B380" s="131" t="s">
        <v>70</v>
      </c>
      <c r="C380" s="132">
        <v>121746</v>
      </c>
      <c r="D380" s="133">
        <v>6.6927236239034515E-2</v>
      </c>
      <c r="E380" s="132">
        <v>290</v>
      </c>
      <c r="F380" s="133">
        <f t="shared" si="95"/>
        <v>-0.9976179915561908</v>
      </c>
      <c r="G380" s="132">
        <v>61011</v>
      </c>
      <c r="H380" s="133">
        <f t="shared" si="96"/>
        <v>209.38275862068966</v>
      </c>
      <c r="I380" s="132">
        <v>86756</v>
      </c>
      <c r="J380" s="133">
        <f t="shared" si="97"/>
        <v>0.42197308682040946</v>
      </c>
      <c r="K380" s="132"/>
      <c r="L380" s="133"/>
      <c r="M380" s="133"/>
    </row>
    <row r="381" spans="2:13" x14ac:dyDescent="0.25">
      <c r="B381" s="131" t="s">
        <v>72</v>
      </c>
      <c r="C381" s="132">
        <v>127254</v>
      </c>
      <c r="D381" s="133">
        <v>-2.4536126114120815E-3</v>
      </c>
      <c r="E381" s="132">
        <v>704</v>
      </c>
      <c r="F381" s="133">
        <f t="shared" si="95"/>
        <v>-0.99446775739858861</v>
      </c>
      <c r="G381" s="132">
        <v>67645</v>
      </c>
      <c r="H381" s="133">
        <f t="shared" si="96"/>
        <v>95.086647727272734</v>
      </c>
      <c r="I381" s="132">
        <v>92174</v>
      </c>
      <c r="J381" s="133">
        <f t="shared" si="97"/>
        <v>0.36261364476310143</v>
      </c>
      <c r="K381" s="132"/>
      <c r="L381" s="133"/>
      <c r="M381" s="133"/>
    </row>
    <row r="382" spans="2:13" ht="15.75" x14ac:dyDescent="0.25">
      <c r="B382" s="134" t="s">
        <v>33</v>
      </c>
      <c r="C382" s="135">
        <v>701643</v>
      </c>
      <c r="D382" s="136">
        <v>-1.250617497667228E-2</v>
      </c>
      <c r="E382" s="135">
        <v>294196</v>
      </c>
      <c r="F382" s="136">
        <f t="shared" si="95"/>
        <v>-0.58070414726577479</v>
      </c>
      <c r="G382" s="135">
        <v>154134</v>
      </c>
      <c r="H382" s="136">
        <f t="shared" si="96"/>
        <v>-0.4760839712300643</v>
      </c>
      <c r="I382" s="135">
        <v>441341</v>
      </c>
      <c r="J382" s="136">
        <f t="shared" si="97"/>
        <v>1.8633591550209556</v>
      </c>
      <c r="K382" s="135">
        <v>297837</v>
      </c>
      <c r="L382" s="136">
        <v>0.43181916514833207</v>
      </c>
      <c r="M382" s="136">
        <v>-0.2262828522664394</v>
      </c>
    </row>
    <row r="383" spans="2:13" ht="6" customHeight="1" x14ac:dyDescent="0.25"/>
    <row r="384" spans="2:13" x14ac:dyDescent="0.25">
      <c r="B384" s="39" t="s">
        <v>19</v>
      </c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</row>
    <row r="385" spans="2:14" x14ac:dyDescent="0.25">
      <c r="C385" s="139"/>
      <c r="G385" s="139"/>
      <c r="I385" s="139"/>
      <c r="K385" s="139"/>
    </row>
    <row r="391" spans="2:14" ht="48.75" customHeight="1" thickBot="1" x14ac:dyDescent="0.3">
      <c r="B391" s="293" t="str">
        <f>CONCATENATE("Pernoctaciones realizadas por los procedentes de ",C393," en los establecimientos alojativos de Tenerife (hotel + apartamento)")</f>
        <v>Pernoctaciones realizadas por los procedentes de Noruega en los establecimientos alojativos de Tenerife (hotel + apartamento)</v>
      </c>
      <c r="C391" s="293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1" t="s">
        <v>124</v>
      </c>
    </row>
    <row r="392" spans="2:14" ht="10.5" customHeight="1" thickBot="1" x14ac:dyDescent="0.3">
      <c r="B392" s="124"/>
      <c r="C392" s="125"/>
      <c r="D392" s="124"/>
      <c r="E392" s="124"/>
      <c r="F392" s="124"/>
      <c r="G392" s="124"/>
      <c r="H392" s="124"/>
      <c r="I392" s="124"/>
      <c r="J392" s="124"/>
      <c r="K392" s="2"/>
      <c r="L392" s="2"/>
      <c r="N392" s="1" t="s">
        <v>125</v>
      </c>
    </row>
    <row r="393" spans="2:14" ht="22.5" thickTop="1" thickBot="1" x14ac:dyDescent="0.3">
      <c r="B393" s="140" t="str">
        <f>C393</f>
        <v>Noruega</v>
      </c>
      <c r="C393" s="303" t="s">
        <v>134</v>
      </c>
      <c r="D393" s="304"/>
      <c r="E393" s="304"/>
      <c r="F393" s="304"/>
      <c r="G393" s="304"/>
      <c r="H393" s="304"/>
      <c r="I393" s="304"/>
      <c r="J393" s="304"/>
      <c r="K393" s="304"/>
      <c r="L393" s="304"/>
      <c r="M393" s="305"/>
    </row>
    <row r="394" spans="2:14" ht="22.5" thickTop="1" thickBot="1" x14ac:dyDescent="0.3">
      <c r="B394" s="3"/>
      <c r="C394" s="306">
        <v>2019</v>
      </c>
      <c r="D394" s="307"/>
      <c r="E394" s="308">
        <v>2020</v>
      </c>
      <c r="F394" s="307"/>
      <c r="G394" s="308">
        <v>2021</v>
      </c>
      <c r="H394" s="307"/>
      <c r="I394" s="308">
        <v>2022</v>
      </c>
      <c r="J394" s="307"/>
      <c r="K394" s="308">
        <v>2023</v>
      </c>
      <c r="L394" s="309"/>
      <c r="M394" s="310"/>
    </row>
    <row r="395" spans="2:14" ht="16.5" thickTop="1" thickBot="1" x14ac:dyDescent="0.3">
      <c r="B395" s="6"/>
      <c r="C395" s="127" t="s">
        <v>46</v>
      </c>
      <c r="D395" s="128" t="str">
        <f>CONCATENATE("var. ",RIGHT(C394,2),"/",RIGHT(C394-1,2))</f>
        <v>var. 19/18</v>
      </c>
      <c r="E395" s="129" t="s">
        <v>46</v>
      </c>
      <c r="F395" s="128" t="str">
        <f>CONCATENATE("var. ",RIGHT(E394,2),"/",RIGHT(E394-1,2))</f>
        <v>var. 20/19</v>
      </c>
      <c r="G395" s="129" t="s">
        <v>46</v>
      </c>
      <c r="H395" s="128" t="s">
        <v>438</v>
      </c>
      <c r="I395" s="129" t="s">
        <v>46</v>
      </c>
      <c r="J395" s="128" t="s">
        <v>47</v>
      </c>
      <c r="K395" s="129" t="s">
        <v>46</v>
      </c>
      <c r="L395" s="128" t="s">
        <v>448</v>
      </c>
      <c r="M395" s="128" t="s">
        <v>439</v>
      </c>
    </row>
    <row r="396" spans="2:14" x14ac:dyDescent="0.25">
      <c r="B396" s="131" t="s">
        <v>50</v>
      </c>
      <c r="C396" s="132">
        <v>80879</v>
      </c>
      <c r="D396" s="133">
        <v>-2.0605582015151835E-3</v>
      </c>
      <c r="E396" s="132">
        <v>75840</v>
      </c>
      <c r="F396" s="133">
        <f t="shared" ref="F396:F408" si="101">IFERROR(E396/C396-1,"-")</f>
        <v>-6.2302946376686208E-2</v>
      </c>
      <c r="G396" s="132">
        <v>187</v>
      </c>
      <c r="H396" s="133">
        <f t="shared" ref="H396:H408" si="102">IFERROR(G396/E396-1,"-")</f>
        <v>-0.99753428270042199</v>
      </c>
      <c r="I396" s="132">
        <v>33597</v>
      </c>
      <c r="J396" s="133">
        <f t="shared" ref="J396:J408" si="103">IFERROR(I396/G396-1,"-")</f>
        <v>178.66310160427807</v>
      </c>
      <c r="K396" s="132">
        <v>59883</v>
      </c>
      <c r="L396" s="133">
        <f t="shared" ref="L396:L399" si="104">IFERROR(K396/I396-1,"-")</f>
        <v>0.78239128493615495</v>
      </c>
      <c r="M396" s="133">
        <f t="shared" ref="M396" si="105">K396/C396-1</f>
        <v>-0.25959767059434469</v>
      </c>
    </row>
    <row r="397" spans="2:14" x14ac:dyDescent="0.25">
      <c r="B397" s="131" t="s">
        <v>52</v>
      </c>
      <c r="C397" s="132">
        <v>85466</v>
      </c>
      <c r="D397" s="133">
        <v>5.6622901367356482E-2</v>
      </c>
      <c r="E397" s="132">
        <v>72278</v>
      </c>
      <c r="F397" s="133">
        <f t="shared" si="101"/>
        <v>-0.15430697587344677</v>
      </c>
      <c r="G397" s="132">
        <v>333</v>
      </c>
      <c r="H397" s="133">
        <f t="shared" si="102"/>
        <v>-0.99539278895376182</v>
      </c>
      <c r="I397" s="132">
        <v>34861</v>
      </c>
      <c r="J397" s="133">
        <f t="shared" si="103"/>
        <v>103.68768768768768</v>
      </c>
      <c r="K397" s="132">
        <v>74965</v>
      </c>
      <c r="L397" s="133">
        <f t="shared" si="104"/>
        <v>1.1503972921029231</v>
      </c>
      <c r="M397" s="133">
        <f>IFERROR(K397/C397-1,"-")</f>
        <v>-0.12286757306999274</v>
      </c>
    </row>
    <row r="398" spans="2:14" x14ac:dyDescent="0.25">
      <c r="B398" s="131" t="s">
        <v>54</v>
      </c>
      <c r="C398" s="132">
        <v>87695</v>
      </c>
      <c r="D398" s="133">
        <v>0.10713429029529475</v>
      </c>
      <c r="E398" s="132">
        <v>35394</v>
      </c>
      <c r="F398" s="133">
        <f t="shared" si="101"/>
        <v>-0.59639660185871479</v>
      </c>
      <c r="G398" s="132">
        <v>264</v>
      </c>
      <c r="H398" s="133">
        <f t="shared" si="102"/>
        <v>-0.99254110866248513</v>
      </c>
      <c r="I398" s="132">
        <v>41708</v>
      </c>
      <c r="J398" s="133">
        <f t="shared" si="103"/>
        <v>156.9848484848485</v>
      </c>
      <c r="K398" s="132">
        <v>66251</v>
      </c>
      <c r="L398" s="133">
        <f t="shared" si="104"/>
        <v>0.58844825932674794</v>
      </c>
      <c r="M398" s="133">
        <f t="shared" ref="M398:M399" si="106">IFERROR(K398/C398-1,"-")</f>
        <v>-0.24452933462569126</v>
      </c>
    </row>
    <row r="399" spans="2:14" x14ac:dyDescent="0.25">
      <c r="B399" s="131" t="s">
        <v>56</v>
      </c>
      <c r="C399" s="132">
        <v>42671</v>
      </c>
      <c r="D399" s="133">
        <v>0.38075977219777379</v>
      </c>
      <c r="E399" s="132">
        <v>0</v>
      </c>
      <c r="F399" s="133">
        <f t="shared" si="101"/>
        <v>-1</v>
      </c>
      <c r="G399" s="132">
        <v>155</v>
      </c>
      <c r="H399" s="133" t="str">
        <f t="shared" si="102"/>
        <v>-</v>
      </c>
      <c r="I399" s="132">
        <v>22927</v>
      </c>
      <c r="J399" s="133">
        <f t="shared" si="103"/>
        <v>146.91612903225806</v>
      </c>
      <c r="K399" s="132">
        <v>30836</v>
      </c>
      <c r="L399" s="133">
        <f t="shared" si="104"/>
        <v>0.34496445239237583</v>
      </c>
      <c r="M399" s="133">
        <f t="shared" si="106"/>
        <v>-0.27735464366900242</v>
      </c>
    </row>
    <row r="400" spans="2:14" x14ac:dyDescent="0.25">
      <c r="B400" s="131" t="s">
        <v>58</v>
      </c>
      <c r="C400" s="132">
        <v>6276</v>
      </c>
      <c r="D400" s="133">
        <v>0.11871657754010689</v>
      </c>
      <c r="E400" s="132">
        <v>0</v>
      </c>
      <c r="F400" s="133">
        <f t="shared" si="101"/>
        <v>-1</v>
      </c>
      <c r="G400" s="132">
        <v>135</v>
      </c>
      <c r="H400" s="133" t="str">
        <f t="shared" si="102"/>
        <v>-</v>
      </c>
      <c r="I400" s="132">
        <v>1557</v>
      </c>
      <c r="J400" s="133">
        <f t="shared" si="103"/>
        <v>10.533333333333333</v>
      </c>
      <c r="K400" s="132"/>
      <c r="L400" s="133"/>
      <c r="M400" s="133"/>
    </row>
    <row r="401" spans="2:13" x14ac:dyDescent="0.25">
      <c r="B401" s="131" t="s">
        <v>60</v>
      </c>
      <c r="C401" s="132">
        <v>9609</v>
      </c>
      <c r="D401" s="133">
        <v>0.19977525284055431</v>
      </c>
      <c r="E401" s="132">
        <v>18</v>
      </c>
      <c r="F401" s="133">
        <f t="shared" si="101"/>
        <v>-0.99812675616609425</v>
      </c>
      <c r="G401" s="132">
        <v>172</v>
      </c>
      <c r="H401" s="133">
        <f t="shared" si="102"/>
        <v>8.5555555555555554</v>
      </c>
      <c r="I401" s="132">
        <v>3131</v>
      </c>
      <c r="J401" s="133">
        <f t="shared" si="103"/>
        <v>17.203488372093023</v>
      </c>
      <c r="K401" s="132"/>
      <c r="L401" s="133"/>
      <c r="M401" s="133"/>
    </row>
    <row r="402" spans="2:13" x14ac:dyDescent="0.25">
      <c r="B402" s="131" t="s">
        <v>62</v>
      </c>
      <c r="C402" s="132">
        <v>20088</v>
      </c>
      <c r="D402" s="133">
        <v>-8.5204244273418661E-2</v>
      </c>
      <c r="E402" s="132">
        <v>79</v>
      </c>
      <c r="F402" s="133">
        <f t="shared" si="101"/>
        <v>-0.9960673038630028</v>
      </c>
      <c r="G402" s="132">
        <v>519</v>
      </c>
      <c r="H402" s="133">
        <f t="shared" si="102"/>
        <v>5.5696202531645573</v>
      </c>
      <c r="I402" s="132">
        <v>3754</v>
      </c>
      <c r="J402" s="133">
        <f t="shared" si="103"/>
        <v>6.2331406551059727</v>
      </c>
      <c r="K402" s="132"/>
      <c r="L402" s="133"/>
      <c r="M402" s="133"/>
    </row>
    <row r="403" spans="2:13" x14ac:dyDescent="0.25">
      <c r="B403" s="131" t="s">
        <v>64</v>
      </c>
      <c r="C403" s="132">
        <v>11435</v>
      </c>
      <c r="D403" s="133">
        <v>0.2044449125763641</v>
      </c>
      <c r="E403" s="132">
        <v>105</v>
      </c>
      <c r="F403" s="133">
        <f t="shared" si="101"/>
        <v>-0.99081766506340185</v>
      </c>
      <c r="G403" s="132">
        <v>370</v>
      </c>
      <c r="H403" s="133">
        <f t="shared" si="102"/>
        <v>2.5238095238095237</v>
      </c>
      <c r="I403" s="132">
        <v>3837</v>
      </c>
      <c r="J403" s="133">
        <f t="shared" si="103"/>
        <v>9.3702702702702698</v>
      </c>
      <c r="K403" s="132"/>
      <c r="L403" s="133"/>
      <c r="M403" s="133"/>
    </row>
    <row r="404" spans="2:13" x14ac:dyDescent="0.25">
      <c r="B404" s="131" t="s">
        <v>66</v>
      </c>
      <c r="C404" s="132">
        <v>11090</v>
      </c>
      <c r="D404" s="133">
        <v>7.6803573162443017E-2</v>
      </c>
      <c r="E404" s="132">
        <v>86</v>
      </c>
      <c r="F404" s="133">
        <f t="shared" si="101"/>
        <v>-0.9922452660054103</v>
      </c>
      <c r="G404" s="132">
        <v>527</v>
      </c>
      <c r="H404" s="133">
        <f t="shared" si="102"/>
        <v>5.1279069767441863</v>
      </c>
      <c r="I404" s="132">
        <v>1602</v>
      </c>
      <c r="J404" s="133">
        <f t="shared" si="103"/>
        <v>2.0398481973434537</v>
      </c>
      <c r="K404" s="132"/>
      <c r="L404" s="133"/>
      <c r="M404" s="133"/>
    </row>
    <row r="405" spans="2:13" x14ac:dyDescent="0.25">
      <c r="B405" s="131" t="s">
        <v>68</v>
      </c>
      <c r="C405" s="132">
        <v>39339</v>
      </c>
      <c r="D405" s="133">
        <v>-0.21246396540679047</v>
      </c>
      <c r="E405" s="132">
        <v>117</v>
      </c>
      <c r="F405" s="133">
        <f t="shared" si="101"/>
        <v>-0.99702585220773277</v>
      </c>
      <c r="G405" s="132">
        <v>5475</v>
      </c>
      <c r="H405" s="133">
        <f t="shared" si="102"/>
        <v>45.794871794871796</v>
      </c>
      <c r="I405" s="132">
        <v>29827</v>
      </c>
      <c r="J405" s="133">
        <f t="shared" si="103"/>
        <v>4.4478538812785384</v>
      </c>
      <c r="K405" s="132"/>
      <c r="L405" s="133"/>
      <c r="M405" s="133"/>
    </row>
    <row r="406" spans="2:13" x14ac:dyDescent="0.25">
      <c r="B406" s="131" t="s">
        <v>70</v>
      </c>
      <c r="C406" s="132">
        <v>81691</v>
      </c>
      <c r="D406" s="133">
        <v>-5.6751264346581065E-2</v>
      </c>
      <c r="E406" s="132">
        <v>148</v>
      </c>
      <c r="F406" s="133">
        <f t="shared" si="101"/>
        <v>-0.99818829491620864</v>
      </c>
      <c r="G406" s="132">
        <v>29717</v>
      </c>
      <c r="H406" s="133">
        <f t="shared" si="102"/>
        <v>199.79054054054055</v>
      </c>
      <c r="I406" s="132">
        <v>61476</v>
      </c>
      <c r="J406" s="133">
        <f t="shared" si="103"/>
        <v>1.0687148770064274</v>
      </c>
      <c r="K406" s="132"/>
      <c r="L406" s="133"/>
      <c r="M406" s="133"/>
    </row>
    <row r="407" spans="2:13" x14ac:dyDescent="0.25">
      <c r="B407" s="131" t="s">
        <v>72</v>
      </c>
      <c r="C407" s="132">
        <v>69027</v>
      </c>
      <c r="D407" s="133">
        <v>-4.0105129952302199E-2</v>
      </c>
      <c r="E407" s="132">
        <v>149</v>
      </c>
      <c r="F407" s="133">
        <f t="shared" si="101"/>
        <v>-0.99784142437017398</v>
      </c>
      <c r="G407" s="132">
        <v>29715</v>
      </c>
      <c r="H407" s="133">
        <f t="shared" si="102"/>
        <v>198.42953020134229</v>
      </c>
      <c r="I407" s="132">
        <v>50449</v>
      </c>
      <c r="J407" s="133">
        <f t="shared" si="103"/>
        <v>0.69776207302709059</v>
      </c>
      <c r="K407" s="132"/>
      <c r="L407" s="133"/>
      <c r="M407" s="133"/>
    </row>
    <row r="408" spans="2:13" ht="15.75" x14ac:dyDescent="0.25">
      <c r="B408" s="134" t="s">
        <v>33</v>
      </c>
      <c r="C408" s="135">
        <v>545266</v>
      </c>
      <c r="D408" s="136">
        <v>1.7505621541935357E-2</v>
      </c>
      <c r="E408" s="135">
        <v>184260</v>
      </c>
      <c r="F408" s="136">
        <f t="shared" si="101"/>
        <v>-0.66207318996599818</v>
      </c>
      <c r="G408" s="135">
        <v>67569</v>
      </c>
      <c r="H408" s="136">
        <f t="shared" si="102"/>
        <v>-0.63329534353630734</v>
      </c>
      <c r="I408" s="135">
        <v>288726</v>
      </c>
      <c r="J408" s="136">
        <f t="shared" si="103"/>
        <v>3.273054211250721</v>
      </c>
      <c r="K408" s="135">
        <v>231935</v>
      </c>
      <c r="L408" s="136">
        <v>0.74265363317379585</v>
      </c>
      <c r="M408" s="136">
        <v>-0.21831344304727496</v>
      </c>
    </row>
    <row r="409" spans="2:13" ht="6" customHeight="1" x14ac:dyDescent="0.25"/>
    <row r="410" spans="2:13" x14ac:dyDescent="0.25">
      <c r="B410" s="39" t="s">
        <v>19</v>
      </c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</row>
    <row r="411" spans="2:13" x14ac:dyDescent="0.25">
      <c r="C411" s="139"/>
      <c r="G411" s="139"/>
      <c r="I411" s="139"/>
      <c r="K411" s="139"/>
    </row>
    <row r="417" spans="2:14" ht="48.75" customHeight="1" thickBot="1" x14ac:dyDescent="0.3">
      <c r="B417" s="293" t="str">
        <f>CONCATENATE("Pernoctaciones realizadas por los procedentes de ",C419," en los establecimientos alojativos de Tenerife (hotel + apartamento)")</f>
        <v>Pernoctaciones realizadas por los procedentes de Suecia en los establecimientos alojativos de Tenerife (hotel + apartamento)</v>
      </c>
      <c r="C417" s="293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1" t="s">
        <v>124</v>
      </c>
    </row>
    <row r="418" spans="2:14" ht="10.5" customHeight="1" thickBot="1" x14ac:dyDescent="0.3">
      <c r="B418" s="124"/>
      <c r="C418" s="125"/>
      <c r="D418" s="124"/>
      <c r="E418" s="124"/>
      <c r="F418" s="124"/>
      <c r="G418" s="124"/>
      <c r="H418" s="124"/>
      <c r="I418" s="124"/>
      <c r="J418" s="124"/>
      <c r="K418" s="2"/>
      <c r="L418" s="2"/>
      <c r="N418" s="1" t="s">
        <v>125</v>
      </c>
    </row>
    <row r="419" spans="2:14" ht="22.5" thickTop="1" thickBot="1" x14ac:dyDescent="0.3">
      <c r="B419" s="140" t="str">
        <f>C419</f>
        <v>Suecia</v>
      </c>
      <c r="C419" s="303" t="s">
        <v>136</v>
      </c>
      <c r="D419" s="304"/>
      <c r="E419" s="304"/>
      <c r="F419" s="304"/>
      <c r="G419" s="304"/>
      <c r="H419" s="304"/>
      <c r="I419" s="304"/>
      <c r="J419" s="304"/>
      <c r="K419" s="304"/>
      <c r="L419" s="304"/>
      <c r="M419" s="305"/>
    </row>
    <row r="420" spans="2:14" ht="22.5" thickTop="1" thickBot="1" x14ac:dyDescent="0.3">
      <c r="B420" s="3"/>
      <c r="C420" s="306">
        <v>2019</v>
      </c>
      <c r="D420" s="307"/>
      <c r="E420" s="308">
        <v>2020</v>
      </c>
      <c r="F420" s="307"/>
      <c r="G420" s="308">
        <v>2021</v>
      </c>
      <c r="H420" s="307"/>
      <c r="I420" s="308">
        <v>2022</v>
      </c>
      <c r="J420" s="307"/>
      <c r="K420" s="308">
        <v>2023</v>
      </c>
      <c r="L420" s="309"/>
      <c r="M420" s="310"/>
    </row>
    <row r="421" spans="2:14" ht="16.5" thickTop="1" thickBot="1" x14ac:dyDescent="0.3">
      <c r="B421" s="6"/>
      <c r="C421" s="127" t="s">
        <v>46</v>
      </c>
      <c r="D421" s="128" t="str">
        <f>CONCATENATE("var. ",RIGHT(C420,2),"/",RIGHT(C420-1,2))</f>
        <v>var. 19/18</v>
      </c>
      <c r="E421" s="129" t="s">
        <v>46</v>
      </c>
      <c r="F421" s="128" t="str">
        <f>CONCATENATE("var. ",RIGHT(E420,2),"/",RIGHT(E420-1,2))</f>
        <v>var. 20/19</v>
      </c>
      <c r="G421" s="129" t="s">
        <v>46</v>
      </c>
      <c r="H421" s="128" t="s">
        <v>438</v>
      </c>
      <c r="I421" s="129" t="s">
        <v>46</v>
      </c>
      <c r="J421" s="128" t="s">
        <v>47</v>
      </c>
      <c r="K421" s="129" t="s">
        <v>46</v>
      </c>
      <c r="L421" s="128" t="s">
        <v>448</v>
      </c>
      <c r="M421" s="128" t="s">
        <v>439</v>
      </c>
    </row>
    <row r="422" spans="2:14" x14ac:dyDescent="0.25">
      <c r="B422" s="131" t="s">
        <v>50</v>
      </c>
      <c r="C422" s="132">
        <v>143404</v>
      </c>
      <c r="D422" s="133">
        <v>-0.14775415116541668</v>
      </c>
      <c r="E422" s="132">
        <v>149739</v>
      </c>
      <c r="F422" s="133">
        <f t="shared" ref="F422:F434" si="107">IFERROR(E422/C422-1,"-")</f>
        <v>4.4175894675183347E-2</v>
      </c>
      <c r="G422" s="132">
        <v>5617</v>
      </c>
      <c r="H422" s="133">
        <f t="shared" ref="H422:H434" si="108">IFERROR(G422/E422-1,"-")</f>
        <v>-0.96248806256219155</v>
      </c>
      <c r="I422" s="132">
        <v>60986</v>
      </c>
      <c r="J422" s="133">
        <f t="shared" ref="J422:J434" si="109">IFERROR(I422/G422-1,"-")</f>
        <v>9.857397187110557</v>
      </c>
      <c r="K422" s="132">
        <v>94135</v>
      </c>
      <c r="L422" s="133">
        <f t="shared" ref="L422:L425" si="110">IFERROR(K422/I422-1,"-")</f>
        <v>0.54355097891319315</v>
      </c>
      <c r="M422" s="133">
        <f t="shared" ref="M422" si="111">K422/C422-1</f>
        <v>-0.34356782237594485</v>
      </c>
    </row>
    <row r="423" spans="2:14" x14ac:dyDescent="0.25">
      <c r="B423" s="131" t="s">
        <v>52</v>
      </c>
      <c r="C423" s="132">
        <v>119019</v>
      </c>
      <c r="D423" s="133">
        <v>-0.22620974820073725</v>
      </c>
      <c r="E423" s="132">
        <v>136059</v>
      </c>
      <c r="F423" s="133">
        <f t="shared" si="107"/>
        <v>0.14317041816852782</v>
      </c>
      <c r="G423" s="132">
        <v>4068</v>
      </c>
      <c r="H423" s="133">
        <f t="shared" si="108"/>
        <v>-0.97010120609441497</v>
      </c>
      <c r="I423" s="132">
        <v>43013</v>
      </c>
      <c r="J423" s="133">
        <f t="shared" si="109"/>
        <v>9.5735004916420845</v>
      </c>
      <c r="K423" s="132">
        <v>76936</v>
      </c>
      <c r="L423" s="133">
        <f t="shared" si="110"/>
        <v>0.78866854206867698</v>
      </c>
      <c r="M423" s="133">
        <f>IFERROR(K423/C423-1,"-")</f>
        <v>-0.35358220116115913</v>
      </c>
    </row>
    <row r="424" spans="2:14" x14ac:dyDescent="0.25">
      <c r="B424" s="131" t="s">
        <v>54</v>
      </c>
      <c r="C424" s="132">
        <v>134100</v>
      </c>
      <c r="D424" s="133">
        <v>-0.17101456442719021</v>
      </c>
      <c r="E424" s="132">
        <v>52389</v>
      </c>
      <c r="F424" s="133">
        <f t="shared" si="107"/>
        <v>-0.60932885906040268</v>
      </c>
      <c r="G424" s="132">
        <v>6583</v>
      </c>
      <c r="H424" s="133">
        <f t="shared" si="108"/>
        <v>-0.87434385080837584</v>
      </c>
      <c r="I424" s="132">
        <v>59834</v>
      </c>
      <c r="J424" s="133">
        <f t="shared" si="109"/>
        <v>8.0891690718517388</v>
      </c>
      <c r="K424" s="132">
        <v>78356</v>
      </c>
      <c r="L424" s="133">
        <f t="shared" si="110"/>
        <v>0.3095564394825685</v>
      </c>
      <c r="M424" s="133">
        <f t="shared" ref="M424:M425" si="112">IFERROR(K424/C424-1,"-")</f>
        <v>-0.41568978374347498</v>
      </c>
    </row>
    <row r="425" spans="2:14" x14ac:dyDescent="0.25">
      <c r="B425" s="131" t="s">
        <v>56</v>
      </c>
      <c r="C425" s="132">
        <v>64990</v>
      </c>
      <c r="D425" s="133">
        <v>-0.18462850977341727</v>
      </c>
      <c r="E425" s="132">
        <v>0</v>
      </c>
      <c r="F425" s="133">
        <f t="shared" si="107"/>
        <v>-1</v>
      </c>
      <c r="G425" s="132">
        <v>2012</v>
      </c>
      <c r="H425" s="133" t="str">
        <f t="shared" si="108"/>
        <v>-</v>
      </c>
      <c r="I425" s="132">
        <v>35071</v>
      </c>
      <c r="J425" s="133">
        <f t="shared" si="109"/>
        <v>16.430914512922467</v>
      </c>
      <c r="K425" s="132">
        <v>42285</v>
      </c>
      <c r="L425" s="133">
        <f t="shared" si="110"/>
        <v>0.20569701462746992</v>
      </c>
      <c r="M425" s="133">
        <f t="shared" si="112"/>
        <v>-0.34936144022157256</v>
      </c>
    </row>
    <row r="426" spans="2:14" x14ac:dyDescent="0.25">
      <c r="B426" s="131" t="s">
        <v>58</v>
      </c>
      <c r="C426" s="132">
        <v>9158</v>
      </c>
      <c r="D426" s="133">
        <v>-5.6751467710371872E-2</v>
      </c>
      <c r="E426" s="132">
        <v>21</v>
      </c>
      <c r="F426" s="133">
        <f t="shared" si="107"/>
        <v>-0.99770692290893204</v>
      </c>
      <c r="G426" s="132">
        <v>1556</v>
      </c>
      <c r="H426" s="133">
        <f t="shared" si="108"/>
        <v>73.095238095238102</v>
      </c>
      <c r="I426" s="132">
        <v>3340</v>
      </c>
      <c r="J426" s="133">
        <f t="shared" si="109"/>
        <v>1.1465295629820051</v>
      </c>
      <c r="K426" s="132"/>
      <c r="L426" s="133"/>
      <c r="M426" s="133"/>
    </row>
    <row r="427" spans="2:14" x14ac:dyDescent="0.25">
      <c r="B427" s="131" t="s">
        <v>60</v>
      </c>
      <c r="C427" s="132">
        <v>12491</v>
      </c>
      <c r="D427" s="133">
        <v>0.39361820818922233</v>
      </c>
      <c r="E427" s="132">
        <v>23</v>
      </c>
      <c r="F427" s="133">
        <f t="shared" si="107"/>
        <v>-0.99815867424545668</v>
      </c>
      <c r="G427" s="132">
        <v>1508</v>
      </c>
      <c r="H427" s="133">
        <f t="shared" si="108"/>
        <v>64.565217391304344</v>
      </c>
      <c r="I427" s="132">
        <v>4948</v>
      </c>
      <c r="J427" s="133">
        <f t="shared" si="109"/>
        <v>2.2811671087533156</v>
      </c>
      <c r="K427" s="132"/>
      <c r="L427" s="133"/>
      <c r="M427" s="133"/>
    </row>
    <row r="428" spans="2:14" x14ac:dyDescent="0.25">
      <c r="B428" s="131" t="s">
        <v>62</v>
      </c>
      <c r="C428" s="132">
        <v>13557</v>
      </c>
      <c r="D428" s="133">
        <v>0.35043331009064649</v>
      </c>
      <c r="E428" s="132">
        <v>210</v>
      </c>
      <c r="F428" s="133">
        <f t="shared" si="107"/>
        <v>-0.98450984731135205</v>
      </c>
      <c r="G428" s="132">
        <v>1440</v>
      </c>
      <c r="H428" s="133">
        <f t="shared" si="108"/>
        <v>5.8571428571428568</v>
      </c>
      <c r="I428" s="132">
        <v>4797</v>
      </c>
      <c r="J428" s="133">
        <f t="shared" si="109"/>
        <v>2.3312499999999998</v>
      </c>
      <c r="K428" s="132"/>
      <c r="L428" s="133"/>
      <c r="M428" s="133"/>
    </row>
    <row r="429" spans="2:14" x14ac:dyDescent="0.25">
      <c r="B429" s="131" t="s">
        <v>64</v>
      </c>
      <c r="C429" s="132">
        <v>10385</v>
      </c>
      <c r="D429" s="133">
        <v>0.30252100840336138</v>
      </c>
      <c r="E429" s="132">
        <v>358</v>
      </c>
      <c r="F429" s="133">
        <f t="shared" si="107"/>
        <v>-0.96552720269619641</v>
      </c>
      <c r="G429" s="132">
        <v>1279</v>
      </c>
      <c r="H429" s="133">
        <f t="shared" si="108"/>
        <v>2.5726256983240225</v>
      </c>
      <c r="I429" s="132">
        <v>4669</v>
      </c>
      <c r="J429" s="133">
        <f t="shared" si="109"/>
        <v>2.6505082095387023</v>
      </c>
      <c r="K429" s="132"/>
      <c r="L429" s="133"/>
      <c r="M429" s="133"/>
    </row>
    <row r="430" spans="2:14" x14ac:dyDescent="0.25">
      <c r="B430" s="131" t="s">
        <v>66</v>
      </c>
      <c r="C430" s="132">
        <v>9801</v>
      </c>
      <c r="D430" s="133">
        <v>-7.1347356452529875E-2</v>
      </c>
      <c r="E430" s="132">
        <v>556</v>
      </c>
      <c r="F430" s="133">
        <f t="shared" si="107"/>
        <v>-0.94327109478624627</v>
      </c>
      <c r="G430" s="132">
        <v>2204</v>
      </c>
      <c r="H430" s="133">
        <f t="shared" si="108"/>
        <v>2.964028776978417</v>
      </c>
      <c r="I430" s="132">
        <v>4668</v>
      </c>
      <c r="J430" s="133">
        <f t="shared" si="109"/>
        <v>1.117967332123412</v>
      </c>
      <c r="K430" s="132"/>
      <c r="L430" s="133"/>
      <c r="M430" s="133"/>
    </row>
    <row r="431" spans="2:14" x14ac:dyDescent="0.25">
      <c r="B431" s="131" t="s">
        <v>68</v>
      </c>
      <c r="C431" s="132">
        <v>59957</v>
      </c>
      <c r="D431" s="133">
        <v>-4.7712075729419823E-2</v>
      </c>
      <c r="E431" s="132">
        <v>3908</v>
      </c>
      <c r="F431" s="133">
        <f t="shared" si="107"/>
        <v>-0.93481995430058207</v>
      </c>
      <c r="G431" s="132">
        <v>14191</v>
      </c>
      <c r="H431" s="133">
        <f t="shared" si="108"/>
        <v>2.6312691914022519</v>
      </c>
      <c r="I431" s="132">
        <v>31890</v>
      </c>
      <c r="J431" s="133">
        <f t="shared" si="109"/>
        <v>1.2471989288985976</v>
      </c>
      <c r="K431" s="132"/>
      <c r="L431" s="133"/>
      <c r="M431" s="133"/>
    </row>
    <row r="432" spans="2:14" x14ac:dyDescent="0.25">
      <c r="B432" s="131" t="s">
        <v>70</v>
      </c>
      <c r="C432" s="132">
        <v>132175</v>
      </c>
      <c r="D432" s="133">
        <v>-3.3525884761626212E-2</v>
      </c>
      <c r="E432" s="132">
        <v>7605</v>
      </c>
      <c r="F432" s="133">
        <f t="shared" si="107"/>
        <v>-0.9424626442216758</v>
      </c>
      <c r="G432" s="132">
        <v>67172</v>
      </c>
      <c r="H432" s="133">
        <f t="shared" si="108"/>
        <v>7.8326101249178173</v>
      </c>
      <c r="I432" s="132">
        <v>91214</v>
      </c>
      <c r="J432" s="133">
        <f t="shared" si="109"/>
        <v>0.35791698922169957</v>
      </c>
      <c r="K432" s="132"/>
      <c r="L432" s="133"/>
      <c r="M432" s="133"/>
    </row>
    <row r="433" spans="2:14" x14ac:dyDescent="0.25">
      <c r="B433" s="131" t="s">
        <v>72</v>
      </c>
      <c r="C433" s="132">
        <v>138359</v>
      </c>
      <c r="D433" s="133">
        <v>-4.8398855539354635E-2</v>
      </c>
      <c r="E433" s="132">
        <v>5352</v>
      </c>
      <c r="F433" s="133">
        <f t="shared" si="107"/>
        <v>-0.96131802051185689</v>
      </c>
      <c r="G433" s="132">
        <v>63983</v>
      </c>
      <c r="H433" s="133">
        <f t="shared" si="108"/>
        <v>10.954970104633782</v>
      </c>
      <c r="I433" s="132">
        <v>88432</v>
      </c>
      <c r="J433" s="133">
        <f t="shared" si="109"/>
        <v>0.38211712486129135</v>
      </c>
      <c r="K433" s="132"/>
      <c r="L433" s="133"/>
      <c r="M433" s="133"/>
    </row>
    <row r="434" spans="2:14" ht="15.75" x14ac:dyDescent="0.25">
      <c r="B434" s="134" t="s">
        <v>33</v>
      </c>
      <c r="C434" s="135">
        <v>847396</v>
      </c>
      <c r="D434" s="136">
        <v>-0.11351349089448315</v>
      </c>
      <c r="E434" s="135">
        <v>356220</v>
      </c>
      <c r="F434" s="136">
        <f t="shared" si="107"/>
        <v>-0.57962983068128715</v>
      </c>
      <c r="G434" s="135">
        <v>171613</v>
      </c>
      <c r="H434" s="136">
        <f t="shared" si="108"/>
        <v>-0.518238728875414</v>
      </c>
      <c r="I434" s="135">
        <v>432862</v>
      </c>
      <c r="J434" s="136">
        <f t="shared" si="109"/>
        <v>1.5223147430555959</v>
      </c>
      <c r="K434" s="135">
        <v>291712</v>
      </c>
      <c r="L434" s="136">
        <v>0.46659695129308609</v>
      </c>
      <c r="M434" s="136">
        <v>-0.36792246372258208</v>
      </c>
    </row>
    <row r="435" spans="2:14" ht="6" customHeight="1" x14ac:dyDescent="0.25"/>
    <row r="436" spans="2:14" x14ac:dyDescent="0.25">
      <c r="B436" s="39" t="s">
        <v>19</v>
      </c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</row>
    <row r="437" spans="2:14" x14ac:dyDescent="0.25">
      <c r="C437" s="139"/>
      <c r="G437" s="139"/>
      <c r="I437" s="139"/>
      <c r="K437" s="139"/>
    </row>
    <row r="443" spans="2:14" ht="48.75" customHeight="1" thickBot="1" x14ac:dyDescent="0.3">
      <c r="B443" s="293" t="str">
        <f>CONCATENATE("Pernoctaciones realizadas por los procedentes de ",C445," en los establecimientos alojativos de Tenerife (hotel + apartamento)")</f>
        <v>Pernoctaciones realizadas por los procedentes de Portugal en los establecimientos alojativos de Tenerife (hotel + apartamento)</v>
      </c>
      <c r="C443" s="293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1" t="s">
        <v>124</v>
      </c>
    </row>
    <row r="444" spans="2:14" ht="10.5" customHeight="1" thickBot="1" x14ac:dyDescent="0.3">
      <c r="B444" s="124"/>
      <c r="C444" s="125"/>
      <c r="D444" s="124"/>
      <c r="E444" s="124"/>
      <c r="F444" s="124"/>
      <c r="G444" s="124"/>
      <c r="H444" s="124"/>
      <c r="I444" s="124"/>
      <c r="J444" s="124"/>
      <c r="K444" s="2"/>
      <c r="L444" s="2"/>
      <c r="N444" s="1" t="s">
        <v>125</v>
      </c>
    </row>
    <row r="445" spans="2:14" ht="22.5" thickTop="1" thickBot="1" x14ac:dyDescent="0.3">
      <c r="B445" s="140" t="str">
        <f>C445</f>
        <v>Portugal</v>
      </c>
      <c r="C445" s="303" t="s">
        <v>138</v>
      </c>
      <c r="D445" s="304"/>
      <c r="E445" s="304"/>
      <c r="F445" s="304"/>
      <c r="G445" s="304"/>
      <c r="H445" s="304"/>
      <c r="I445" s="304"/>
      <c r="J445" s="304"/>
      <c r="K445" s="304"/>
      <c r="L445" s="304"/>
      <c r="M445" s="305"/>
    </row>
    <row r="446" spans="2:14" ht="22.5" thickTop="1" thickBot="1" x14ac:dyDescent="0.3">
      <c r="B446" s="3"/>
      <c r="C446" s="306">
        <v>2019</v>
      </c>
      <c r="D446" s="307"/>
      <c r="E446" s="308">
        <v>2020</v>
      </c>
      <c r="F446" s="307"/>
      <c r="G446" s="308">
        <v>2021</v>
      </c>
      <c r="H446" s="307"/>
      <c r="I446" s="308">
        <v>2022</v>
      </c>
      <c r="J446" s="307"/>
      <c r="K446" s="308">
        <v>2023</v>
      </c>
      <c r="L446" s="309"/>
      <c r="M446" s="310"/>
    </row>
    <row r="447" spans="2:14" ht="16.5" thickTop="1" thickBot="1" x14ac:dyDescent="0.3">
      <c r="B447" s="6"/>
      <c r="C447" s="127" t="s">
        <v>46</v>
      </c>
      <c r="D447" s="128" t="str">
        <f>CONCATENATE("var. ",RIGHT(C446,2),"/",RIGHT(C446-1,2))</f>
        <v>var. 19/18</v>
      </c>
      <c r="E447" s="129" t="s">
        <v>46</v>
      </c>
      <c r="F447" s="128" t="str">
        <f>CONCATENATE("var. ",RIGHT(E446,2),"/",RIGHT(E446-1,2))</f>
        <v>var. 20/19</v>
      </c>
      <c r="G447" s="129" t="s">
        <v>46</v>
      </c>
      <c r="H447" s="128" t="s">
        <v>438</v>
      </c>
      <c r="I447" s="129" t="s">
        <v>46</v>
      </c>
      <c r="J447" s="128" t="s">
        <v>47</v>
      </c>
      <c r="K447" s="129" t="s">
        <v>46</v>
      </c>
      <c r="L447" s="128" t="s">
        <v>448</v>
      </c>
      <c r="M447" s="128" t="s">
        <v>439</v>
      </c>
    </row>
    <row r="448" spans="2:14" x14ac:dyDescent="0.25">
      <c r="B448" s="131" t="s">
        <v>50</v>
      </c>
      <c r="C448" s="132">
        <v>1983</v>
      </c>
      <c r="D448" s="133">
        <v>0.17545939537640787</v>
      </c>
      <c r="E448" s="132">
        <v>2602</v>
      </c>
      <c r="F448" s="133">
        <f t="shared" ref="F448:F460" si="113">IFERROR(E448/C448-1,"-")</f>
        <v>0.31215330307614719</v>
      </c>
      <c r="G448" s="132">
        <v>670</v>
      </c>
      <c r="H448" s="133">
        <f t="shared" ref="H448:H460" si="114">IFERROR(G448/E448-1,"-")</f>
        <v>-0.74250576479631047</v>
      </c>
      <c r="I448" s="132">
        <v>2157</v>
      </c>
      <c r="J448" s="133">
        <f t="shared" ref="J448:J460" si="115">IFERROR(I448/G448-1,"-")</f>
        <v>2.2194029850746269</v>
      </c>
      <c r="K448" s="132">
        <v>4591</v>
      </c>
      <c r="L448" s="133">
        <f t="shared" ref="L448:L451" si="116">IFERROR(K448/I448-1,"-")</f>
        <v>1.1284191006026889</v>
      </c>
      <c r="M448" s="133">
        <f t="shared" ref="M448" si="117">K448/C448-1</f>
        <v>1.3151790216843167</v>
      </c>
    </row>
    <row r="449" spans="2:13" x14ac:dyDescent="0.25">
      <c r="B449" s="131" t="s">
        <v>52</v>
      </c>
      <c r="C449" s="132">
        <v>1879</v>
      </c>
      <c r="D449" s="133">
        <v>0.36159420289855082</v>
      </c>
      <c r="E449" s="132">
        <v>2484</v>
      </c>
      <c r="F449" s="133">
        <f t="shared" si="113"/>
        <v>0.32197977647684928</v>
      </c>
      <c r="G449" s="132">
        <v>580</v>
      </c>
      <c r="H449" s="133">
        <f t="shared" si="114"/>
        <v>-0.76650563607085342</v>
      </c>
      <c r="I449" s="132">
        <v>2723</v>
      </c>
      <c r="J449" s="133">
        <f t="shared" si="115"/>
        <v>3.6948275862068964</v>
      </c>
      <c r="K449" s="132">
        <v>4179</v>
      </c>
      <c r="L449" s="133">
        <f t="shared" si="116"/>
        <v>0.53470437017994854</v>
      </c>
      <c r="M449" s="133">
        <f>IFERROR(K449/C449-1,"-")</f>
        <v>1.2240553485896752</v>
      </c>
    </row>
    <row r="450" spans="2:13" x14ac:dyDescent="0.25">
      <c r="B450" s="131" t="s">
        <v>54</v>
      </c>
      <c r="C450" s="132">
        <v>2561</v>
      </c>
      <c r="D450" s="133">
        <v>0.7589285714285714</v>
      </c>
      <c r="E450" s="132">
        <v>715</v>
      </c>
      <c r="F450" s="133">
        <f t="shared" si="113"/>
        <v>-0.72081218274111669</v>
      </c>
      <c r="G450" s="132">
        <v>815</v>
      </c>
      <c r="H450" s="133">
        <f t="shared" si="114"/>
        <v>0.13986013986013979</v>
      </c>
      <c r="I450" s="132">
        <v>3864</v>
      </c>
      <c r="J450" s="133">
        <f t="shared" si="115"/>
        <v>3.7411042944785278</v>
      </c>
      <c r="K450" s="132">
        <v>4973</v>
      </c>
      <c r="L450" s="133">
        <f t="shared" si="116"/>
        <v>0.28700828157349889</v>
      </c>
      <c r="M450" s="133">
        <f t="shared" ref="M450:M451" si="118">IFERROR(K450/C450-1,"-")</f>
        <v>0.94181960171807888</v>
      </c>
    </row>
    <row r="451" spans="2:13" x14ac:dyDescent="0.25">
      <c r="B451" s="131" t="s">
        <v>56</v>
      </c>
      <c r="C451" s="132">
        <v>5152</v>
      </c>
      <c r="D451" s="133">
        <v>1.2083154736390913</v>
      </c>
      <c r="E451" s="132">
        <v>0</v>
      </c>
      <c r="F451" s="133">
        <f t="shared" si="113"/>
        <v>-1</v>
      </c>
      <c r="G451" s="132">
        <v>1278</v>
      </c>
      <c r="H451" s="133" t="str">
        <f t="shared" si="114"/>
        <v>-</v>
      </c>
      <c r="I451" s="132">
        <v>7040</v>
      </c>
      <c r="J451" s="133">
        <f t="shared" si="115"/>
        <v>4.5086071987480434</v>
      </c>
      <c r="K451" s="132">
        <v>9879</v>
      </c>
      <c r="L451" s="133">
        <f t="shared" si="116"/>
        <v>0.4032670454545455</v>
      </c>
      <c r="M451" s="133">
        <f t="shared" si="118"/>
        <v>0.91750776397515521</v>
      </c>
    </row>
    <row r="452" spans="2:13" x14ac:dyDescent="0.25">
      <c r="B452" s="131" t="s">
        <v>58</v>
      </c>
      <c r="C452" s="132">
        <v>5371</v>
      </c>
      <c r="D452" s="133">
        <v>0.82687074829931984</v>
      </c>
      <c r="E452" s="132">
        <v>40</v>
      </c>
      <c r="F452" s="133">
        <f t="shared" si="113"/>
        <v>-0.99255259728169798</v>
      </c>
      <c r="G452" s="132">
        <v>1619</v>
      </c>
      <c r="H452" s="133">
        <f t="shared" si="114"/>
        <v>39.475000000000001</v>
      </c>
      <c r="I452" s="132">
        <v>8644</v>
      </c>
      <c r="J452" s="133">
        <f t="shared" si="115"/>
        <v>4.3390982087708458</v>
      </c>
      <c r="K452" s="132"/>
      <c r="L452" s="133"/>
      <c r="M452" s="133"/>
    </row>
    <row r="453" spans="2:13" x14ac:dyDescent="0.25">
      <c r="B453" s="131" t="s">
        <v>60</v>
      </c>
      <c r="C453" s="132">
        <v>9135</v>
      </c>
      <c r="D453" s="133">
        <v>0.5184507978723405</v>
      </c>
      <c r="E453" s="132">
        <v>18</v>
      </c>
      <c r="F453" s="133">
        <f t="shared" si="113"/>
        <v>-0.99802955665024629</v>
      </c>
      <c r="G453" s="132">
        <v>3488</v>
      </c>
      <c r="H453" s="133">
        <f t="shared" si="114"/>
        <v>192.77777777777777</v>
      </c>
      <c r="I453" s="132">
        <v>13299</v>
      </c>
      <c r="J453" s="133">
        <f t="shared" si="115"/>
        <v>2.8127866972477062</v>
      </c>
      <c r="K453" s="132"/>
      <c r="L453" s="133"/>
      <c r="M453" s="133"/>
    </row>
    <row r="454" spans="2:13" x14ac:dyDescent="0.25">
      <c r="B454" s="131" t="s">
        <v>62</v>
      </c>
      <c r="C454" s="132">
        <v>11879</v>
      </c>
      <c r="D454" s="133">
        <v>-1.1730449251247888E-2</v>
      </c>
      <c r="E454" s="132">
        <v>1306</v>
      </c>
      <c r="F454" s="133">
        <f t="shared" si="113"/>
        <v>-0.89005808569744926</v>
      </c>
      <c r="G454" s="132">
        <v>7522</v>
      </c>
      <c r="H454" s="133">
        <f t="shared" si="114"/>
        <v>4.7595712098009191</v>
      </c>
      <c r="I454" s="132">
        <v>17670</v>
      </c>
      <c r="J454" s="133">
        <f t="shared" si="115"/>
        <v>1.3491092794469557</v>
      </c>
      <c r="K454" s="132"/>
      <c r="L454" s="133"/>
      <c r="M454" s="133"/>
    </row>
    <row r="455" spans="2:13" x14ac:dyDescent="0.25">
      <c r="B455" s="131" t="s">
        <v>64</v>
      </c>
      <c r="C455" s="132">
        <v>14934</v>
      </c>
      <c r="D455" s="133">
        <v>-0.24769533021006496</v>
      </c>
      <c r="E455" s="132">
        <v>4510</v>
      </c>
      <c r="F455" s="133">
        <f t="shared" si="113"/>
        <v>-0.69800455336815315</v>
      </c>
      <c r="G455" s="132">
        <v>13085</v>
      </c>
      <c r="H455" s="133">
        <f t="shared" si="114"/>
        <v>1.9013303769401331</v>
      </c>
      <c r="I455" s="132">
        <v>23894</v>
      </c>
      <c r="J455" s="133">
        <f t="shared" si="115"/>
        <v>0.82606037447458913</v>
      </c>
      <c r="K455" s="132"/>
      <c r="L455" s="133"/>
      <c r="M455" s="133"/>
    </row>
    <row r="456" spans="2:13" x14ac:dyDescent="0.25">
      <c r="B456" s="131" t="s">
        <v>66</v>
      </c>
      <c r="C456" s="132">
        <v>12356</v>
      </c>
      <c r="D456" s="133">
        <v>0.18318490855118252</v>
      </c>
      <c r="E456" s="132">
        <v>3491</v>
      </c>
      <c r="F456" s="133">
        <f t="shared" si="113"/>
        <v>-0.71746519909355777</v>
      </c>
      <c r="G456" s="132">
        <v>10958</v>
      </c>
      <c r="H456" s="133">
        <f t="shared" si="114"/>
        <v>2.1389286737324551</v>
      </c>
      <c r="I456" s="132">
        <v>17551</v>
      </c>
      <c r="J456" s="133">
        <f t="shared" si="115"/>
        <v>0.60166088702317944</v>
      </c>
      <c r="K456" s="132"/>
      <c r="L456" s="133"/>
      <c r="M456" s="133"/>
    </row>
    <row r="457" spans="2:13" x14ac:dyDescent="0.25">
      <c r="B457" s="131" t="s">
        <v>68</v>
      </c>
      <c r="C457" s="132">
        <v>6020</v>
      </c>
      <c r="D457" s="133">
        <v>1.1324831739284451</v>
      </c>
      <c r="E457" s="132">
        <v>1498</v>
      </c>
      <c r="F457" s="133">
        <f t="shared" si="113"/>
        <v>-0.75116279069767444</v>
      </c>
      <c r="G457" s="132">
        <v>5128</v>
      </c>
      <c r="H457" s="133">
        <f t="shared" si="114"/>
        <v>2.423230974632844</v>
      </c>
      <c r="I457" s="132">
        <v>8601</v>
      </c>
      <c r="J457" s="133">
        <f t="shared" si="115"/>
        <v>0.67726209048361929</v>
      </c>
      <c r="K457" s="132"/>
      <c r="L457" s="133"/>
      <c r="M457" s="133"/>
    </row>
    <row r="458" spans="2:13" x14ac:dyDescent="0.25">
      <c r="B458" s="131" t="s">
        <v>70</v>
      </c>
      <c r="C458" s="132">
        <v>3441</v>
      </c>
      <c r="D458" s="133">
        <v>0.80251440544787855</v>
      </c>
      <c r="E458" s="132">
        <v>693</v>
      </c>
      <c r="F458" s="133">
        <f t="shared" si="113"/>
        <v>-0.79860505666957282</v>
      </c>
      <c r="G458" s="132">
        <v>4470</v>
      </c>
      <c r="H458" s="133">
        <f t="shared" si="114"/>
        <v>5.4502164502164501</v>
      </c>
      <c r="I458" s="132">
        <v>5930</v>
      </c>
      <c r="J458" s="133">
        <f t="shared" si="115"/>
        <v>0.32662192393736023</v>
      </c>
      <c r="K458" s="132"/>
      <c r="L458" s="133"/>
      <c r="M458" s="133"/>
    </row>
    <row r="459" spans="2:13" x14ac:dyDescent="0.25">
      <c r="B459" s="131" t="s">
        <v>72</v>
      </c>
      <c r="C459" s="132">
        <v>3477</v>
      </c>
      <c r="D459" s="133">
        <v>0.85045236828100057</v>
      </c>
      <c r="E459" s="132">
        <v>877</v>
      </c>
      <c r="F459" s="133">
        <f t="shared" si="113"/>
        <v>-0.74777106701179186</v>
      </c>
      <c r="G459" s="132">
        <v>3416</v>
      </c>
      <c r="H459" s="133">
        <f t="shared" si="114"/>
        <v>2.8950969213226911</v>
      </c>
      <c r="I459" s="132">
        <v>4755</v>
      </c>
      <c r="J459" s="133">
        <f t="shared" si="115"/>
        <v>0.39197892271662771</v>
      </c>
      <c r="K459" s="132"/>
      <c r="L459" s="133"/>
      <c r="M459" s="133"/>
    </row>
    <row r="460" spans="2:13" ht="15.75" x14ac:dyDescent="0.25">
      <c r="B460" s="134" t="s">
        <v>33</v>
      </c>
      <c r="C460" s="135">
        <v>78188</v>
      </c>
      <c r="D460" s="136">
        <v>0.20777916801828944</v>
      </c>
      <c r="E460" s="135">
        <v>18234</v>
      </c>
      <c r="F460" s="136">
        <f t="shared" si="113"/>
        <v>-0.76679285823911592</v>
      </c>
      <c r="G460" s="135">
        <v>53029</v>
      </c>
      <c r="H460" s="136">
        <f t="shared" si="114"/>
        <v>1.908248327300647</v>
      </c>
      <c r="I460" s="135">
        <v>116128</v>
      </c>
      <c r="J460" s="136">
        <f t="shared" si="115"/>
        <v>1.189896094589753</v>
      </c>
      <c r="K460" s="135">
        <v>23622</v>
      </c>
      <c r="L460" s="136">
        <v>0.4965788139888494</v>
      </c>
      <c r="M460" s="136">
        <v>1.0407775377969761</v>
      </c>
    </row>
    <row r="461" spans="2:13" ht="6" customHeight="1" x14ac:dyDescent="0.25"/>
    <row r="462" spans="2:13" x14ac:dyDescent="0.25">
      <c r="B462" s="39" t="s">
        <v>19</v>
      </c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</row>
    <row r="463" spans="2:13" x14ac:dyDescent="0.25">
      <c r="C463" s="139"/>
      <c r="G463" s="139"/>
      <c r="I463" s="139"/>
      <c r="K463" s="139"/>
    </row>
    <row r="466" spans="2:14" ht="48.75" customHeight="1" thickBot="1" x14ac:dyDescent="0.3">
      <c r="B466" s="293" t="str">
        <f>CONCATENATE("Pernoctaciones realizadas por los procedentes de ",C468," en los establecimientos alojativos de Tenerife (hotel + apartamento)")</f>
        <v>Pernoctaciones realizadas por los procedentes de Polonia en los establecimientos alojativos de Tenerife (hotel + apartamento)</v>
      </c>
      <c r="C466" s="293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1" t="s">
        <v>124</v>
      </c>
    </row>
    <row r="467" spans="2:14" ht="10.5" customHeight="1" thickBot="1" x14ac:dyDescent="0.3">
      <c r="B467" s="124"/>
      <c r="C467" s="125"/>
      <c r="D467" s="124"/>
      <c r="E467" s="124"/>
      <c r="F467" s="124"/>
      <c r="G467" s="124"/>
      <c r="H467" s="124"/>
      <c r="I467" s="124"/>
      <c r="J467" s="124"/>
      <c r="K467" s="2"/>
      <c r="L467" s="2"/>
      <c r="N467" s="1" t="s">
        <v>125</v>
      </c>
    </row>
    <row r="468" spans="2:14" ht="22.5" thickTop="1" thickBot="1" x14ac:dyDescent="0.3">
      <c r="B468" s="140" t="str">
        <f>C468</f>
        <v>Polonia</v>
      </c>
      <c r="C468" s="303" t="s">
        <v>140</v>
      </c>
      <c r="D468" s="304"/>
      <c r="E468" s="304"/>
      <c r="F468" s="304"/>
      <c r="G468" s="304"/>
      <c r="H468" s="304"/>
      <c r="I468" s="304"/>
      <c r="J468" s="304"/>
      <c r="K468" s="304"/>
      <c r="L468" s="304"/>
      <c r="M468" s="305"/>
    </row>
    <row r="469" spans="2:14" ht="22.5" thickTop="1" thickBot="1" x14ac:dyDescent="0.3">
      <c r="B469" s="3"/>
      <c r="C469" s="306">
        <v>2019</v>
      </c>
      <c r="D469" s="307"/>
      <c r="E469" s="308">
        <v>2020</v>
      </c>
      <c r="F469" s="307"/>
      <c r="G469" s="308">
        <v>2021</v>
      </c>
      <c r="H469" s="307"/>
      <c r="I469" s="308">
        <v>2022</v>
      </c>
      <c r="J469" s="307"/>
      <c r="K469" s="308">
        <v>2023</v>
      </c>
      <c r="L469" s="309"/>
      <c r="M469" s="310"/>
    </row>
    <row r="470" spans="2:14" ht="16.5" thickTop="1" thickBot="1" x14ac:dyDescent="0.3">
      <c r="B470" s="6"/>
      <c r="C470" s="127" t="s">
        <v>46</v>
      </c>
      <c r="D470" s="128" t="str">
        <f>CONCATENATE("var. ",RIGHT(C469,2),"/",RIGHT(C469-1,2))</f>
        <v>var. 19/18</v>
      </c>
      <c r="E470" s="129" t="s">
        <v>46</v>
      </c>
      <c r="F470" s="128" t="str">
        <f>CONCATENATE("var. ",RIGHT(E469,2),"/",RIGHT(E469-1,2))</f>
        <v>var. 20/19</v>
      </c>
      <c r="G470" s="129" t="s">
        <v>46</v>
      </c>
      <c r="H470" s="128" t="s">
        <v>438</v>
      </c>
      <c r="I470" s="129" t="s">
        <v>46</v>
      </c>
      <c r="J470" s="128" t="s">
        <v>47</v>
      </c>
      <c r="K470" s="129" t="s">
        <v>46</v>
      </c>
      <c r="L470" s="128" t="s">
        <v>448</v>
      </c>
      <c r="M470" s="128" t="s">
        <v>439</v>
      </c>
    </row>
    <row r="471" spans="2:14" x14ac:dyDescent="0.25">
      <c r="B471" s="131" t="s">
        <v>50</v>
      </c>
      <c r="C471" s="132">
        <v>26105</v>
      </c>
      <c r="D471" s="133">
        <v>-2.7819156859824168E-2</v>
      </c>
      <c r="E471" s="132">
        <v>36486</v>
      </c>
      <c r="F471" s="133">
        <f t="shared" ref="F471:F483" si="119">IFERROR(E471/C471-1,"-")</f>
        <v>0.39766328289599695</v>
      </c>
      <c r="G471" s="132">
        <v>17064</v>
      </c>
      <c r="H471" s="133">
        <f t="shared" ref="H471:H483" si="120">IFERROR(G471/E471-1,"-")</f>
        <v>-0.5323137641835225</v>
      </c>
      <c r="I471" s="132">
        <v>54906</v>
      </c>
      <c r="J471" s="133">
        <f t="shared" ref="J471:J483" si="121">IFERROR(I471/G471-1,"-")</f>
        <v>2.2176511954992968</v>
      </c>
      <c r="K471" s="132">
        <v>66131</v>
      </c>
      <c r="L471" s="133">
        <f t="shared" ref="L471:L474" si="122">IFERROR(K471/I471-1,"-")</f>
        <v>0.20444031617673852</v>
      </c>
      <c r="M471" s="133">
        <f t="shared" ref="M471" si="123">K471/C471-1</f>
        <v>1.5332694886037159</v>
      </c>
    </row>
    <row r="472" spans="2:14" x14ac:dyDescent="0.25">
      <c r="B472" s="131" t="s">
        <v>52</v>
      </c>
      <c r="C472" s="132">
        <v>26973</v>
      </c>
      <c r="D472" s="133">
        <v>1.6200128094036037E-2</v>
      </c>
      <c r="E472" s="132">
        <v>43714</v>
      </c>
      <c r="F472" s="133">
        <f t="shared" si="119"/>
        <v>0.62065769473176879</v>
      </c>
      <c r="G472" s="132">
        <v>12103</v>
      </c>
      <c r="H472" s="133">
        <f t="shared" si="120"/>
        <v>-0.72313217733449231</v>
      </c>
      <c r="I472" s="132">
        <v>51776</v>
      </c>
      <c r="J472" s="133">
        <f t="shared" si="121"/>
        <v>3.2779476162934813</v>
      </c>
      <c r="K472" s="132">
        <v>66015</v>
      </c>
      <c r="L472" s="133">
        <f t="shared" si="122"/>
        <v>0.27501158838071693</v>
      </c>
      <c r="M472" s="133">
        <f>IFERROR(K472/C472-1,"-")</f>
        <v>1.4474474474474475</v>
      </c>
    </row>
    <row r="473" spans="2:14" x14ac:dyDescent="0.25">
      <c r="B473" s="131" t="s">
        <v>54</v>
      </c>
      <c r="C473" s="132">
        <v>28004</v>
      </c>
      <c r="D473" s="133">
        <v>3.9726739437142555E-2</v>
      </c>
      <c r="E473" s="132">
        <v>14635</v>
      </c>
      <c r="F473" s="133">
        <f t="shared" si="119"/>
        <v>-0.47739608627338947</v>
      </c>
      <c r="G473" s="132">
        <v>15648</v>
      </c>
      <c r="H473" s="133">
        <f t="shared" si="120"/>
        <v>6.9217628971643297E-2</v>
      </c>
      <c r="I473" s="132">
        <v>40134</v>
      </c>
      <c r="J473" s="133">
        <f t="shared" si="121"/>
        <v>1.5648006134969323</v>
      </c>
      <c r="K473" s="132">
        <v>51192</v>
      </c>
      <c r="L473" s="133">
        <f t="shared" si="122"/>
        <v>0.27552698460158465</v>
      </c>
      <c r="M473" s="133">
        <f t="shared" ref="M473:M474" si="124">IFERROR(K473/C473-1,"-")</f>
        <v>0.82802456791886869</v>
      </c>
    </row>
    <row r="474" spans="2:14" x14ac:dyDescent="0.25">
      <c r="B474" s="131" t="s">
        <v>56</v>
      </c>
      <c r="C474" s="132">
        <v>29381</v>
      </c>
      <c r="D474" s="133">
        <v>-7.4380946380190327E-2</v>
      </c>
      <c r="E474" s="132">
        <v>0</v>
      </c>
      <c r="F474" s="133">
        <f t="shared" si="119"/>
        <v>-1</v>
      </c>
      <c r="G474" s="132">
        <v>18421</v>
      </c>
      <c r="H474" s="133" t="str">
        <f t="shared" si="120"/>
        <v>-</v>
      </c>
      <c r="I474" s="132">
        <v>40865</v>
      </c>
      <c r="J474" s="133">
        <f t="shared" si="121"/>
        <v>1.2183920525487215</v>
      </c>
      <c r="K474" s="132">
        <v>52466</v>
      </c>
      <c r="L474" s="133">
        <f t="shared" si="122"/>
        <v>0.28388596598556215</v>
      </c>
      <c r="M474" s="133">
        <f t="shared" si="124"/>
        <v>0.78571185459991155</v>
      </c>
    </row>
    <row r="475" spans="2:14" x14ac:dyDescent="0.25">
      <c r="B475" s="131" t="s">
        <v>58</v>
      </c>
      <c r="C475" s="132">
        <v>27634</v>
      </c>
      <c r="D475" s="133">
        <v>-0.25663097864098561</v>
      </c>
      <c r="E475" s="132">
        <v>5</v>
      </c>
      <c r="F475" s="133">
        <f t="shared" si="119"/>
        <v>-0.9998190634725338</v>
      </c>
      <c r="G475" s="132">
        <v>23250</v>
      </c>
      <c r="H475" s="133">
        <f t="shared" si="120"/>
        <v>4649</v>
      </c>
      <c r="I475" s="132">
        <v>50794</v>
      </c>
      <c r="J475" s="133">
        <f t="shared" si="121"/>
        <v>1.1846881720430109</v>
      </c>
      <c r="K475" s="132"/>
      <c r="L475" s="133"/>
      <c r="M475" s="133"/>
    </row>
    <row r="476" spans="2:14" x14ac:dyDescent="0.25">
      <c r="B476" s="131" t="s">
        <v>60</v>
      </c>
      <c r="C476" s="132">
        <v>34296</v>
      </c>
      <c r="D476" s="133">
        <v>-0.26457091392546206</v>
      </c>
      <c r="E476" s="132">
        <v>58</v>
      </c>
      <c r="F476" s="133">
        <f t="shared" si="119"/>
        <v>-0.99830884068112902</v>
      </c>
      <c r="G476" s="132">
        <v>28910</v>
      </c>
      <c r="H476" s="133">
        <f t="shared" si="120"/>
        <v>497.44827586206895</v>
      </c>
      <c r="I476" s="132">
        <v>52458</v>
      </c>
      <c r="J476" s="133">
        <f t="shared" si="121"/>
        <v>0.81452784503631959</v>
      </c>
      <c r="K476" s="132"/>
      <c r="L476" s="133"/>
      <c r="M476" s="133"/>
    </row>
    <row r="477" spans="2:14" x14ac:dyDescent="0.25">
      <c r="B477" s="131" t="s">
        <v>62</v>
      </c>
      <c r="C477" s="132">
        <v>39742</v>
      </c>
      <c r="D477" s="133">
        <v>-0.1595042720582015</v>
      </c>
      <c r="E477" s="132">
        <v>14791</v>
      </c>
      <c r="F477" s="133">
        <f t="shared" si="119"/>
        <v>-0.62782446781742229</v>
      </c>
      <c r="G477" s="132">
        <v>60069</v>
      </c>
      <c r="H477" s="133">
        <f t="shared" si="120"/>
        <v>3.0611858562639442</v>
      </c>
      <c r="I477" s="132">
        <v>75227</v>
      </c>
      <c r="J477" s="133">
        <f t="shared" si="121"/>
        <v>0.25234313872380087</v>
      </c>
      <c r="K477" s="132"/>
      <c r="L477" s="133"/>
      <c r="M477" s="133"/>
    </row>
    <row r="478" spans="2:14" x14ac:dyDescent="0.25">
      <c r="B478" s="131" t="s">
        <v>64</v>
      </c>
      <c r="C478" s="132">
        <v>41905</v>
      </c>
      <c r="D478" s="133">
        <v>-9.1056981107520141E-2</v>
      </c>
      <c r="E478" s="132">
        <v>30805</v>
      </c>
      <c r="F478" s="133">
        <f t="shared" si="119"/>
        <v>-0.26488485860875788</v>
      </c>
      <c r="G478" s="132">
        <v>61305</v>
      </c>
      <c r="H478" s="133">
        <f t="shared" si="120"/>
        <v>0.99009900990099009</v>
      </c>
      <c r="I478" s="132">
        <v>68394</v>
      </c>
      <c r="J478" s="133">
        <f t="shared" si="121"/>
        <v>0.11563494005382924</v>
      </c>
      <c r="K478" s="132"/>
      <c r="L478" s="133"/>
      <c r="M478" s="133"/>
    </row>
    <row r="479" spans="2:14" x14ac:dyDescent="0.25">
      <c r="B479" s="131" t="s">
        <v>66</v>
      </c>
      <c r="C479" s="132">
        <v>36590</v>
      </c>
      <c r="D479" s="133">
        <v>-0.17736459902425861</v>
      </c>
      <c r="E479" s="132">
        <v>14680</v>
      </c>
      <c r="F479" s="133">
        <f t="shared" si="119"/>
        <v>-0.59879748565181745</v>
      </c>
      <c r="G479" s="132">
        <v>55509</v>
      </c>
      <c r="H479" s="133">
        <f t="shared" si="120"/>
        <v>2.781267029972752</v>
      </c>
      <c r="I479" s="132">
        <v>61304</v>
      </c>
      <c r="J479" s="133">
        <f t="shared" si="121"/>
        <v>0.10439748509250757</v>
      </c>
      <c r="K479" s="132"/>
      <c r="L479" s="133"/>
      <c r="M479" s="133"/>
    </row>
    <row r="480" spans="2:14" x14ac:dyDescent="0.25">
      <c r="B480" s="131" t="s">
        <v>68</v>
      </c>
      <c r="C480" s="132">
        <v>30591</v>
      </c>
      <c r="D480" s="133">
        <v>9.1044037605145789E-3</v>
      </c>
      <c r="E480" s="132">
        <v>14802</v>
      </c>
      <c r="F480" s="133">
        <f t="shared" si="119"/>
        <v>-0.51613219574384628</v>
      </c>
      <c r="G480" s="132">
        <v>38024</v>
      </c>
      <c r="H480" s="133">
        <f t="shared" si="120"/>
        <v>1.5688420483718417</v>
      </c>
      <c r="I480" s="132">
        <v>50955</v>
      </c>
      <c r="J480" s="133">
        <f t="shared" si="121"/>
        <v>0.34007468966968224</v>
      </c>
      <c r="K480" s="132"/>
      <c r="L480" s="133"/>
      <c r="M480" s="133"/>
    </row>
    <row r="481" spans="2:14" x14ac:dyDescent="0.25">
      <c r="B481" s="131" t="s">
        <v>70</v>
      </c>
      <c r="C481" s="132">
        <v>27523</v>
      </c>
      <c r="D481" s="133">
        <v>0.19162661817552062</v>
      </c>
      <c r="E481" s="132">
        <v>14022</v>
      </c>
      <c r="F481" s="133">
        <f t="shared" si="119"/>
        <v>-0.49053518875122626</v>
      </c>
      <c r="G481" s="132">
        <v>39045</v>
      </c>
      <c r="H481" s="133">
        <f t="shared" si="120"/>
        <v>1.7845528455284554</v>
      </c>
      <c r="I481" s="132">
        <v>45432</v>
      </c>
      <c r="J481" s="133">
        <f t="shared" si="121"/>
        <v>0.16358048405685754</v>
      </c>
      <c r="K481" s="132"/>
      <c r="L481" s="133"/>
      <c r="M481" s="133"/>
    </row>
    <row r="482" spans="2:14" x14ac:dyDescent="0.25">
      <c r="B482" s="131" t="s">
        <v>72</v>
      </c>
      <c r="C482" s="132">
        <v>29928</v>
      </c>
      <c r="D482" s="133">
        <v>0.18161718256475057</v>
      </c>
      <c r="E482" s="132">
        <v>18225</v>
      </c>
      <c r="F482" s="133">
        <f t="shared" si="119"/>
        <v>-0.39103849238171617</v>
      </c>
      <c r="G482" s="132">
        <v>45443</v>
      </c>
      <c r="H482" s="133">
        <f t="shared" si="120"/>
        <v>1.4934430727023318</v>
      </c>
      <c r="I482" s="132">
        <v>46229</v>
      </c>
      <c r="J482" s="133">
        <f t="shared" si="121"/>
        <v>1.7296393283894096E-2</v>
      </c>
      <c r="K482" s="132"/>
      <c r="L482" s="133"/>
      <c r="M482" s="133"/>
    </row>
    <row r="483" spans="2:14" ht="15.75" x14ac:dyDescent="0.25">
      <c r="B483" s="134" t="s">
        <v>33</v>
      </c>
      <c r="C483" s="135">
        <v>378672</v>
      </c>
      <c r="D483" s="136">
        <v>-8.1973889959634949E-2</v>
      </c>
      <c r="E483" s="135">
        <v>202223</v>
      </c>
      <c r="F483" s="136">
        <f t="shared" si="119"/>
        <v>-0.46596790890269146</v>
      </c>
      <c r="G483" s="135">
        <v>414791</v>
      </c>
      <c r="H483" s="136">
        <f t="shared" si="120"/>
        <v>1.0511563966512218</v>
      </c>
      <c r="I483" s="135">
        <v>638474</v>
      </c>
      <c r="J483" s="136">
        <f t="shared" si="121"/>
        <v>0.53926676326149803</v>
      </c>
      <c r="K483" s="135">
        <v>235804</v>
      </c>
      <c r="L483" s="136">
        <v>0.25640848034697172</v>
      </c>
      <c r="M483" s="136">
        <v>1.1346876329630735</v>
      </c>
    </row>
    <row r="484" spans="2:14" ht="6" customHeight="1" x14ac:dyDescent="0.25"/>
    <row r="485" spans="2:14" x14ac:dyDescent="0.25">
      <c r="B485" s="39" t="s">
        <v>19</v>
      </c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</row>
    <row r="486" spans="2:14" x14ac:dyDescent="0.25">
      <c r="C486" s="139"/>
      <c r="G486" s="139"/>
      <c r="I486" s="139"/>
      <c r="K486" s="139"/>
    </row>
    <row r="493" spans="2:14" ht="48.75" customHeight="1" thickBot="1" x14ac:dyDescent="0.3">
      <c r="B493" s="293" t="str">
        <f>CONCATENATE("Pernoctaciones realizadas por los procedentes de ",C495," en los establecimientos alojativos de Tenerife (hotel + apartamento)")</f>
        <v>Pernoctaciones realizadas por los procedentes de Islandia en los establecimientos alojativos de Tenerife (hotel + apartamento)</v>
      </c>
      <c r="C493" s="293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1" t="s">
        <v>124</v>
      </c>
    </row>
    <row r="494" spans="2:14" ht="10.5" customHeight="1" thickBot="1" x14ac:dyDescent="0.3">
      <c r="B494" s="124"/>
      <c r="C494" s="125"/>
      <c r="D494" s="124"/>
      <c r="E494" s="124"/>
      <c r="F494" s="124"/>
      <c r="G494" s="124"/>
      <c r="H494" s="124"/>
      <c r="I494" s="124"/>
      <c r="J494" s="124"/>
      <c r="K494" s="2"/>
      <c r="L494" s="2"/>
      <c r="N494" s="1" t="s">
        <v>125</v>
      </c>
    </row>
    <row r="495" spans="2:14" ht="22.5" thickTop="1" thickBot="1" x14ac:dyDescent="0.3">
      <c r="B495" s="140" t="str">
        <f>C495</f>
        <v>Islandia</v>
      </c>
      <c r="C495" s="303" t="s">
        <v>142</v>
      </c>
      <c r="D495" s="304"/>
      <c r="E495" s="304"/>
      <c r="F495" s="304"/>
      <c r="G495" s="304"/>
      <c r="H495" s="304"/>
      <c r="I495" s="304"/>
      <c r="J495" s="304"/>
      <c r="K495" s="304"/>
      <c r="L495" s="304"/>
      <c r="M495" s="305"/>
    </row>
    <row r="496" spans="2:14" ht="22.5" thickTop="1" thickBot="1" x14ac:dyDescent="0.3">
      <c r="B496" s="3"/>
      <c r="C496" s="306">
        <v>2019</v>
      </c>
      <c r="D496" s="307"/>
      <c r="E496" s="308">
        <v>2020</v>
      </c>
      <c r="F496" s="307"/>
      <c r="G496" s="308">
        <v>2021</v>
      </c>
      <c r="H496" s="307"/>
      <c r="I496" s="308">
        <v>2022</v>
      </c>
      <c r="J496" s="307"/>
      <c r="K496" s="308">
        <v>2023</v>
      </c>
      <c r="L496" s="309"/>
      <c r="M496" s="310"/>
    </row>
    <row r="497" spans="2:13" ht="16.5" thickTop="1" thickBot="1" x14ac:dyDescent="0.3">
      <c r="B497" s="6"/>
      <c r="C497" s="127" t="s">
        <v>46</v>
      </c>
      <c r="D497" s="128" t="str">
        <f>CONCATENATE("var. ",RIGHT(C496,2),"/",RIGHT(C496-1,2))</f>
        <v>var. 19/18</v>
      </c>
      <c r="E497" s="129" t="s">
        <v>46</v>
      </c>
      <c r="F497" s="128" t="str">
        <f>CONCATENATE("var. ",RIGHT(E496,2),"/",RIGHT(E496-1,2))</f>
        <v>var. 20/19</v>
      </c>
      <c r="G497" s="129" t="s">
        <v>46</v>
      </c>
      <c r="H497" s="128" t="s">
        <v>438</v>
      </c>
      <c r="I497" s="129" t="s">
        <v>46</v>
      </c>
      <c r="J497" s="128" t="s">
        <v>47</v>
      </c>
      <c r="K497" s="129" t="s">
        <v>46</v>
      </c>
      <c r="L497" s="128" t="s">
        <v>448</v>
      </c>
      <c r="M497" s="128" t="s">
        <v>439</v>
      </c>
    </row>
    <row r="498" spans="2:13" x14ac:dyDescent="0.25">
      <c r="B498" s="131" t="s">
        <v>50</v>
      </c>
      <c r="C498" s="132">
        <v>18154</v>
      </c>
      <c r="D498" s="133">
        <v>0.15564326182443189</v>
      </c>
      <c r="E498" s="132">
        <v>28374</v>
      </c>
      <c r="F498" s="133">
        <f t="shared" ref="F498:F510" si="125">IFERROR(E498/C498-1,"-")</f>
        <v>0.56296133083617939</v>
      </c>
      <c r="G498" s="132">
        <v>641</v>
      </c>
      <c r="H498" s="133">
        <f t="shared" ref="H498:H510" si="126">IFERROR(G498/E498-1,"-")</f>
        <v>-0.97740889546768173</v>
      </c>
      <c r="I498" s="132">
        <v>39108</v>
      </c>
      <c r="J498" s="133">
        <f t="shared" ref="J498:J510" si="127">IFERROR(I498/G498-1,"-")</f>
        <v>60.010920436817472</v>
      </c>
      <c r="K498" s="132">
        <v>47643</v>
      </c>
      <c r="L498" s="133">
        <f t="shared" ref="L498:L501" si="128">IFERROR(K498/I498-1,"-")</f>
        <v>0.21824179196072424</v>
      </c>
      <c r="M498" s="133">
        <f t="shared" ref="M498" si="129">K498/C498-1</f>
        <v>1.6243803018618488</v>
      </c>
    </row>
    <row r="499" spans="2:13" x14ac:dyDescent="0.25">
      <c r="B499" s="131" t="s">
        <v>52</v>
      </c>
      <c r="C499" s="132">
        <v>22843</v>
      </c>
      <c r="D499" s="133">
        <v>3.6245690437307188E-2</v>
      </c>
      <c r="E499" s="132">
        <v>29621</v>
      </c>
      <c r="F499" s="133">
        <f t="shared" si="125"/>
        <v>0.29672109617826026</v>
      </c>
      <c r="G499" s="132">
        <v>2355</v>
      </c>
      <c r="H499" s="133">
        <f t="shared" si="126"/>
        <v>-0.92049559434185202</v>
      </c>
      <c r="I499" s="132">
        <v>38347</v>
      </c>
      <c r="J499" s="133">
        <f t="shared" si="127"/>
        <v>15.283227176220805</v>
      </c>
      <c r="K499" s="132">
        <v>52489</v>
      </c>
      <c r="L499" s="133">
        <f t="shared" si="128"/>
        <v>0.36879025738649696</v>
      </c>
      <c r="M499" s="133">
        <f>IFERROR(K499/C499-1,"-")</f>
        <v>1.2978155233550761</v>
      </c>
    </row>
    <row r="500" spans="2:13" x14ac:dyDescent="0.25">
      <c r="B500" s="131" t="s">
        <v>54</v>
      </c>
      <c r="C500" s="132">
        <v>29297</v>
      </c>
      <c r="D500" s="133">
        <v>5.3053448833614958E-2</v>
      </c>
      <c r="E500" s="132">
        <v>16629</v>
      </c>
      <c r="F500" s="133">
        <f t="shared" si="125"/>
        <v>-0.43239922176332046</v>
      </c>
      <c r="G500" s="132">
        <v>3075</v>
      </c>
      <c r="H500" s="133">
        <f t="shared" si="126"/>
        <v>-0.81508208551326</v>
      </c>
      <c r="I500" s="132">
        <v>51161</v>
      </c>
      <c r="J500" s="133">
        <f t="shared" si="127"/>
        <v>15.637723577235771</v>
      </c>
      <c r="K500" s="132">
        <v>51280</v>
      </c>
      <c r="L500" s="133">
        <f t="shared" si="128"/>
        <v>2.3259905005765802E-3</v>
      </c>
      <c r="M500" s="133">
        <f t="shared" ref="M500:M501" si="130">IFERROR(K500/C500-1,"-")</f>
        <v>0.75034986517390867</v>
      </c>
    </row>
    <row r="501" spans="2:13" x14ac:dyDescent="0.25">
      <c r="B501" s="131" t="s">
        <v>56</v>
      </c>
      <c r="C501" s="132">
        <v>22568</v>
      </c>
      <c r="D501" s="133">
        <v>0.21021021021021014</v>
      </c>
      <c r="E501" s="132">
        <v>0</v>
      </c>
      <c r="F501" s="133">
        <f t="shared" si="125"/>
        <v>-1</v>
      </c>
      <c r="G501" s="132">
        <v>2268</v>
      </c>
      <c r="H501" s="133" t="str">
        <f t="shared" si="126"/>
        <v>-</v>
      </c>
      <c r="I501" s="132">
        <v>53172</v>
      </c>
      <c r="J501" s="133">
        <f t="shared" si="127"/>
        <v>22.444444444444443</v>
      </c>
      <c r="K501" s="132">
        <v>52484</v>
      </c>
      <c r="L501" s="133">
        <f t="shared" si="128"/>
        <v>-1.2939140901226165E-2</v>
      </c>
      <c r="M501" s="133">
        <f t="shared" si="130"/>
        <v>1.325593761077632</v>
      </c>
    </row>
    <row r="502" spans="2:13" x14ac:dyDescent="0.25">
      <c r="B502" s="131" t="s">
        <v>58</v>
      </c>
      <c r="C502" s="132">
        <v>12149</v>
      </c>
      <c r="D502" s="133">
        <v>-0.12471181556195965</v>
      </c>
      <c r="E502" s="132">
        <v>0</v>
      </c>
      <c r="F502" s="133">
        <f t="shared" si="125"/>
        <v>-1</v>
      </c>
      <c r="G502" s="132">
        <v>3390</v>
      </c>
      <c r="H502" s="133" t="str">
        <f t="shared" si="126"/>
        <v>-</v>
      </c>
      <c r="I502" s="132">
        <v>27614</v>
      </c>
      <c r="J502" s="133">
        <f t="shared" si="127"/>
        <v>7.1457227138643074</v>
      </c>
      <c r="K502" s="132"/>
      <c r="L502" s="133"/>
      <c r="M502" s="133"/>
    </row>
    <row r="503" spans="2:13" x14ac:dyDescent="0.25">
      <c r="B503" s="131" t="s">
        <v>60</v>
      </c>
      <c r="C503" s="132">
        <v>24134</v>
      </c>
      <c r="D503" s="133">
        <v>0.27612098138747876</v>
      </c>
      <c r="E503" s="132">
        <v>4</v>
      </c>
      <c r="F503" s="133">
        <f t="shared" si="125"/>
        <v>-0.99983425872213472</v>
      </c>
      <c r="G503" s="132">
        <v>8191</v>
      </c>
      <c r="H503" s="133">
        <f t="shared" si="126"/>
        <v>2046.75</v>
      </c>
      <c r="I503" s="132">
        <v>39955</v>
      </c>
      <c r="J503" s="133">
        <f t="shared" si="127"/>
        <v>3.8779147845195947</v>
      </c>
      <c r="K503" s="132"/>
      <c r="L503" s="133"/>
      <c r="M503" s="133"/>
    </row>
    <row r="504" spans="2:13" x14ac:dyDescent="0.25">
      <c r="B504" s="131" t="s">
        <v>62</v>
      </c>
      <c r="C504" s="132">
        <v>22827</v>
      </c>
      <c r="D504" s="133">
        <v>0.18385022300591225</v>
      </c>
      <c r="E504" s="132">
        <v>756</v>
      </c>
      <c r="F504" s="133">
        <f t="shared" si="125"/>
        <v>-0.96688132474701016</v>
      </c>
      <c r="G504" s="132">
        <v>24239</v>
      </c>
      <c r="H504" s="133">
        <f t="shared" si="126"/>
        <v>31.06216931216931</v>
      </c>
      <c r="I504" s="132">
        <v>53326</v>
      </c>
      <c r="J504" s="133">
        <f t="shared" si="127"/>
        <v>1.2000082511654773</v>
      </c>
      <c r="K504" s="132"/>
      <c r="L504" s="133"/>
      <c r="M504" s="133"/>
    </row>
    <row r="505" spans="2:13" x14ac:dyDescent="0.25">
      <c r="B505" s="131" t="s">
        <v>64</v>
      </c>
      <c r="C505" s="132">
        <v>18170</v>
      </c>
      <c r="D505" s="133">
        <v>-0.1161591594513085</v>
      </c>
      <c r="E505" s="132">
        <v>2120</v>
      </c>
      <c r="F505" s="133">
        <f t="shared" si="125"/>
        <v>-0.88332416070445785</v>
      </c>
      <c r="G505" s="132">
        <v>17534</v>
      </c>
      <c r="H505" s="133">
        <f t="shared" si="126"/>
        <v>7.2707547169811324</v>
      </c>
      <c r="I505" s="132">
        <v>33393</v>
      </c>
      <c r="J505" s="133">
        <f t="shared" si="127"/>
        <v>0.90447131287783744</v>
      </c>
      <c r="K505" s="132"/>
      <c r="L505" s="133"/>
      <c r="M505" s="133"/>
    </row>
    <row r="506" spans="2:13" x14ac:dyDescent="0.25">
      <c r="B506" s="131" t="s">
        <v>66</v>
      </c>
      <c r="C506" s="132">
        <v>13208</v>
      </c>
      <c r="D506" s="133">
        <v>-8.2905152062213605E-2</v>
      </c>
      <c r="E506" s="132">
        <v>68</v>
      </c>
      <c r="F506" s="133">
        <f t="shared" si="125"/>
        <v>-0.99485160508782555</v>
      </c>
      <c r="G506" s="132">
        <v>22069</v>
      </c>
      <c r="H506" s="133">
        <f t="shared" si="126"/>
        <v>323.54411764705884</v>
      </c>
      <c r="I506" s="132">
        <v>29518</v>
      </c>
      <c r="J506" s="133">
        <f t="shared" si="127"/>
        <v>0.33753228510580446</v>
      </c>
      <c r="K506" s="132"/>
      <c r="L506" s="133"/>
      <c r="M506" s="133"/>
    </row>
    <row r="507" spans="2:13" x14ac:dyDescent="0.25">
      <c r="B507" s="131" t="s">
        <v>68</v>
      </c>
      <c r="C507" s="132">
        <v>23675</v>
      </c>
      <c r="D507" s="133">
        <v>0.17505459598967632</v>
      </c>
      <c r="E507" s="132">
        <v>100</v>
      </c>
      <c r="F507" s="133">
        <f t="shared" si="125"/>
        <v>-0.9957761351636748</v>
      </c>
      <c r="G507" s="132">
        <v>43216</v>
      </c>
      <c r="H507" s="133">
        <f t="shared" si="126"/>
        <v>431.16</v>
      </c>
      <c r="I507" s="132">
        <v>51495</v>
      </c>
      <c r="J507" s="133">
        <f t="shared" si="127"/>
        <v>0.19157256571640136</v>
      </c>
      <c r="K507" s="132"/>
      <c r="L507" s="133"/>
      <c r="M507" s="133"/>
    </row>
    <row r="508" spans="2:13" x14ac:dyDescent="0.25">
      <c r="B508" s="131" t="s">
        <v>70</v>
      </c>
      <c r="C508" s="132">
        <v>22588</v>
      </c>
      <c r="D508" s="133">
        <v>0.33238954757270101</v>
      </c>
      <c r="E508" s="132">
        <v>61</v>
      </c>
      <c r="F508" s="133">
        <f t="shared" si="125"/>
        <v>-0.9972994510359483</v>
      </c>
      <c r="G508" s="132">
        <v>32925</v>
      </c>
      <c r="H508" s="133">
        <f t="shared" si="126"/>
        <v>538.75409836065569</v>
      </c>
      <c r="I508" s="132">
        <v>34307</v>
      </c>
      <c r="J508" s="133">
        <f t="shared" si="127"/>
        <v>4.1974183750949079E-2</v>
      </c>
      <c r="K508" s="132"/>
      <c r="L508" s="133"/>
      <c r="M508" s="133"/>
    </row>
    <row r="509" spans="2:13" x14ac:dyDescent="0.25">
      <c r="B509" s="131" t="s">
        <v>72</v>
      </c>
      <c r="C509" s="132">
        <v>21362</v>
      </c>
      <c r="D509" s="133">
        <v>4.4341236861403122E-2</v>
      </c>
      <c r="E509" s="132">
        <v>260</v>
      </c>
      <c r="F509" s="133">
        <f t="shared" si="125"/>
        <v>-0.98782885497612583</v>
      </c>
      <c r="G509" s="132">
        <v>37921</v>
      </c>
      <c r="H509" s="133">
        <f t="shared" si="126"/>
        <v>144.85</v>
      </c>
      <c r="I509" s="132">
        <v>43398</v>
      </c>
      <c r="J509" s="133">
        <f t="shared" si="127"/>
        <v>0.14443184515176277</v>
      </c>
      <c r="K509" s="132"/>
      <c r="L509" s="133"/>
      <c r="M509" s="133"/>
    </row>
    <row r="510" spans="2:13" ht="15.75" x14ac:dyDescent="0.25">
      <c r="B510" s="134" t="s">
        <v>33</v>
      </c>
      <c r="C510" s="135">
        <v>250975</v>
      </c>
      <c r="D510" s="136">
        <v>9.6861178609513487E-2</v>
      </c>
      <c r="E510" s="135">
        <v>77993</v>
      </c>
      <c r="F510" s="136">
        <f t="shared" si="125"/>
        <v>-0.68923996413985456</v>
      </c>
      <c r="G510" s="135">
        <v>197824</v>
      </c>
      <c r="H510" s="136">
        <f t="shared" si="126"/>
        <v>1.5364327567858655</v>
      </c>
      <c r="I510" s="135">
        <v>494794</v>
      </c>
      <c r="J510" s="136">
        <f t="shared" si="127"/>
        <v>1.5011828696214815</v>
      </c>
      <c r="K510" s="135">
        <v>203896</v>
      </c>
      <c r="L510" s="136">
        <v>0.12161418795520063</v>
      </c>
      <c r="M510" s="136">
        <v>1.195688225538972</v>
      </c>
    </row>
    <row r="511" spans="2:13" ht="6" customHeight="1" x14ac:dyDescent="0.25"/>
    <row r="512" spans="2:13" x14ac:dyDescent="0.25">
      <c r="B512" s="39" t="s">
        <v>19</v>
      </c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</row>
    <row r="513" spans="2:14" x14ac:dyDescent="0.25">
      <c r="C513" s="139"/>
      <c r="G513" s="139"/>
      <c r="I513" s="130"/>
    </row>
    <row r="516" spans="2:14" ht="48.75" customHeight="1" thickBot="1" x14ac:dyDescent="0.3">
      <c r="B516" s="293" t="str">
        <f>CONCATENATE("Pernoctaciones realizadas por los procedentes de ",C518," en los establecimientos alojativos de Tenerife (hotel + apartamento)")</f>
        <v>Pernoctaciones realizadas por los procedentes de Luxemburgo en los establecimientos alojativos de Tenerife (hotel + apartamento)</v>
      </c>
      <c r="C516" s="293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1" t="s">
        <v>124</v>
      </c>
    </row>
    <row r="517" spans="2:14" ht="10.5" customHeight="1" thickBot="1" x14ac:dyDescent="0.3">
      <c r="B517" s="124"/>
      <c r="C517" s="125"/>
      <c r="D517" s="124"/>
      <c r="E517" s="124"/>
      <c r="F517" s="124"/>
      <c r="G517" s="124"/>
      <c r="H517" s="124"/>
      <c r="I517" s="124"/>
      <c r="J517" s="124"/>
      <c r="K517" s="2"/>
      <c r="L517" s="2"/>
      <c r="N517" s="1" t="s">
        <v>125</v>
      </c>
    </row>
    <row r="518" spans="2:14" ht="22.5" thickTop="1" thickBot="1" x14ac:dyDescent="0.3">
      <c r="B518" s="140" t="str">
        <f>C518</f>
        <v>Luxemburgo</v>
      </c>
      <c r="C518" s="303" t="s">
        <v>144</v>
      </c>
      <c r="D518" s="304"/>
      <c r="E518" s="304"/>
      <c r="F518" s="304"/>
      <c r="G518" s="304"/>
      <c r="H518" s="304"/>
      <c r="I518" s="304"/>
      <c r="J518" s="304"/>
      <c r="K518" s="304"/>
      <c r="L518" s="304"/>
      <c r="M518" s="305"/>
    </row>
    <row r="519" spans="2:14" ht="22.5" thickTop="1" thickBot="1" x14ac:dyDescent="0.3">
      <c r="B519" s="3"/>
      <c r="C519" s="306">
        <v>2019</v>
      </c>
      <c r="D519" s="307"/>
      <c r="E519" s="308">
        <v>2020</v>
      </c>
      <c r="F519" s="307"/>
      <c r="G519" s="308">
        <v>2021</v>
      </c>
      <c r="H519" s="307"/>
      <c r="I519" s="308">
        <v>2022</v>
      </c>
      <c r="J519" s="307"/>
      <c r="K519" s="308">
        <v>2023</v>
      </c>
      <c r="L519" s="309"/>
      <c r="M519" s="310"/>
    </row>
    <row r="520" spans="2:14" ht="16.5" thickTop="1" thickBot="1" x14ac:dyDescent="0.3">
      <c r="B520" s="6"/>
      <c r="C520" s="127" t="s">
        <v>46</v>
      </c>
      <c r="D520" s="128" t="str">
        <f>CONCATENATE("var. ",RIGHT(C519,2),"/",RIGHT(C519-1,2))</f>
        <v>var. 19/18</v>
      </c>
      <c r="E520" s="129" t="s">
        <v>46</v>
      </c>
      <c r="F520" s="128" t="str">
        <f>CONCATENATE("var. ",RIGHT(E519,2),"/",RIGHT(E519-1,2))</f>
        <v>var. 20/19</v>
      </c>
      <c r="G520" s="129" t="s">
        <v>46</v>
      </c>
      <c r="H520" s="128" t="s">
        <v>438</v>
      </c>
      <c r="I520" s="129" t="s">
        <v>46</v>
      </c>
      <c r="J520" s="128" t="s">
        <v>47</v>
      </c>
      <c r="K520" s="129" t="s">
        <v>46</v>
      </c>
      <c r="L520" s="128" t="s">
        <v>448</v>
      </c>
      <c r="M520" s="128" t="s">
        <v>439</v>
      </c>
    </row>
    <row r="521" spans="2:14" x14ac:dyDescent="0.25">
      <c r="B521" s="131" t="s">
        <v>50</v>
      </c>
      <c r="C521" s="132">
        <v>1864</v>
      </c>
      <c r="D521" s="133">
        <v>-0.22398001665278933</v>
      </c>
      <c r="E521" s="132">
        <v>2899</v>
      </c>
      <c r="F521" s="133">
        <f t="shared" ref="F521:F533" si="131">IFERROR(E521/C521-1,"-")</f>
        <v>0.55525751072961382</v>
      </c>
      <c r="G521" s="132">
        <v>1189</v>
      </c>
      <c r="H521" s="133">
        <f t="shared" ref="H521:H533" si="132">IFERROR(G521/E521-1,"-")</f>
        <v>-0.58985857192135227</v>
      </c>
      <c r="I521" s="132">
        <v>3619</v>
      </c>
      <c r="J521" s="133">
        <f t="shared" ref="J521:J533" si="133">IFERROR(I521/G521-1,"-")</f>
        <v>2.0437342304457529</v>
      </c>
      <c r="K521" s="132">
        <v>4696</v>
      </c>
      <c r="L521" s="133">
        <f t="shared" ref="L521:L524" si="134">IFERROR(K521/I521-1,"-")</f>
        <v>0.29759602100027638</v>
      </c>
      <c r="M521" s="133">
        <f t="shared" ref="M521" si="135">K521/C521-1</f>
        <v>1.5193133047210301</v>
      </c>
    </row>
    <row r="522" spans="2:14" x14ac:dyDescent="0.25">
      <c r="B522" s="131" t="s">
        <v>52</v>
      </c>
      <c r="C522" s="132">
        <v>2088</v>
      </c>
      <c r="D522" s="133">
        <v>-0.21177802944507362</v>
      </c>
      <c r="E522" s="132">
        <v>3013</v>
      </c>
      <c r="F522" s="133">
        <f t="shared" si="131"/>
        <v>0.44300766283524906</v>
      </c>
      <c r="G522" s="132">
        <v>1905</v>
      </c>
      <c r="H522" s="133">
        <f t="shared" si="132"/>
        <v>-0.3677397942250249</v>
      </c>
      <c r="I522" s="132">
        <v>4568</v>
      </c>
      <c r="J522" s="133">
        <f t="shared" si="133"/>
        <v>1.3979002624671915</v>
      </c>
      <c r="K522" s="132">
        <v>4075</v>
      </c>
      <c r="L522" s="133">
        <f t="shared" si="134"/>
        <v>-0.10792469352014011</v>
      </c>
      <c r="M522" s="133">
        <f>IFERROR(K522/C522-1,"-")</f>
        <v>0.95162835249042144</v>
      </c>
    </row>
    <row r="523" spans="2:14" x14ac:dyDescent="0.25">
      <c r="B523" s="131" t="s">
        <v>54</v>
      </c>
      <c r="C523" s="132">
        <v>2041</v>
      </c>
      <c r="D523" s="133">
        <v>-0.10756449497157849</v>
      </c>
      <c r="E523" s="132">
        <v>1003</v>
      </c>
      <c r="F523" s="133">
        <f t="shared" si="131"/>
        <v>-0.5085742283194512</v>
      </c>
      <c r="G523" s="132">
        <v>1746</v>
      </c>
      <c r="H523" s="133">
        <f t="shared" si="132"/>
        <v>0.74077766699900294</v>
      </c>
      <c r="I523" s="132">
        <v>3460</v>
      </c>
      <c r="J523" s="133">
        <f t="shared" si="133"/>
        <v>0.98167239404352813</v>
      </c>
      <c r="K523" s="132">
        <v>3127</v>
      </c>
      <c r="L523" s="133">
        <f t="shared" si="134"/>
        <v>-9.624277456647401E-2</v>
      </c>
      <c r="M523" s="133">
        <f t="shared" ref="M523:M524" si="136">IFERROR(K523/C523-1,"-")</f>
        <v>0.53209211170994619</v>
      </c>
    </row>
    <row r="524" spans="2:14" x14ac:dyDescent="0.25">
      <c r="B524" s="131" t="s">
        <v>56</v>
      </c>
      <c r="C524" s="132">
        <v>2569</v>
      </c>
      <c r="D524" s="133">
        <v>-2.0960365853658569E-2</v>
      </c>
      <c r="E524" s="132">
        <v>0</v>
      </c>
      <c r="F524" s="133">
        <f t="shared" si="131"/>
        <v>-1</v>
      </c>
      <c r="G524" s="132">
        <v>5732</v>
      </c>
      <c r="H524" s="133" t="str">
        <f t="shared" si="132"/>
        <v>-</v>
      </c>
      <c r="I524" s="132">
        <v>4874</v>
      </c>
      <c r="J524" s="133">
        <f t="shared" si="133"/>
        <v>-0.14968597348220514</v>
      </c>
      <c r="K524" s="132">
        <v>4106</v>
      </c>
      <c r="L524" s="133">
        <f t="shared" si="134"/>
        <v>-0.15757078375051292</v>
      </c>
      <c r="M524" s="133">
        <f t="shared" si="136"/>
        <v>0.59828727131179438</v>
      </c>
    </row>
    <row r="525" spans="2:14" x14ac:dyDescent="0.25">
      <c r="B525" s="131" t="s">
        <v>58</v>
      </c>
      <c r="C525" s="132">
        <v>1394</v>
      </c>
      <c r="D525" s="133">
        <v>0.10634920634920642</v>
      </c>
      <c r="E525" s="132">
        <v>0</v>
      </c>
      <c r="F525" s="133">
        <f t="shared" si="131"/>
        <v>-1</v>
      </c>
      <c r="G525" s="132">
        <v>2928</v>
      </c>
      <c r="H525" s="133" t="str">
        <f t="shared" si="132"/>
        <v>-</v>
      </c>
      <c r="I525" s="132">
        <v>2135</v>
      </c>
      <c r="J525" s="133">
        <f t="shared" si="133"/>
        <v>-0.27083333333333337</v>
      </c>
      <c r="K525" s="132"/>
      <c r="L525" s="133"/>
      <c r="M525" s="133"/>
    </row>
    <row r="526" spans="2:14" x14ac:dyDescent="0.25">
      <c r="B526" s="131" t="s">
        <v>60</v>
      </c>
      <c r="C526" s="132">
        <v>712</v>
      </c>
      <c r="D526" s="133">
        <v>-0.3509571558796718</v>
      </c>
      <c r="E526" s="132">
        <v>0</v>
      </c>
      <c r="F526" s="133">
        <f t="shared" si="131"/>
        <v>-1</v>
      </c>
      <c r="G526" s="132">
        <v>1494</v>
      </c>
      <c r="H526" s="133" t="str">
        <f t="shared" si="132"/>
        <v>-</v>
      </c>
      <c r="I526" s="132">
        <v>1587</v>
      </c>
      <c r="J526" s="133">
        <f t="shared" si="133"/>
        <v>6.2248995983935851E-2</v>
      </c>
      <c r="K526" s="132"/>
      <c r="L526" s="133"/>
      <c r="M526" s="133"/>
    </row>
    <row r="527" spans="2:14" x14ac:dyDescent="0.25">
      <c r="B527" s="131" t="s">
        <v>62</v>
      </c>
      <c r="C527" s="132">
        <v>1256</v>
      </c>
      <c r="D527" s="133">
        <v>-3.7547892720306564E-2</v>
      </c>
      <c r="E527" s="132">
        <v>550</v>
      </c>
      <c r="F527" s="133">
        <f t="shared" si="131"/>
        <v>-0.56210191082802541</v>
      </c>
      <c r="G527" s="132">
        <v>1929</v>
      </c>
      <c r="H527" s="133">
        <f t="shared" si="132"/>
        <v>2.5072727272727273</v>
      </c>
      <c r="I527" s="132">
        <v>1711</v>
      </c>
      <c r="J527" s="133">
        <f t="shared" si="133"/>
        <v>-0.11301192327630893</v>
      </c>
      <c r="K527" s="132"/>
      <c r="L527" s="133"/>
      <c r="M527" s="133"/>
    </row>
    <row r="528" spans="2:14" x14ac:dyDescent="0.25">
      <c r="B528" s="131" t="s">
        <v>64</v>
      </c>
      <c r="C528" s="132">
        <v>1935</v>
      </c>
      <c r="D528" s="133">
        <v>-0.19240400667779634</v>
      </c>
      <c r="E528" s="132">
        <v>904</v>
      </c>
      <c r="F528" s="133">
        <f t="shared" si="131"/>
        <v>-0.5328165374677003</v>
      </c>
      <c r="G528" s="132">
        <v>2688</v>
      </c>
      <c r="H528" s="133">
        <f t="shared" si="132"/>
        <v>1.9734513274336285</v>
      </c>
      <c r="I528" s="132">
        <v>3363</v>
      </c>
      <c r="J528" s="133">
        <f t="shared" si="133"/>
        <v>0.2511160714285714</v>
      </c>
      <c r="K528" s="132"/>
      <c r="L528" s="133"/>
      <c r="M528" s="133"/>
    </row>
    <row r="529" spans="2:14" x14ac:dyDescent="0.25">
      <c r="B529" s="131" t="s">
        <v>66</v>
      </c>
      <c r="C529" s="132">
        <v>2018</v>
      </c>
      <c r="D529" s="133">
        <v>2.4838549428713996E-3</v>
      </c>
      <c r="E529" s="132">
        <v>799</v>
      </c>
      <c r="F529" s="133">
        <f t="shared" si="131"/>
        <v>-0.60406342913776023</v>
      </c>
      <c r="G529" s="132">
        <v>2089</v>
      </c>
      <c r="H529" s="133">
        <f t="shared" si="132"/>
        <v>1.6145181476846058</v>
      </c>
      <c r="I529" s="132">
        <v>3200</v>
      </c>
      <c r="J529" s="133">
        <f t="shared" si="133"/>
        <v>0.53183341311632359</v>
      </c>
      <c r="K529" s="132"/>
      <c r="L529" s="133"/>
      <c r="M529" s="133"/>
    </row>
    <row r="530" spans="2:14" x14ac:dyDescent="0.25">
      <c r="B530" s="131" t="s">
        <v>68</v>
      </c>
      <c r="C530" s="132">
        <v>1657</v>
      </c>
      <c r="D530" s="133">
        <v>5.9462915601023125E-2</v>
      </c>
      <c r="E530" s="132">
        <v>802</v>
      </c>
      <c r="F530" s="133">
        <f t="shared" si="131"/>
        <v>-0.515992757996379</v>
      </c>
      <c r="G530" s="132">
        <v>2546</v>
      </c>
      <c r="H530" s="133">
        <f t="shared" si="132"/>
        <v>2.1745635910224439</v>
      </c>
      <c r="I530" s="132">
        <v>2325</v>
      </c>
      <c r="J530" s="133">
        <f t="shared" si="133"/>
        <v>-8.6802827965435925E-2</v>
      </c>
      <c r="K530" s="132"/>
      <c r="L530" s="133"/>
      <c r="M530" s="133"/>
    </row>
    <row r="531" spans="2:14" x14ac:dyDescent="0.25">
      <c r="B531" s="131" t="s">
        <v>70</v>
      </c>
      <c r="C531" s="132">
        <v>1915</v>
      </c>
      <c r="D531" s="133">
        <v>-0.14813167259786475</v>
      </c>
      <c r="E531" s="132">
        <v>1520</v>
      </c>
      <c r="F531" s="133">
        <f t="shared" si="131"/>
        <v>-0.20626631853785904</v>
      </c>
      <c r="G531" s="132">
        <v>4295</v>
      </c>
      <c r="H531" s="133">
        <f t="shared" si="132"/>
        <v>1.825657894736842</v>
      </c>
      <c r="I531" s="132">
        <v>3570</v>
      </c>
      <c r="J531" s="133">
        <f t="shared" si="133"/>
        <v>-0.16880093131548313</v>
      </c>
      <c r="K531" s="132"/>
      <c r="L531" s="133"/>
      <c r="M531" s="133"/>
    </row>
    <row r="532" spans="2:14" x14ac:dyDescent="0.25">
      <c r="B532" s="131" t="s">
        <v>72</v>
      </c>
      <c r="C532" s="132">
        <v>3665</v>
      </c>
      <c r="D532" s="133">
        <v>0.32167327803822565</v>
      </c>
      <c r="E532" s="132">
        <v>2477</v>
      </c>
      <c r="F532" s="133">
        <f t="shared" si="131"/>
        <v>-0.32414733969986353</v>
      </c>
      <c r="G532" s="132">
        <v>5162</v>
      </c>
      <c r="H532" s="133">
        <f t="shared" si="132"/>
        <v>1.083972547436415</v>
      </c>
      <c r="I532" s="132">
        <v>4295</v>
      </c>
      <c r="J532" s="133">
        <f t="shared" si="133"/>
        <v>-0.16795815575358386</v>
      </c>
      <c r="K532" s="132"/>
      <c r="L532" s="133"/>
      <c r="M532" s="133"/>
    </row>
    <row r="533" spans="2:14" ht="15.75" x14ac:dyDescent="0.25">
      <c r="B533" s="134" t="s">
        <v>33</v>
      </c>
      <c r="C533" s="135">
        <v>23114</v>
      </c>
      <c r="D533" s="136">
        <v>-6.1093508814688446E-2</v>
      </c>
      <c r="E533" s="135">
        <v>13967</v>
      </c>
      <c r="F533" s="136">
        <f t="shared" si="131"/>
        <v>-0.39573418707276975</v>
      </c>
      <c r="G533" s="135">
        <v>33703</v>
      </c>
      <c r="H533" s="136">
        <f t="shared" si="132"/>
        <v>1.4130450347247083</v>
      </c>
      <c r="I533" s="135">
        <v>38707</v>
      </c>
      <c r="J533" s="136">
        <f t="shared" si="133"/>
        <v>0.14847342966501498</v>
      </c>
      <c r="K533" s="135">
        <v>16004</v>
      </c>
      <c r="L533" s="136">
        <v>-3.1293505235760577E-2</v>
      </c>
      <c r="M533" s="136">
        <v>0.86918944171922452</v>
      </c>
    </row>
    <row r="534" spans="2:14" ht="6" customHeight="1" x14ac:dyDescent="0.25"/>
    <row r="535" spans="2:14" x14ac:dyDescent="0.25">
      <c r="B535" s="39" t="s">
        <v>19</v>
      </c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</row>
    <row r="536" spans="2:14" x14ac:dyDescent="0.25">
      <c r="C536" s="139"/>
      <c r="G536" s="139"/>
      <c r="I536" s="139"/>
      <c r="K536" s="139"/>
    </row>
    <row r="539" spans="2:14" ht="48.75" customHeight="1" thickBot="1" x14ac:dyDescent="0.3">
      <c r="B539" s="293" t="str">
        <f>CONCATENATE("Pernoctaciones realizadas por los procedentes de ",C541," en los establecimientos alojativos de Tenerife (hotel + apartamento)")</f>
        <v>Pernoctaciones realizadas por los procedentes de Lituania en los establecimientos alojativos de Tenerife (hotel + apartamento)</v>
      </c>
      <c r="C539" s="293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1" t="s">
        <v>124</v>
      </c>
    </row>
    <row r="540" spans="2:14" ht="10.5" customHeight="1" thickBot="1" x14ac:dyDescent="0.3">
      <c r="B540" s="124"/>
      <c r="C540" s="125"/>
      <c r="D540" s="124"/>
      <c r="E540" s="124"/>
      <c r="F540" s="124"/>
      <c r="G540" s="124"/>
      <c r="H540" s="124"/>
      <c r="I540" s="124"/>
      <c r="J540" s="124"/>
      <c r="K540" s="2"/>
      <c r="L540" s="2"/>
      <c r="N540" s="1" t="s">
        <v>125</v>
      </c>
    </row>
    <row r="541" spans="2:14" ht="22.5" thickTop="1" thickBot="1" x14ac:dyDescent="0.3">
      <c r="B541" s="140" t="str">
        <f>C541</f>
        <v>Lituania</v>
      </c>
      <c r="C541" s="303" t="s">
        <v>146</v>
      </c>
      <c r="D541" s="304"/>
      <c r="E541" s="304"/>
      <c r="F541" s="304"/>
      <c r="G541" s="304"/>
      <c r="H541" s="304"/>
      <c r="I541" s="304"/>
      <c r="J541" s="304"/>
      <c r="K541" s="304"/>
      <c r="L541" s="304"/>
      <c r="M541" s="305"/>
    </row>
    <row r="542" spans="2:14" ht="22.5" thickTop="1" thickBot="1" x14ac:dyDescent="0.3">
      <c r="B542" s="3"/>
      <c r="C542" s="306">
        <v>2019</v>
      </c>
      <c r="D542" s="307"/>
      <c r="E542" s="308">
        <v>2020</v>
      </c>
      <c r="F542" s="307"/>
      <c r="G542" s="308">
        <v>2021</v>
      </c>
      <c r="H542" s="307"/>
      <c r="I542" s="308">
        <v>2022</v>
      </c>
      <c r="J542" s="307"/>
      <c r="K542" s="308">
        <v>2023</v>
      </c>
      <c r="L542" s="309"/>
      <c r="M542" s="310"/>
    </row>
    <row r="543" spans="2:14" ht="16.5" thickTop="1" thickBot="1" x14ac:dyDescent="0.3">
      <c r="B543" s="6"/>
      <c r="C543" s="127" t="s">
        <v>46</v>
      </c>
      <c r="D543" s="128" t="str">
        <f>CONCATENATE("var. ",RIGHT(C542,2),"/",RIGHT(C542-1,2))</f>
        <v>var. 19/18</v>
      </c>
      <c r="E543" s="129" t="s">
        <v>46</v>
      </c>
      <c r="F543" s="128" t="str">
        <f>CONCATENATE("var. ",RIGHT(E542,2),"/",RIGHT(E542-1,2))</f>
        <v>var. 20/19</v>
      </c>
      <c r="G543" s="129" t="s">
        <v>46</v>
      </c>
      <c r="H543" s="128" t="s">
        <v>438</v>
      </c>
      <c r="I543" s="129" t="s">
        <v>46</v>
      </c>
      <c r="J543" s="128" t="s">
        <v>47</v>
      </c>
      <c r="K543" s="129" t="s">
        <v>46</v>
      </c>
      <c r="L543" s="128" t="s">
        <v>448</v>
      </c>
      <c r="M543" s="128" t="s">
        <v>439</v>
      </c>
    </row>
    <row r="544" spans="2:14" x14ac:dyDescent="0.25">
      <c r="B544" s="131" t="s">
        <v>50</v>
      </c>
      <c r="C544" s="132">
        <v>7062</v>
      </c>
      <c r="D544" s="133">
        <v>-9.1119691119691093E-2</v>
      </c>
      <c r="E544" s="132">
        <v>8485</v>
      </c>
      <c r="F544" s="133">
        <f t="shared" ref="F544:F556" si="137">IFERROR(E544/C544-1,"-")</f>
        <v>0.20150099122061738</v>
      </c>
      <c r="G544" s="132">
        <v>5136</v>
      </c>
      <c r="H544" s="133">
        <f t="shared" ref="H544:H556" si="138">IFERROR(G544/E544-1,"-")</f>
        <v>-0.39469652327637006</v>
      </c>
      <c r="I544" s="132">
        <v>16747</v>
      </c>
      <c r="J544" s="133">
        <f t="shared" ref="J544:J556" si="139">IFERROR(I544/G544-1,"-")</f>
        <v>2.2607087227414331</v>
      </c>
      <c r="K544" s="132">
        <v>20901</v>
      </c>
      <c r="L544" s="133">
        <f t="shared" ref="L544:L547" si="140">IFERROR(K544/I544-1,"-")</f>
        <v>0.24804442586731956</v>
      </c>
      <c r="M544" s="133">
        <f t="shared" ref="M544" si="141">K544/C544-1</f>
        <v>1.9596431605777398</v>
      </c>
    </row>
    <row r="545" spans="2:13" x14ac:dyDescent="0.25">
      <c r="B545" s="131" t="s">
        <v>52</v>
      </c>
      <c r="C545" s="132">
        <v>6693</v>
      </c>
      <c r="D545" s="133">
        <v>7.0537428023032644E-2</v>
      </c>
      <c r="E545" s="132">
        <v>7928</v>
      </c>
      <c r="F545" s="133">
        <f t="shared" si="137"/>
        <v>0.1845211414911101</v>
      </c>
      <c r="G545" s="132">
        <v>12638</v>
      </c>
      <c r="H545" s="133">
        <f t="shared" si="138"/>
        <v>0.59409687184661952</v>
      </c>
      <c r="I545" s="132">
        <v>19766</v>
      </c>
      <c r="J545" s="133">
        <f t="shared" si="139"/>
        <v>0.56401329324260163</v>
      </c>
      <c r="K545" s="132">
        <v>22729</v>
      </c>
      <c r="L545" s="133">
        <f t="shared" si="140"/>
        <v>0.14990387534149541</v>
      </c>
      <c r="M545" s="133">
        <f>IFERROR(K545/C545-1,"-")</f>
        <v>2.3959360525922606</v>
      </c>
    </row>
    <row r="546" spans="2:13" x14ac:dyDescent="0.25">
      <c r="B546" s="131" t="s">
        <v>54</v>
      </c>
      <c r="C546" s="132">
        <v>5285</v>
      </c>
      <c r="D546" s="133">
        <v>-0.31059222541090525</v>
      </c>
      <c r="E546" s="132">
        <v>3337</v>
      </c>
      <c r="F546" s="133">
        <f t="shared" si="137"/>
        <v>-0.36859035004730367</v>
      </c>
      <c r="G546" s="132">
        <v>11724</v>
      </c>
      <c r="H546" s="133">
        <f t="shared" si="138"/>
        <v>2.5133353311357505</v>
      </c>
      <c r="I546" s="132">
        <v>21544</v>
      </c>
      <c r="J546" s="133">
        <f t="shared" si="139"/>
        <v>0.83759808938928693</v>
      </c>
      <c r="K546" s="132">
        <v>18366</v>
      </c>
      <c r="L546" s="133">
        <f t="shared" si="140"/>
        <v>-0.14751206832528774</v>
      </c>
      <c r="M546" s="133">
        <f t="shared" ref="M546:M547" si="142">IFERROR(K546/C546-1,"-")</f>
        <v>2.4751182592242196</v>
      </c>
    </row>
    <row r="547" spans="2:13" x14ac:dyDescent="0.25">
      <c r="B547" s="131" t="s">
        <v>56</v>
      </c>
      <c r="C547" s="132">
        <v>5873</v>
      </c>
      <c r="D547" s="133">
        <v>-0.46262238082166718</v>
      </c>
      <c r="E547" s="132">
        <v>0</v>
      </c>
      <c r="F547" s="133">
        <f t="shared" si="137"/>
        <v>-1</v>
      </c>
      <c r="G547" s="132">
        <v>8444</v>
      </c>
      <c r="H547" s="133" t="str">
        <f t="shared" si="138"/>
        <v>-</v>
      </c>
      <c r="I547" s="132">
        <v>19342</v>
      </c>
      <c r="J547" s="133">
        <f t="shared" si="139"/>
        <v>1.2906205589767881</v>
      </c>
      <c r="K547" s="132">
        <v>17457</v>
      </c>
      <c r="L547" s="133">
        <f t="shared" si="140"/>
        <v>-9.7456312687415947E-2</v>
      </c>
      <c r="M547" s="133">
        <f t="shared" si="142"/>
        <v>1.9724161416652479</v>
      </c>
    </row>
    <row r="548" spans="2:13" x14ac:dyDescent="0.25">
      <c r="B548" s="131" t="s">
        <v>58</v>
      </c>
      <c r="C548" s="132">
        <v>5158</v>
      </c>
      <c r="D548" s="133">
        <v>-2.421490730230802E-2</v>
      </c>
      <c r="E548" s="132">
        <v>6</v>
      </c>
      <c r="F548" s="133">
        <f t="shared" si="137"/>
        <v>-0.99883675843350139</v>
      </c>
      <c r="G548" s="132">
        <v>4553</v>
      </c>
      <c r="H548" s="133">
        <f t="shared" si="138"/>
        <v>757.83333333333337</v>
      </c>
      <c r="I548" s="132">
        <v>8429</v>
      </c>
      <c r="J548" s="133">
        <f t="shared" si="139"/>
        <v>0.85130683066110246</v>
      </c>
      <c r="K548" s="132"/>
      <c r="L548" s="133"/>
      <c r="M548" s="133"/>
    </row>
    <row r="549" spans="2:13" x14ac:dyDescent="0.25">
      <c r="B549" s="131" t="s">
        <v>60</v>
      </c>
      <c r="C549" s="132">
        <v>3675</v>
      </c>
      <c r="D549" s="133">
        <v>0.24957497449846988</v>
      </c>
      <c r="E549" s="132">
        <v>2</v>
      </c>
      <c r="F549" s="133">
        <f t="shared" si="137"/>
        <v>-0.9994557823129252</v>
      </c>
      <c r="G549" s="132">
        <v>2132</v>
      </c>
      <c r="H549" s="133">
        <f t="shared" si="138"/>
        <v>1065</v>
      </c>
      <c r="I549" s="132">
        <v>4613</v>
      </c>
      <c r="J549" s="133">
        <f t="shared" si="139"/>
        <v>1.1636960600375232</v>
      </c>
      <c r="K549" s="132"/>
      <c r="L549" s="133"/>
      <c r="M549" s="133"/>
    </row>
    <row r="550" spans="2:13" x14ac:dyDescent="0.25">
      <c r="B550" s="131" t="s">
        <v>62</v>
      </c>
      <c r="C550" s="132">
        <v>6217</v>
      </c>
      <c r="D550" s="133">
        <v>1.1131883072739632</v>
      </c>
      <c r="E550" s="132">
        <v>410</v>
      </c>
      <c r="F550" s="133">
        <f t="shared" si="137"/>
        <v>-0.93405179346951905</v>
      </c>
      <c r="G550" s="132">
        <v>2905</v>
      </c>
      <c r="H550" s="133">
        <f t="shared" si="138"/>
        <v>6.0853658536585362</v>
      </c>
      <c r="I550" s="132">
        <v>4754</v>
      </c>
      <c r="J550" s="133">
        <f t="shared" si="139"/>
        <v>0.63648881239242683</v>
      </c>
      <c r="K550" s="132"/>
      <c r="L550" s="133"/>
      <c r="M550" s="133"/>
    </row>
    <row r="551" spans="2:13" x14ac:dyDescent="0.25">
      <c r="B551" s="131" t="s">
        <v>64</v>
      </c>
      <c r="C551" s="132">
        <v>6824</v>
      </c>
      <c r="D551" s="133">
        <v>1.0849373663305837</v>
      </c>
      <c r="E551" s="132">
        <v>610</v>
      </c>
      <c r="F551" s="133">
        <f t="shared" si="137"/>
        <v>-0.910609613130129</v>
      </c>
      <c r="G551" s="132">
        <v>2662</v>
      </c>
      <c r="H551" s="133">
        <f t="shared" si="138"/>
        <v>3.3639344262295081</v>
      </c>
      <c r="I551" s="132">
        <v>3857</v>
      </c>
      <c r="J551" s="133">
        <f t="shared" si="139"/>
        <v>0.44891059353869278</v>
      </c>
      <c r="K551" s="132"/>
      <c r="L551" s="133"/>
      <c r="M551" s="133"/>
    </row>
    <row r="552" spans="2:13" x14ac:dyDescent="0.25">
      <c r="B552" s="131" t="s">
        <v>66</v>
      </c>
      <c r="C552" s="132">
        <v>3638</v>
      </c>
      <c r="D552" s="133">
        <v>0.27470217238962857</v>
      </c>
      <c r="E552" s="132">
        <v>405</v>
      </c>
      <c r="F552" s="133">
        <f t="shared" si="137"/>
        <v>-0.88867509620670693</v>
      </c>
      <c r="G552" s="132">
        <v>2510</v>
      </c>
      <c r="H552" s="133">
        <f t="shared" si="138"/>
        <v>5.1975308641975309</v>
      </c>
      <c r="I552" s="132">
        <v>3867</v>
      </c>
      <c r="J552" s="133">
        <f t="shared" si="139"/>
        <v>0.54063745019920328</v>
      </c>
      <c r="K552" s="132"/>
      <c r="L552" s="133"/>
      <c r="M552" s="133"/>
    </row>
    <row r="553" spans="2:13" x14ac:dyDescent="0.25">
      <c r="B553" s="131" t="s">
        <v>68</v>
      </c>
      <c r="C553" s="132">
        <v>8016</v>
      </c>
      <c r="D553" s="133">
        <v>0.30532486565705907</v>
      </c>
      <c r="E553" s="132">
        <v>734</v>
      </c>
      <c r="F553" s="133">
        <f t="shared" si="137"/>
        <v>-0.90843313373253487</v>
      </c>
      <c r="G553" s="132">
        <v>8247</v>
      </c>
      <c r="H553" s="133">
        <f t="shared" si="138"/>
        <v>10.235694822888284</v>
      </c>
      <c r="I553" s="132">
        <v>11323</v>
      </c>
      <c r="J553" s="133">
        <f t="shared" si="139"/>
        <v>0.37298411543591614</v>
      </c>
      <c r="K553" s="132"/>
      <c r="L553" s="133"/>
      <c r="M553" s="133"/>
    </row>
    <row r="554" spans="2:13" x14ac:dyDescent="0.25">
      <c r="B554" s="131" t="s">
        <v>70</v>
      </c>
      <c r="C554" s="132">
        <v>9276</v>
      </c>
      <c r="D554" s="133">
        <v>9.0139851921494873E-2</v>
      </c>
      <c r="E554" s="132">
        <v>1348</v>
      </c>
      <c r="F554" s="133">
        <f t="shared" si="137"/>
        <v>-0.85467874083656747</v>
      </c>
      <c r="G554" s="132">
        <v>14043</v>
      </c>
      <c r="H554" s="133">
        <f t="shared" si="138"/>
        <v>9.4176557863501476</v>
      </c>
      <c r="I554" s="132">
        <v>15634</v>
      </c>
      <c r="J554" s="133">
        <f t="shared" si="139"/>
        <v>0.11329488001139354</v>
      </c>
      <c r="K554" s="132"/>
      <c r="L554" s="133"/>
      <c r="M554" s="133"/>
    </row>
    <row r="555" spans="2:13" x14ac:dyDescent="0.25">
      <c r="B555" s="131" t="s">
        <v>72</v>
      </c>
      <c r="C555" s="132">
        <v>9346</v>
      </c>
      <c r="D555" s="133">
        <v>-9.957627118644119E-3</v>
      </c>
      <c r="E555" s="132">
        <v>4328</v>
      </c>
      <c r="F555" s="133">
        <f t="shared" si="137"/>
        <v>-0.53691418788786649</v>
      </c>
      <c r="G555" s="132">
        <v>13121</v>
      </c>
      <c r="H555" s="133">
        <f t="shared" si="138"/>
        <v>2.0316543438077632</v>
      </c>
      <c r="I555" s="132">
        <v>15623</v>
      </c>
      <c r="J555" s="133">
        <f t="shared" si="139"/>
        <v>0.19068668546604672</v>
      </c>
      <c r="K555" s="132"/>
      <c r="L555" s="133"/>
      <c r="M555" s="133"/>
    </row>
    <row r="556" spans="2:13" ht="15.75" x14ac:dyDescent="0.25">
      <c r="B556" s="134" t="s">
        <v>33</v>
      </c>
      <c r="C556" s="135">
        <v>77063</v>
      </c>
      <c r="D556" s="136">
        <v>4.1349675013175213E-2</v>
      </c>
      <c r="E556" s="135">
        <v>27597</v>
      </c>
      <c r="F556" s="136">
        <f t="shared" si="137"/>
        <v>-0.64189040135992625</v>
      </c>
      <c r="G556" s="135">
        <v>88115</v>
      </c>
      <c r="H556" s="136">
        <f t="shared" si="138"/>
        <v>2.192919520237707</v>
      </c>
      <c r="I556" s="135">
        <v>145499</v>
      </c>
      <c r="J556" s="136">
        <f t="shared" si="139"/>
        <v>0.65123985700505016</v>
      </c>
      <c r="K556" s="135">
        <v>79453</v>
      </c>
      <c r="L556" s="136">
        <v>2.6537810566027886E-2</v>
      </c>
      <c r="M556" s="136">
        <v>2.1892184803114838</v>
      </c>
    </row>
    <row r="557" spans="2:13" ht="6" customHeight="1" x14ac:dyDescent="0.25"/>
    <row r="558" spans="2:13" x14ac:dyDescent="0.25">
      <c r="B558" s="39" t="s">
        <v>19</v>
      </c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</row>
    <row r="559" spans="2:13" x14ac:dyDescent="0.25">
      <c r="C559" s="139"/>
      <c r="G559" s="139"/>
      <c r="I559" s="139"/>
      <c r="K559" s="139"/>
    </row>
    <row r="562" spans="2:14" ht="48.75" customHeight="1" thickBot="1" x14ac:dyDescent="0.3">
      <c r="B562" s="293" t="str">
        <f>CONCATENATE("Pernoctaciones realizadas por los procedentes de ",C564," en los establecimientos alojativos de Tenerife (hotel + apartamento)")</f>
        <v>Pernoctaciones realizadas por los procedentes de Hungría en los establecimientos alojativos de Tenerife (hotel + apartamento)</v>
      </c>
      <c r="C562" s="293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1" t="s">
        <v>124</v>
      </c>
    </row>
    <row r="563" spans="2:14" ht="10.5" customHeight="1" thickBot="1" x14ac:dyDescent="0.3">
      <c r="B563" s="124"/>
      <c r="C563" s="125"/>
      <c r="D563" s="124"/>
      <c r="E563" s="124"/>
      <c r="F563" s="124"/>
      <c r="G563" s="124"/>
      <c r="H563" s="124"/>
      <c r="I563" s="124"/>
      <c r="J563" s="124"/>
      <c r="K563" s="2"/>
      <c r="L563" s="2"/>
      <c r="N563" s="1" t="s">
        <v>125</v>
      </c>
    </row>
    <row r="564" spans="2:14" ht="22.5" thickTop="1" thickBot="1" x14ac:dyDescent="0.3">
      <c r="B564" s="140" t="str">
        <f>C564</f>
        <v>Hungría</v>
      </c>
      <c r="C564" s="303" t="s">
        <v>148</v>
      </c>
      <c r="D564" s="304"/>
      <c r="E564" s="304"/>
      <c r="F564" s="304"/>
      <c r="G564" s="304"/>
      <c r="H564" s="304"/>
      <c r="I564" s="304"/>
      <c r="J564" s="304"/>
      <c r="K564" s="304"/>
      <c r="L564" s="304"/>
      <c r="M564" s="305"/>
    </row>
    <row r="565" spans="2:14" ht="22.5" thickTop="1" thickBot="1" x14ac:dyDescent="0.3">
      <c r="B565" s="3"/>
      <c r="C565" s="306">
        <v>2019</v>
      </c>
      <c r="D565" s="307"/>
      <c r="E565" s="308">
        <v>2020</v>
      </c>
      <c r="F565" s="307"/>
      <c r="G565" s="308">
        <v>2021</v>
      </c>
      <c r="H565" s="307"/>
      <c r="I565" s="308">
        <v>2022</v>
      </c>
      <c r="J565" s="307"/>
      <c r="K565" s="308">
        <v>2023</v>
      </c>
      <c r="L565" s="309"/>
      <c r="M565" s="310"/>
    </row>
    <row r="566" spans="2:14" ht="16.5" thickTop="1" thickBot="1" x14ac:dyDescent="0.3">
      <c r="B566" s="6"/>
      <c r="C566" s="127" t="s">
        <v>46</v>
      </c>
      <c r="D566" s="128" t="str">
        <f>CONCATENATE("var. ",RIGHT(C565,2),"/",RIGHT(C565-1,2))</f>
        <v>var. 19/18</v>
      </c>
      <c r="E566" s="129" t="s">
        <v>46</v>
      </c>
      <c r="F566" s="128" t="str">
        <f>CONCATENATE("var. ",RIGHT(E565,2),"/",RIGHT(E565-1,2))</f>
        <v>var. 20/19</v>
      </c>
      <c r="G566" s="129" t="s">
        <v>46</v>
      </c>
      <c r="H566" s="128" t="s">
        <v>438</v>
      </c>
      <c r="I566" s="129" t="s">
        <v>46</v>
      </c>
      <c r="J566" s="128" t="s">
        <v>47</v>
      </c>
      <c r="K566" s="129" t="s">
        <v>46</v>
      </c>
      <c r="L566" s="128" t="s">
        <v>448</v>
      </c>
      <c r="M566" s="128" t="s">
        <v>439</v>
      </c>
    </row>
    <row r="567" spans="2:14" x14ac:dyDescent="0.25">
      <c r="B567" s="131" t="s">
        <v>50</v>
      </c>
      <c r="C567" s="132">
        <v>6119</v>
      </c>
      <c r="D567" s="133">
        <v>0.27426072469804241</v>
      </c>
      <c r="E567" s="132">
        <v>8543</v>
      </c>
      <c r="F567" s="133">
        <f t="shared" ref="F567:F579" si="143">IFERROR(E567/C567-1,"-")</f>
        <v>0.39614316064716459</v>
      </c>
      <c r="G567" s="132">
        <v>1124</v>
      </c>
      <c r="H567" s="133">
        <f t="shared" ref="H567:H579" si="144">IFERROR(G567/E567-1,"-")</f>
        <v>-0.86843029380779591</v>
      </c>
      <c r="I567" s="132">
        <v>7337</v>
      </c>
      <c r="J567" s="133">
        <f t="shared" ref="J567:J579" si="145">IFERROR(I567/G567-1,"-")</f>
        <v>5.527580071174377</v>
      </c>
      <c r="K567" s="132">
        <v>11299</v>
      </c>
      <c r="L567" s="133">
        <f t="shared" ref="L567:L570" si="146">IFERROR(K567/I567-1,"-")</f>
        <v>0.54000272590977239</v>
      </c>
      <c r="M567" s="133">
        <f t="shared" ref="M567" si="147">K567/C567-1</f>
        <v>0.84654355286811578</v>
      </c>
    </row>
    <row r="568" spans="2:14" x14ac:dyDescent="0.25">
      <c r="B568" s="131" t="s">
        <v>52</v>
      </c>
      <c r="C568" s="132">
        <v>5104</v>
      </c>
      <c r="D568" s="133">
        <v>-2.1505376344086446E-3</v>
      </c>
      <c r="E568" s="132">
        <v>6015</v>
      </c>
      <c r="F568" s="133">
        <f t="shared" si="143"/>
        <v>0.17848746081504707</v>
      </c>
      <c r="G568" s="132">
        <v>960</v>
      </c>
      <c r="H568" s="133">
        <f t="shared" si="144"/>
        <v>-0.84039900249376553</v>
      </c>
      <c r="I568" s="132">
        <v>8210</v>
      </c>
      <c r="J568" s="133">
        <f t="shared" si="145"/>
        <v>7.5520833333333339</v>
      </c>
      <c r="K568" s="132">
        <v>7772</v>
      </c>
      <c r="L568" s="133">
        <f t="shared" si="146"/>
        <v>-5.334957369062121E-2</v>
      </c>
      <c r="M568" s="133">
        <f>IFERROR(K568/C568-1,"-")</f>
        <v>0.52272727272727271</v>
      </c>
    </row>
    <row r="569" spans="2:14" x14ac:dyDescent="0.25">
      <c r="B569" s="131" t="s">
        <v>54</v>
      </c>
      <c r="C569" s="132">
        <v>5190</v>
      </c>
      <c r="D569" s="133">
        <v>0.19447640966628299</v>
      </c>
      <c r="E569" s="132">
        <v>1453</v>
      </c>
      <c r="F569" s="133">
        <f t="shared" si="143"/>
        <v>-0.72003853564547204</v>
      </c>
      <c r="G569" s="132">
        <v>1619</v>
      </c>
      <c r="H569" s="133">
        <f t="shared" si="144"/>
        <v>0.11424638678596</v>
      </c>
      <c r="I569" s="132">
        <v>8690</v>
      </c>
      <c r="J569" s="133">
        <f t="shared" si="145"/>
        <v>4.3675108091414456</v>
      </c>
      <c r="K569" s="132">
        <v>9023</v>
      </c>
      <c r="L569" s="133">
        <f t="shared" si="146"/>
        <v>3.8319907940161047E-2</v>
      </c>
      <c r="M569" s="133">
        <f t="shared" ref="M569:M570" si="148">IFERROR(K569/C569-1,"-")</f>
        <v>0.73853564547206174</v>
      </c>
    </row>
    <row r="570" spans="2:14" x14ac:dyDescent="0.25">
      <c r="B570" s="131" t="s">
        <v>56</v>
      </c>
      <c r="C570" s="132">
        <v>4065</v>
      </c>
      <c r="D570" s="133">
        <v>0.15286443562110041</v>
      </c>
      <c r="E570" s="132">
        <v>0</v>
      </c>
      <c r="F570" s="133">
        <f t="shared" si="143"/>
        <v>-1</v>
      </c>
      <c r="G570" s="132">
        <v>2308</v>
      </c>
      <c r="H570" s="133" t="str">
        <f t="shared" si="144"/>
        <v>-</v>
      </c>
      <c r="I570" s="132">
        <v>8197</v>
      </c>
      <c r="J570" s="133">
        <f t="shared" si="145"/>
        <v>2.5515597920277298</v>
      </c>
      <c r="K570" s="132">
        <v>8671</v>
      </c>
      <c r="L570" s="133">
        <f t="shared" si="146"/>
        <v>5.7826033914846864E-2</v>
      </c>
      <c r="M570" s="133">
        <f t="shared" si="148"/>
        <v>1.1330873308733089</v>
      </c>
    </row>
    <row r="571" spans="2:14" x14ac:dyDescent="0.25">
      <c r="B571" s="131" t="s">
        <v>58</v>
      </c>
      <c r="C571" s="132">
        <v>4051</v>
      </c>
      <c r="D571" s="133">
        <v>-0.23305566073457029</v>
      </c>
      <c r="E571" s="132">
        <v>156</v>
      </c>
      <c r="F571" s="133">
        <f t="shared" si="143"/>
        <v>-0.96149098987904225</v>
      </c>
      <c r="G571" s="132">
        <v>2107</v>
      </c>
      <c r="H571" s="133">
        <f t="shared" si="144"/>
        <v>12.506410256410257</v>
      </c>
      <c r="I571" s="132">
        <v>8224</v>
      </c>
      <c r="J571" s="133">
        <f t="shared" si="145"/>
        <v>2.9031798766018033</v>
      </c>
      <c r="K571" s="132"/>
      <c r="L571" s="133"/>
      <c r="M571" s="133"/>
    </row>
    <row r="572" spans="2:14" x14ac:dyDescent="0.25">
      <c r="B572" s="131" t="s">
        <v>60</v>
      </c>
      <c r="C572" s="132">
        <v>7040</v>
      </c>
      <c r="D572" s="133">
        <v>0.28796194657885099</v>
      </c>
      <c r="E572" s="132">
        <v>13</v>
      </c>
      <c r="F572" s="133">
        <f t="shared" si="143"/>
        <v>-0.99815340909090911</v>
      </c>
      <c r="G572" s="132">
        <v>3633</v>
      </c>
      <c r="H572" s="133">
        <f t="shared" si="144"/>
        <v>278.46153846153845</v>
      </c>
      <c r="I572" s="132">
        <v>9326</v>
      </c>
      <c r="J572" s="133">
        <f t="shared" si="145"/>
        <v>1.567024497660336</v>
      </c>
      <c r="K572" s="132"/>
      <c r="L572" s="133"/>
      <c r="M572" s="133"/>
    </row>
    <row r="573" spans="2:14" x14ac:dyDescent="0.25">
      <c r="B573" s="131" t="s">
        <v>62</v>
      </c>
      <c r="C573" s="132">
        <v>9123</v>
      </c>
      <c r="D573" s="133">
        <v>8.7495529860531551E-2</v>
      </c>
      <c r="E573" s="132">
        <v>1815</v>
      </c>
      <c r="F573" s="133">
        <f t="shared" si="143"/>
        <v>-0.80105228543242357</v>
      </c>
      <c r="G573" s="132">
        <v>7530</v>
      </c>
      <c r="H573" s="133">
        <f t="shared" si="144"/>
        <v>3.1487603305785123</v>
      </c>
      <c r="I573" s="132">
        <v>10632</v>
      </c>
      <c r="J573" s="133">
        <f t="shared" si="145"/>
        <v>0.41195219123505966</v>
      </c>
      <c r="K573" s="132"/>
      <c r="L573" s="133"/>
      <c r="M573" s="133"/>
    </row>
    <row r="574" spans="2:14" x14ac:dyDescent="0.25">
      <c r="B574" s="131" t="s">
        <v>64</v>
      </c>
      <c r="C574" s="132">
        <v>7060</v>
      </c>
      <c r="D574" s="133">
        <v>2.8409090909091717E-3</v>
      </c>
      <c r="E574" s="132">
        <v>3248</v>
      </c>
      <c r="F574" s="133">
        <f t="shared" si="143"/>
        <v>-0.53994334277620393</v>
      </c>
      <c r="G574" s="132">
        <v>6895</v>
      </c>
      <c r="H574" s="133">
        <f t="shared" si="144"/>
        <v>1.1228448275862069</v>
      </c>
      <c r="I574" s="132">
        <v>9754</v>
      </c>
      <c r="J574" s="133">
        <f t="shared" si="145"/>
        <v>0.41464829586657004</v>
      </c>
      <c r="K574" s="132"/>
      <c r="L574" s="133"/>
      <c r="M574" s="133"/>
    </row>
    <row r="575" spans="2:14" x14ac:dyDescent="0.25">
      <c r="B575" s="131" t="s">
        <v>66</v>
      </c>
      <c r="C575" s="132">
        <v>6802</v>
      </c>
      <c r="D575" s="133">
        <v>4.904380012338061E-2</v>
      </c>
      <c r="E575" s="132">
        <v>837</v>
      </c>
      <c r="F575" s="133">
        <f t="shared" si="143"/>
        <v>-0.87694795648338719</v>
      </c>
      <c r="G575" s="132">
        <v>5989</v>
      </c>
      <c r="H575" s="133">
        <f t="shared" si="144"/>
        <v>6.1553166069295102</v>
      </c>
      <c r="I575" s="132">
        <v>7772</v>
      </c>
      <c r="J575" s="133">
        <f t="shared" si="145"/>
        <v>0.29771247286692271</v>
      </c>
      <c r="K575" s="132"/>
      <c r="L575" s="133"/>
      <c r="M575" s="133"/>
    </row>
    <row r="576" spans="2:14" x14ac:dyDescent="0.25">
      <c r="B576" s="131" t="s">
        <v>68</v>
      </c>
      <c r="C576" s="132">
        <v>7810</v>
      </c>
      <c r="D576" s="133">
        <v>0.2009841611563894</v>
      </c>
      <c r="E576" s="132">
        <v>365</v>
      </c>
      <c r="F576" s="133">
        <f t="shared" si="143"/>
        <v>-0.9532650448143406</v>
      </c>
      <c r="G576" s="132">
        <v>7230</v>
      </c>
      <c r="H576" s="133">
        <f t="shared" si="144"/>
        <v>18.80821917808219</v>
      </c>
      <c r="I576" s="132">
        <v>8020</v>
      </c>
      <c r="J576" s="133">
        <f t="shared" si="145"/>
        <v>0.10926694329183961</v>
      </c>
      <c r="K576" s="132"/>
      <c r="L576" s="133"/>
      <c r="M576" s="133"/>
    </row>
    <row r="577" spans="2:14" x14ac:dyDescent="0.25">
      <c r="B577" s="131" t="s">
        <v>70</v>
      </c>
      <c r="C577" s="132">
        <v>6148</v>
      </c>
      <c r="D577" s="133">
        <v>0.24705882352941178</v>
      </c>
      <c r="E577" s="132">
        <v>563</v>
      </c>
      <c r="F577" s="133">
        <f t="shared" si="143"/>
        <v>-0.90842550422901758</v>
      </c>
      <c r="G577" s="132">
        <v>5319</v>
      </c>
      <c r="H577" s="133">
        <f t="shared" si="144"/>
        <v>8.4476021314387211</v>
      </c>
      <c r="I577" s="132">
        <v>7775</v>
      </c>
      <c r="J577" s="133">
        <f t="shared" si="145"/>
        <v>0.46174092874600481</v>
      </c>
      <c r="K577" s="132"/>
      <c r="L577" s="133"/>
      <c r="M577" s="133"/>
    </row>
    <row r="578" spans="2:14" x14ac:dyDescent="0.25">
      <c r="B578" s="131" t="s">
        <v>72</v>
      </c>
      <c r="C578" s="132">
        <v>6816</v>
      </c>
      <c r="D578" s="133">
        <v>0.18230702515177799</v>
      </c>
      <c r="E578" s="132">
        <v>1290</v>
      </c>
      <c r="F578" s="133">
        <f t="shared" si="143"/>
        <v>-0.81073943661971826</v>
      </c>
      <c r="G578" s="132">
        <v>7247</v>
      </c>
      <c r="H578" s="133">
        <f t="shared" si="144"/>
        <v>4.6178294573643415</v>
      </c>
      <c r="I578" s="132">
        <v>9290</v>
      </c>
      <c r="J578" s="133">
        <f t="shared" si="145"/>
        <v>0.28190975576100463</v>
      </c>
      <c r="K578" s="132"/>
      <c r="L578" s="133"/>
      <c r="M578" s="133"/>
    </row>
    <row r="579" spans="2:14" ht="15.75" x14ac:dyDescent="0.25">
      <c r="B579" s="134" t="s">
        <v>33</v>
      </c>
      <c r="C579" s="135">
        <v>75328</v>
      </c>
      <c r="D579" s="136">
        <v>0.11354531612636176</v>
      </c>
      <c r="E579" s="135">
        <v>24298</v>
      </c>
      <c r="F579" s="136">
        <f t="shared" si="143"/>
        <v>-0.67743734069668649</v>
      </c>
      <c r="G579" s="135">
        <v>51961</v>
      </c>
      <c r="H579" s="136">
        <f t="shared" si="144"/>
        <v>1.1384887645073669</v>
      </c>
      <c r="I579" s="135">
        <v>103227</v>
      </c>
      <c r="J579" s="136">
        <f t="shared" si="145"/>
        <v>0.9866245838224823</v>
      </c>
      <c r="K579" s="135">
        <v>36765</v>
      </c>
      <c r="L579" s="136">
        <v>0.13353271258555832</v>
      </c>
      <c r="M579" s="136">
        <v>0.79534134192792272</v>
      </c>
    </row>
    <row r="580" spans="2:14" ht="6" customHeight="1" x14ac:dyDescent="0.25"/>
    <row r="581" spans="2:14" x14ac:dyDescent="0.25">
      <c r="B581" s="39" t="s">
        <v>19</v>
      </c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</row>
    <row r="582" spans="2:14" x14ac:dyDescent="0.25">
      <c r="C582" s="139"/>
      <c r="G582" s="139"/>
      <c r="I582" s="139"/>
      <c r="K582" s="139"/>
    </row>
    <row r="585" spans="2:14" ht="48.75" customHeight="1" thickBot="1" x14ac:dyDescent="0.3">
      <c r="B585" s="293" t="str">
        <f>CONCATENATE("Pernoctaciones realizadas por los procedentes de ",C587," en los establecimientos alojativos de Tenerife (hotel + apartamento)")</f>
        <v>Pernoctaciones realizadas por los procedentes de Rusia en los establecimientos alojativos de Tenerife (hotel + apartamento)</v>
      </c>
      <c r="C585" s="293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1" t="s">
        <v>124</v>
      </c>
    </row>
    <row r="586" spans="2:14" ht="10.5" customHeight="1" thickBot="1" x14ac:dyDescent="0.3">
      <c r="B586" s="124"/>
      <c r="C586" s="125"/>
      <c r="D586" s="124"/>
      <c r="E586" s="124"/>
      <c r="F586" s="124"/>
      <c r="G586" s="124"/>
      <c r="H586" s="124"/>
      <c r="I586" s="124"/>
      <c r="J586" s="124"/>
      <c r="K586" s="2"/>
      <c r="L586" s="2"/>
      <c r="N586" s="1" t="s">
        <v>125</v>
      </c>
    </row>
    <row r="587" spans="2:14" ht="22.5" thickTop="1" thickBot="1" x14ac:dyDescent="0.3">
      <c r="B587" s="140" t="str">
        <f>C587</f>
        <v>Rusia</v>
      </c>
      <c r="C587" s="303" t="s">
        <v>150</v>
      </c>
      <c r="D587" s="304"/>
      <c r="E587" s="304"/>
      <c r="F587" s="304"/>
      <c r="G587" s="304"/>
      <c r="H587" s="304"/>
      <c r="I587" s="304"/>
      <c r="J587" s="304"/>
      <c r="K587" s="304"/>
      <c r="L587" s="304"/>
      <c r="M587" s="305"/>
    </row>
    <row r="588" spans="2:14" ht="22.5" thickTop="1" thickBot="1" x14ac:dyDescent="0.3">
      <c r="B588" s="3"/>
      <c r="C588" s="306">
        <v>2019</v>
      </c>
      <c r="D588" s="307"/>
      <c r="E588" s="308">
        <v>2020</v>
      </c>
      <c r="F588" s="307"/>
      <c r="G588" s="308">
        <v>2021</v>
      </c>
      <c r="H588" s="307"/>
      <c r="I588" s="308">
        <v>2022</v>
      </c>
      <c r="J588" s="307"/>
      <c r="K588" s="308">
        <v>2023</v>
      </c>
      <c r="L588" s="309"/>
      <c r="M588" s="310"/>
    </row>
    <row r="589" spans="2:14" ht="16.5" thickTop="1" thickBot="1" x14ac:dyDescent="0.3">
      <c r="B589" s="6"/>
      <c r="C589" s="127" t="s">
        <v>46</v>
      </c>
      <c r="D589" s="128" t="str">
        <f>CONCATENATE("var. ",RIGHT(C588,2),"/",RIGHT(C588-1,2))</f>
        <v>var. 19/18</v>
      </c>
      <c r="E589" s="129" t="s">
        <v>46</v>
      </c>
      <c r="F589" s="128" t="str">
        <f>CONCATENATE("var. ",RIGHT(E588,2),"/",RIGHT(E588-1,2))</f>
        <v>var. 20/19</v>
      </c>
      <c r="G589" s="129" t="s">
        <v>46</v>
      </c>
      <c r="H589" s="128" t="s">
        <v>438</v>
      </c>
      <c r="I589" s="129" t="s">
        <v>46</v>
      </c>
      <c r="J589" s="128" t="s">
        <v>47</v>
      </c>
      <c r="K589" s="129" t="s">
        <v>46</v>
      </c>
      <c r="L589" s="128" t="s">
        <v>448</v>
      </c>
      <c r="M589" s="128" t="s">
        <v>439</v>
      </c>
    </row>
    <row r="590" spans="2:14" x14ac:dyDescent="0.25">
      <c r="B590" s="131" t="s">
        <v>50</v>
      </c>
      <c r="C590" s="132">
        <v>43784</v>
      </c>
      <c r="D590" s="133">
        <v>6.6939591100714013E-2</v>
      </c>
      <c r="E590" s="132">
        <v>54068</v>
      </c>
      <c r="F590" s="133">
        <f t="shared" ref="F590:F602" si="149">IFERROR(E590/C590-1,"-")</f>
        <v>0.23488032157865879</v>
      </c>
      <c r="G590" s="132">
        <v>2622</v>
      </c>
      <c r="H590" s="133">
        <f t="shared" ref="H590:H602" si="150">IFERROR(G590/E590-1,"-")</f>
        <v>-0.95150551157801289</v>
      </c>
      <c r="I590" s="132">
        <v>7044</v>
      </c>
      <c r="J590" s="133">
        <f t="shared" ref="J590:J602" si="151">IFERROR(I590/G590-1,"-")</f>
        <v>1.6864988558352403</v>
      </c>
      <c r="K590" s="132">
        <v>7396</v>
      </c>
      <c r="L590" s="133">
        <f t="shared" ref="L590:L593" si="152">IFERROR(K590/I590-1,"-")</f>
        <v>4.9971607041453758E-2</v>
      </c>
      <c r="M590" s="133">
        <f t="shared" ref="M590" si="153">K590/C590-1</f>
        <v>-0.83107984651927647</v>
      </c>
    </row>
    <row r="591" spans="2:14" x14ac:dyDescent="0.25">
      <c r="B591" s="131" t="s">
        <v>52</v>
      </c>
      <c r="C591" s="132">
        <v>19472</v>
      </c>
      <c r="D591" s="133">
        <v>0.12386009465543113</v>
      </c>
      <c r="E591" s="132">
        <v>24818</v>
      </c>
      <c r="F591" s="133">
        <f t="shared" si="149"/>
        <v>0.27454806902218576</v>
      </c>
      <c r="G591" s="132">
        <v>1998</v>
      </c>
      <c r="H591" s="133">
        <f t="shared" si="150"/>
        <v>-0.9194939157063422</v>
      </c>
      <c r="I591" s="132">
        <v>4446</v>
      </c>
      <c r="J591" s="133">
        <f t="shared" si="151"/>
        <v>1.2252252252252251</v>
      </c>
      <c r="K591" s="132">
        <v>5174</v>
      </c>
      <c r="L591" s="133">
        <f t="shared" si="152"/>
        <v>0.16374269005847952</v>
      </c>
      <c r="M591" s="133">
        <f>IFERROR(K591/C591-1,"-")</f>
        <v>-0.73428512736236651</v>
      </c>
    </row>
    <row r="592" spans="2:14" x14ac:dyDescent="0.25">
      <c r="B592" s="131" t="s">
        <v>54</v>
      </c>
      <c r="C592" s="132">
        <v>28547</v>
      </c>
      <c r="D592" s="133">
        <v>0.33715864911705462</v>
      </c>
      <c r="E592" s="132">
        <v>9022</v>
      </c>
      <c r="F592" s="133">
        <f t="shared" si="149"/>
        <v>-0.68395978561670234</v>
      </c>
      <c r="G592" s="132">
        <v>2681</v>
      </c>
      <c r="H592" s="133">
        <f t="shared" si="150"/>
        <v>-0.70283750831301262</v>
      </c>
      <c r="I592" s="132">
        <v>3558</v>
      </c>
      <c r="J592" s="133">
        <f t="shared" si="151"/>
        <v>0.3271167474822827</v>
      </c>
      <c r="K592" s="132">
        <v>4995</v>
      </c>
      <c r="L592" s="133">
        <f t="shared" si="152"/>
        <v>0.40387858347386163</v>
      </c>
      <c r="M592" s="133">
        <f t="shared" ref="M592:M593" si="154">IFERROR(K592/C592-1,"-")</f>
        <v>-0.82502539671419062</v>
      </c>
    </row>
    <row r="593" spans="2:14" x14ac:dyDescent="0.25">
      <c r="B593" s="131" t="s">
        <v>56</v>
      </c>
      <c r="C593" s="132">
        <v>31689</v>
      </c>
      <c r="D593" s="133">
        <v>6.7832591993530089E-2</v>
      </c>
      <c r="E593" s="132">
        <v>0</v>
      </c>
      <c r="F593" s="133">
        <f t="shared" si="149"/>
        <v>-1</v>
      </c>
      <c r="G593" s="132">
        <v>2913</v>
      </c>
      <c r="H593" s="133" t="str">
        <f t="shared" si="150"/>
        <v>-</v>
      </c>
      <c r="I593" s="132">
        <v>4121</v>
      </c>
      <c r="J593" s="133">
        <f t="shared" si="151"/>
        <v>0.41469275660830762</v>
      </c>
      <c r="K593" s="132">
        <v>5680</v>
      </c>
      <c r="L593" s="133">
        <f t="shared" si="152"/>
        <v>0.37830623635040039</v>
      </c>
      <c r="M593" s="133">
        <f t="shared" si="154"/>
        <v>-0.82075799173214681</v>
      </c>
    </row>
    <row r="594" spans="2:14" x14ac:dyDescent="0.25">
      <c r="B594" s="131" t="s">
        <v>58</v>
      </c>
      <c r="C594" s="132">
        <v>46180</v>
      </c>
      <c r="D594" s="133">
        <v>0.28011088011088003</v>
      </c>
      <c r="E594" s="132">
        <v>4</v>
      </c>
      <c r="F594" s="133">
        <f t="shared" si="149"/>
        <v>-0.99991338241663053</v>
      </c>
      <c r="G594" s="132">
        <v>1618</v>
      </c>
      <c r="H594" s="133">
        <f t="shared" si="150"/>
        <v>403.5</v>
      </c>
      <c r="I594" s="132">
        <v>3002</v>
      </c>
      <c r="J594" s="133">
        <f t="shared" si="151"/>
        <v>0.85537700865265753</v>
      </c>
      <c r="K594" s="132"/>
      <c r="L594" s="133"/>
      <c r="M594" s="133"/>
    </row>
    <row r="595" spans="2:14" x14ac:dyDescent="0.25">
      <c r="B595" s="131" t="s">
        <v>60</v>
      </c>
      <c r="C595" s="132">
        <v>51880</v>
      </c>
      <c r="D595" s="133">
        <v>0.16773206086251924</v>
      </c>
      <c r="E595" s="132">
        <v>13</v>
      </c>
      <c r="F595" s="133">
        <f t="shared" si="149"/>
        <v>-0.9997494217424826</v>
      </c>
      <c r="G595" s="132">
        <v>3850</v>
      </c>
      <c r="H595" s="133">
        <f t="shared" si="150"/>
        <v>295.15384615384613</v>
      </c>
      <c r="I595" s="132">
        <v>2599</v>
      </c>
      <c r="J595" s="133">
        <f t="shared" si="151"/>
        <v>-0.32493506493506497</v>
      </c>
      <c r="K595" s="132"/>
      <c r="L595" s="133"/>
      <c r="M595" s="133"/>
    </row>
    <row r="596" spans="2:14" x14ac:dyDescent="0.25">
      <c r="B596" s="131" t="s">
        <v>62</v>
      </c>
      <c r="C596" s="132">
        <v>58211</v>
      </c>
      <c r="D596" s="133">
        <v>0.24008862188704971</v>
      </c>
      <c r="E596" s="132">
        <v>1336</v>
      </c>
      <c r="F596" s="133">
        <f t="shared" si="149"/>
        <v>-0.97704901135524214</v>
      </c>
      <c r="G596" s="132">
        <v>2748</v>
      </c>
      <c r="H596" s="133">
        <f t="shared" si="150"/>
        <v>1.05688622754491</v>
      </c>
      <c r="I596" s="132">
        <v>4138</v>
      </c>
      <c r="J596" s="133">
        <f t="shared" si="151"/>
        <v>0.50582241630276559</v>
      </c>
      <c r="K596" s="132"/>
      <c r="L596" s="133"/>
      <c r="M596" s="133"/>
    </row>
    <row r="597" spans="2:14" x14ac:dyDescent="0.25">
      <c r="B597" s="131" t="s">
        <v>64</v>
      </c>
      <c r="C597" s="132">
        <v>55134</v>
      </c>
      <c r="D597" s="133">
        <v>0.11715837250769989</v>
      </c>
      <c r="E597" s="132">
        <v>1340</v>
      </c>
      <c r="F597" s="133">
        <f t="shared" si="149"/>
        <v>-0.97569557804621465</v>
      </c>
      <c r="G597" s="132">
        <v>2755</v>
      </c>
      <c r="H597" s="133">
        <f t="shared" si="150"/>
        <v>1.0559701492537314</v>
      </c>
      <c r="I597" s="132">
        <v>3810</v>
      </c>
      <c r="J597" s="133">
        <f t="shared" si="151"/>
        <v>0.38294010889292207</v>
      </c>
      <c r="K597" s="132"/>
      <c r="L597" s="133"/>
      <c r="M597" s="133"/>
    </row>
    <row r="598" spans="2:14" x14ac:dyDescent="0.25">
      <c r="B598" s="131" t="s">
        <v>66</v>
      </c>
      <c r="C598" s="132">
        <v>49245</v>
      </c>
      <c r="D598" s="133">
        <v>0.21550575109838577</v>
      </c>
      <c r="E598" s="132">
        <v>772</v>
      </c>
      <c r="F598" s="133">
        <f t="shared" si="149"/>
        <v>-0.98432328155142657</v>
      </c>
      <c r="G598" s="132">
        <v>2753</v>
      </c>
      <c r="H598" s="133">
        <f t="shared" si="150"/>
        <v>2.5660621761658029</v>
      </c>
      <c r="I598" s="132">
        <v>3317</v>
      </c>
      <c r="J598" s="133">
        <f t="shared" si="151"/>
        <v>0.20486741736287684</v>
      </c>
      <c r="K598" s="132"/>
      <c r="L598" s="133"/>
      <c r="M598" s="133"/>
    </row>
    <row r="599" spans="2:14" x14ac:dyDescent="0.25">
      <c r="B599" s="131" t="s">
        <v>68</v>
      </c>
      <c r="C599" s="132">
        <v>53177</v>
      </c>
      <c r="D599" s="133">
        <v>0.19794998873620195</v>
      </c>
      <c r="E599" s="132">
        <v>1180</v>
      </c>
      <c r="F599" s="133">
        <f t="shared" si="149"/>
        <v>-0.97780995543185967</v>
      </c>
      <c r="G599" s="132">
        <v>3773</v>
      </c>
      <c r="H599" s="133">
        <f t="shared" si="150"/>
        <v>2.1974576271186441</v>
      </c>
      <c r="I599" s="132">
        <v>3798</v>
      </c>
      <c r="J599" s="133">
        <f t="shared" si="151"/>
        <v>6.6260270341902405E-3</v>
      </c>
      <c r="K599" s="132"/>
      <c r="L599" s="133"/>
      <c r="M599" s="133"/>
    </row>
    <row r="600" spans="2:14" x14ac:dyDescent="0.25">
      <c r="B600" s="131" t="s">
        <v>70</v>
      </c>
      <c r="C600" s="132">
        <v>34262</v>
      </c>
      <c r="D600" s="133">
        <v>-4.8172019113234765E-2</v>
      </c>
      <c r="E600" s="132">
        <v>1311</v>
      </c>
      <c r="F600" s="133">
        <f t="shared" si="149"/>
        <v>-0.96173603409024577</v>
      </c>
      <c r="G600" s="132">
        <v>4892</v>
      </c>
      <c r="H600" s="133">
        <f t="shared" si="150"/>
        <v>2.7315026697177727</v>
      </c>
      <c r="I600" s="132">
        <v>4853</v>
      </c>
      <c r="J600" s="133">
        <f t="shared" si="151"/>
        <v>-7.9721995094030884E-3</v>
      </c>
      <c r="K600" s="132"/>
      <c r="L600" s="133"/>
      <c r="M600" s="133"/>
    </row>
    <row r="601" spans="2:14" x14ac:dyDescent="0.25">
      <c r="B601" s="131" t="s">
        <v>72</v>
      </c>
      <c r="C601" s="132">
        <v>29328</v>
      </c>
      <c r="D601" s="133">
        <v>3.6288470372071613E-2</v>
      </c>
      <c r="E601" s="132">
        <v>2281</v>
      </c>
      <c r="F601" s="133">
        <f t="shared" si="149"/>
        <v>-0.92222449536279327</v>
      </c>
      <c r="G601" s="132">
        <v>5764</v>
      </c>
      <c r="H601" s="133">
        <f t="shared" si="150"/>
        <v>1.5269618588338449</v>
      </c>
      <c r="I601" s="132">
        <v>6721</v>
      </c>
      <c r="J601" s="133">
        <f t="shared" si="151"/>
        <v>0.16603053435114501</v>
      </c>
      <c r="K601" s="132"/>
      <c r="L601" s="133"/>
      <c r="M601" s="133"/>
    </row>
    <row r="602" spans="2:14" ht="15.75" x14ac:dyDescent="0.25">
      <c r="B602" s="134" t="s">
        <v>33</v>
      </c>
      <c r="C602" s="135">
        <v>500909</v>
      </c>
      <c r="D602" s="136">
        <v>0.15049668684038275</v>
      </c>
      <c r="E602" s="135">
        <v>96145</v>
      </c>
      <c r="F602" s="136">
        <f t="shared" si="149"/>
        <v>-0.80805894883102525</v>
      </c>
      <c r="G602" s="135">
        <v>38367</v>
      </c>
      <c r="H602" s="136">
        <f t="shared" si="150"/>
        <v>-0.60094648707681109</v>
      </c>
      <c r="I602" s="135">
        <v>51407</v>
      </c>
      <c r="J602" s="136">
        <f t="shared" si="151"/>
        <v>0.33987541376703945</v>
      </c>
      <c r="K602" s="135">
        <v>23245</v>
      </c>
      <c r="L602" s="136">
        <v>0.21263498356721788</v>
      </c>
      <c r="M602" s="136">
        <v>-0.81176918342888604</v>
      </c>
    </row>
    <row r="603" spans="2:14" ht="6" customHeight="1" x14ac:dyDescent="0.25"/>
    <row r="604" spans="2:14" x14ac:dyDescent="0.25">
      <c r="B604" s="39" t="s">
        <v>19</v>
      </c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</row>
    <row r="605" spans="2:14" x14ac:dyDescent="0.25">
      <c r="C605" s="139"/>
      <c r="G605" s="139"/>
      <c r="I605" s="139"/>
      <c r="K605" s="139"/>
    </row>
    <row r="608" spans="2:14" ht="48.75" customHeight="1" thickBot="1" x14ac:dyDescent="0.3">
      <c r="B608" s="293" t="str">
        <f>CONCATENATE("Pernoctaciones realizadas por los procedentes de ",C610," en los establecimientos alojativos de Tenerife (hotel + apartamento)")</f>
        <v>Pernoctaciones realizadas por los procedentes de República Checa en los establecimientos alojativos de Tenerife (hotel + apartamento)</v>
      </c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1" t="s">
        <v>124</v>
      </c>
    </row>
    <row r="609" spans="2:14" ht="10.5" customHeight="1" thickBot="1" x14ac:dyDescent="0.3">
      <c r="B609" s="124"/>
      <c r="C609" s="125"/>
      <c r="D609" s="124"/>
      <c r="E609" s="124"/>
      <c r="F609" s="124"/>
      <c r="G609" s="124"/>
      <c r="H609" s="124"/>
      <c r="I609" s="124"/>
      <c r="J609" s="124"/>
      <c r="K609" s="2"/>
      <c r="L609" s="2"/>
      <c r="N609" s="1" t="s">
        <v>125</v>
      </c>
    </row>
    <row r="610" spans="2:14" ht="22.5" thickTop="1" thickBot="1" x14ac:dyDescent="0.3">
      <c r="B610" s="140" t="str">
        <f>C610</f>
        <v>República Checa</v>
      </c>
      <c r="C610" s="303" t="s">
        <v>152</v>
      </c>
      <c r="D610" s="304"/>
      <c r="E610" s="304"/>
      <c r="F610" s="304"/>
      <c r="G610" s="304"/>
      <c r="H610" s="304"/>
      <c r="I610" s="304"/>
      <c r="J610" s="304"/>
      <c r="K610" s="304"/>
      <c r="L610" s="304"/>
      <c r="M610" s="305"/>
    </row>
    <row r="611" spans="2:14" ht="22.5" thickTop="1" thickBot="1" x14ac:dyDescent="0.3">
      <c r="B611" s="3"/>
      <c r="C611" s="306">
        <v>2019</v>
      </c>
      <c r="D611" s="307"/>
      <c r="E611" s="308">
        <v>2020</v>
      </c>
      <c r="F611" s="307"/>
      <c r="G611" s="308">
        <v>2021</v>
      </c>
      <c r="H611" s="307"/>
      <c r="I611" s="308">
        <v>2022</v>
      </c>
      <c r="J611" s="307"/>
      <c r="K611" s="308">
        <v>2023</v>
      </c>
      <c r="L611" s="309"/>
      <c r="M611" s="310"/>
    </row>
    <row r="612" spans="2:14" ht="16.5" thickTop="1" thickBot="1" x14ac:dyDescent="0.3">
      <c r="B612" s="6"/>
      <c r="C612" s="127" t="s">
        <v>46</v>
      </c>
      <c r="D612" s="128" t="str">
        <f>CONCATENATE("var. ",RIGHT(C611,2),"/",RIGHT(C611-1,2))</f>
        <v>var. 19/18</v>
      </c>
      <c r="E612" s="129" t="s">
        <v>46</v>
      </c>
      <c r="F612" s="128" t="str">
        <f>CONCATENATE("var. ",RIGHT(E611,2),"/",RIGHT(E611-1,2))</f>
        <v>var. 20/19</v>
      </c>
      <c r="G612" s="129" t="s">
        <v>46</v>
      </c>
      <c r="H612" s="128" t="s">
        <v>438</v>
      </c>
      <c r="I612" s="129" t="s">
        <v>46</v>
      </c>
      <c r="J612" s="128" t="s">
        <v>47</v>
      </c>
      <c r="K612" s="129" t="s">
        <v>46</v>
      </c>
      <c r="L612" s="128" t="s">
        <v>448</v>
      </c>
      <c r="M612" s="128" t="s">
        <v>439</v>
      </c>
    </row>
    <row r="613" spans="2:14" x14ac:dyDescent="0.25">
      <c r="B613" s="131" t="s">
        <v>50</v>
      </c>
      <c r="C613" s="132">
        <v>3268</v>
      </c>
      <c r="D613" s="133">
        <v>-5.192921380910942E-2</v>
      </c>
      <c r="E613" s="132">
        <v>4903</v>
      </c>
      <c r="F613" s="133">
        <f t="shared" ref="F613:F625" si="155">IFERROR(E613/C613-1,"-")</f>
        <v>0.50030599755201965</v>
      </c>
      <c r="G613" s="132">
        <v>4570</v>
      </c>
      <c r="H613" s="133">
        <f t="shared" ref="H613:H625" si="156">IFERROR(G613/E613-1,"-")</f>
        <v>-6.7917601468488686E-2</v>
      </c>
      <c r="I613" s="132">
        <v>14176</v>
      </c>
      <c r="J613" s="133">
        <f t="shared" ref="J613:J625" si="157">IFERROR(I613/G613-1,"-")</f>
        <v>2.101969365426696</v>
      </c>
      <c r="K613" s="132">
        <v>12436</v>
      </c>
      <c r="L613" s="133">
        <f t="shared" ref="L613:L616" si="158">IFERROR(K613/I613-1,"-")</f>
        <v>-0.12274266365688491</v>
      </c>
      <c r="M613" s="133">
        <f t="shared" ref="M613" si="159">K613/C613-1</f>
        <v>2.8053855569155446</v>
      </c>
    </row>
    <row r="614" spans="2:14" x14ac:dyDescent="0.25">
      <c r="B614" s="131" t="s">
        <v>52</v>
      </c>
      <c r="C614" s="132">
        <v>4133</v>
      </c>
      <c r="D614" s="133">
        <v>0.42763385146804844</v>
      </c>
      <c r="E614" s="132">
        <v>6195</v>
      </c>
      <c r="F614" s="133">
        <f t="shared" si="155"/>
        <v>0.49891120251633203</v>
      </c>
      <c r="G614" s="132">
        <v>7916</v>
      </c>
      <c r="H614" s="133">
        <f t="shared" si="156"/>
        <v>0.27780468119451163</v>
      </c>
      <c r="I614" s="132">
        <v>13643</v>
      </c>
      <c r="J614" s="133">
        <f t="shared" si="157"/>
        <v>0.72347145022738757</v>
      </c>
      <c r="K614" s="132">
        <v>14990</v>
      </c>
      <c r="L614" s="133">
        <f t="shared" si="158"/>
        <v>9.8731950450780648E-2</v>
      </c>
      <c r="M614" s="133">
        <f>IFERROR(K614/C614-1,"-")</f>
        <v>2.626905395596419</v>
      </c>
    </row>
    <row r="615" spans="2:14" x14ac:dyDescent="0.25">
      <c r="B615" s="131" t="s">
        <v>54</v>
      </c>
      <c r="C615" s="132">
        <v>4413</v>
      </c>
      <c r="D615" s="133">
        <v>-1.9768991559307003E-2</v>
      </c>
      <c r="E615" s="132">
        <v>2624</v>
      </c>
      <c r="F615" s="133">
        <f t="shared" si="155"/>
        <v>-0.40539315658282349</v>
      </c>
      <c r="G615" s="132">
        <v>14413</v>
      </c>
      <c r="H615" s="133">
        <f t="shared" si="156"/>
        <v>4.4927591463414638</v>
      </c>
      <c r="I615" s="132">
        <v>18155</v>
      </c>
      <c r="J615" s="133">
        <f t="shared" si="157"/>
        <v>0.25962672587247626</v>
      </c>
      <c r="K615" s="132">
        <v>20175</v>
      </c>
      <c r="L615" s="133">
        <f t="shared" si="158"/>
        <v>0.11126411456898921</v>
      </c>
      <c r="M615" s="133">
        <f t="shared" ref="M615:M616" si="160">IFERROR(K615/C615-1,"-")</f>
        <v>3.5717199184228416</v>
      </c>
    </row>
    <row r="616" spans="2:14" x14ac:dyDescent="0.25">
      <c r="B616" s="131" t="s">
        <v>56</v>
      </c>
      <c r="C616" s="132">
        <v>4073</v>
      </c>
      <c r="D616" s="133">
        <v>-1.0687393733300965E-2</v>
      </c>
      <c r="E616" s="132">
        <v>0</v>
      </c>
      <c r="F616" s="133">
        <f t="shared" si="155"/>
        <v>-1</v>
      </c>
      <c r="G616" s="132">
        <v>14571</v>
      </c>
      <c r="H616" s="133" t="str">
        <f t="shared" si="156"/>
        <v>-</v>
      </c>
      <c r="I616" s="132">
        <v>15406</v>
      </c>
      <c r="J616" s="133">
        <f t="shared" si="157"/>
        <v>5.7305607027657635E-2</v>
      </c>
      <c r="K616" s="132">
        <v>14111</v>
      </c>
      <c r="L616" s="133">
        <f t="shared" si="158"/>
        <v>-8.4058159158769352E-2</v>
      </c>
      <c r="M616" s="133">
        <f t="shared" si="160"/>
        <v>2.4645224650135034</v>
      </c>
    </row>
    <row r="617" spans="2:14" x14ac:dyDescent="0.25">
      <c r="B617" s="131" t="s">
        <v>58</v>
      </c>
      <c r="C617" s="132">
        <v>4246</v>
      </c>
      <c r="D617" s="133">
        <v>-0.14943910256410253</v>
      </c>
      <c r="E617" s="132">
        <v>15</v>
      </c>
      <c r="F617" s="133">
        <f t="shared" si="155"/>
        <v>-0.99646726330664159</v>
      </c>
      <c r="G617" s="132">
        <v>13108</v>
      </c>
      <c r="H617" s="133">
        <f t="shared" si="156"/>
        <v>872.86666666666667</v>
      </c>
      <c r="I617" s="132">
        <v>15365</v>
      </c>
      <c r="J617" s="133">
        <f t="shared" si="157"/>
        <v>0.17218492523649687</v>
      </c>
      <c r="K617" s="132"/>
      <c r="L617" s="133"/>
      <c r="M617" s="133"/>
    </row>
    <row r="618" spans="2:14" x14ac:dyDescent="0.25">
      <c r="B618" s="131" t="s">
        <v>60</v>
      </c>
      <c r="C618" s="132">
        <v>5537</v>
      </c>
      <c r="D618" s="133">
        <v>-0.14526088298857676</v>
      </c>
      <c r="E618" s="132">
        <v>13</v>
      </c>
      <c r="F618" s="133">
        <f t="shared" si="155"/>
        <v>-0.99765215820841613</v>
      </c>
      <c r="G618" s="132">
        <v>10403</v>
      </c>
      <c r="H618" s="133">
        <f t="shared" si="156"/>
        <v>799.23076923076928</v>
      </c>
      <c r="I618" s="132">
        <v>14157</v>
      </c>
      <c r="J618" s="133">
        <f t="shared" si="157"/>
        <v>0.3608574449677977</v>
      </c>
      <c r="K618" s="132"/>
      <c r="L618" s="133"/>
      <c r="M618" s="133"/>
    </row>
    <row r="619" spans="2:14" x14ac:dyDescent="0.25">
      <c r="B619" s="131" t="s">
        <v>62</v>
      </c>
      <c r="C619" s="132">
        <v>7386</v>
      </c>
      <c r="D619" s="133">
        <v>-0.2094616290270791</v>
      </c>
      <c r="E619" s="132">
        <v>1366</v>
      </c>
      <c r="F619" s="133">
        <f t="shared" si="155"/>
        <v>-0.81505551042512858</v>
      </c>
      <c r="G619" s="132">
        <v>15264</v>
      </c>
      <c r="H619" s="133">
        <f t="shared" si="156"/>
        <v>10.174231332357248</v>
      </c>
      <c r="I619" s="132">
        <v>21109</v>
      </c>
      <c r="J619" s="133">
        <f t="shared" si="157"/>
        <v>0.38292714884696011</v>
      </c>
      <c r="K619" s="132"/>
      <c r="L619" s="133"/>
      <c r="M619" s="133"/>
    </row>
    <row r="620" spans="2:14" x14ac:dyDescent="0.25">
      <c r="B620" s="131" t="s">
        <v>64</v>
      </c>
      <c r="C620" s="132">
        <v>7731</v>
      </c>
      <c r="D620" s="133">
        <v>-1.915757421974118E-2</v>
      </c>
      <c r="E620" s="132">
        <v>3732</v>
      </c>
      <c r="F620" s="133">
        <f t="shared" si="155"/>
        <v>-0.51726814124951492</v>
      </c>
      <c r="G620" s="132">
        <v>11448</v>
      </c>
      <c r="H620" s="133">
        <f t="shared" si="156"/>
        <v>2.067524115755627</v>
      </c>
      <c r="I620" s="132">
        <v>18821</v>
      </c>
      <c r="J620" s="133">
        <f t="shared" si="157"/>
        <v>0.64404262753319363</v>
      </c>
      <c r="K620" s="132"/>
      <c r="L620" s="133"/>
      <c r="M620" s="133"/>
    </row>
    <row r="621" spans="2:14" x14ac:dyDescent="0.25">
      <c r="B621" s="131" t="s">
        <v>66</v>
      </c>
      <c r="C621" s="132">
        <v>7018</v>
      </c>
      <c r="D621" s="133">
        <v>-6.439141447806962E-2</v>
      </c>
      <c r="E621" s="132">
        <v>2587</v>
      </c>
      <c r="F621" s="133">
        <f t="shared" si="155"/>
        <v>-0.63137646053006558</v>
      </c>
      <c r="G621" s="132">
        <v>11281</v>
      </c>
      <c r="H621" s="133">
        <f t="shared" si="156"/>
        <v>3.3606494008504058</v>
      </c>
      <c r="I621" s="132">
        <v>16393</v>
      </c>
      <c r="J621" s="133">
        <f t="shared" si="157"/>
        <v>0.45315131637266193</v>
      </c>
      <c r="K621" s="132"/>
      <c r="L621" s="133"/>
      <c r="M621" s="133"/>
    </row>
    <row r="622" spans="2:14" x14ac:dyDescent="0.25">
      <c r="B622" s="131" t="s">
        <v>68</v>
      </c>
      <c r="C622" s="132">
        <v>9417</v>
      </c>
      <c r="D622" s="133">
        <v>0.4328971393791845</v>
      </c>
      <c r="E622" s="132">
        <v>6216</v>
      </c>
      <c r="F622" s="133">
        <f t="shared" si="155"/>
        <v>-0.33991717107359032</v>
      </c>
      <c r="G622" s="132">
        <v>14784</v>
      </c>
      <c r="H622" s="133">
        <f t="shared" si="156"/>
        <v>1.3783783783783785</v>
      </c>
      <c r="I622" s="132">
        <v>19347</v>
      </c>
      <c r="J622" s="133">
        <f t="shared" si="157"/>
        <v>0.30864448051948057</v>
      </c>
      <c r="K622" s="132"/>
      <c r="L622" s="133"/>
      <c r="M622" s="133"/>
    </row>
    <row r="623" spans="2:14" x14ac:dyDescent="0.25">
      <c r="B623" s="131" t="s">
        <v>70</v>
      </c>
      <c r="C623" s="132">
        <v>7049</v>
      </c>
      <c r="D623" s="133">
        <v>0.22229928905843588</v>
      </c>
      <c r="E623" s="132">
        <v>7630</v>
      </c>
      <c r="F623" s="133">
        <f t="shared" si="155"/>
        <v>8.2423038728897779E-2</v>
      </c>
      <c r="G623" s="132">
        <v>13921</v>
      </c>
      <c r="H623" s="133">
        <f t="shared" si="156"/>
        <v>0.82450851900393185</v>
      </c>
      <c r="I623" s="132">
        <v>15313</v>
      </c>
      <c r="J623" s="133">
        <f t="shared" si="157"/>
        <v>9.9992816608002189E-2</v>
      </c>
      <c r="K623" s="132"/>
      <c r="L623" s="133"/>
      <c r="M623" s="133"/>
    </row>
    <row r="624" spans="2:14" x14ac:dyDescent="0.25">
      <c r="B624" s="131" t="s">
        <v>72</v>
      </c>
      <c r="C624" s="132">
        <v>7181</v>
      </c>
      <c r="D624" s="133">
        <v>0.49666527719883291</v>
      </c>
      <c r="E624" s="132">
        <v>6268</v>
      </c>
      <c r="F624" s="133">
        <f t="shared" si="155"/>
        <v>-0.12714106670380165</v>
      </c>
      <c r="G624" s="132">
        <v>14909</v>
      </c>
      <c r="H624" s="133">
        <f t="shared" si="156"/>
        <v>1.3785896617740905</v>
      </c>
      <c r="I624" s="132">
        <v>14203</v>
      </c>
      <c r="J624" s="133">
        <f t="shared" si="157"/>
        <v>-4.7353947280166397E-2</v>
      </c>
      <c r="K624" s="132"/>
      <c r="L624" s="133"/>
      <c r="M624" s="133"/>
    </row>
    <row r="625" spans="2:14" ht="15.75" x14ac:dyDescent="0.25">
      <c r="B625" s="134" t="s">
        <v>33</v>
      </c>
      <c r="C625" s="135">
        <v>71452</v>
      </c>
      <c r="D625" s="136">
        <v>4.6241251061586608E-2</v>
      </c>
      <c r="E625" s="135">
        <v>41549</v>
      </c>
      <c r="F625" s="136">
        <f t="shared" si="155"/>
        <v>-0.41850473044841296</v>
      </c>
      <c r="G625" s="135">
        <v>146588</v>
      </c>
      <c r="H625" s="136">
        <f t="shared" si="156"/>
        <v>2.5280752846037209</v>
      </c>
      <c r="I625" s="135">
        <v>196088</v>
      </c>
      <c r="J625" s="136">
        <f t="shared" si="157"/>
        <v>0.33768111987338667</v>
      </c>
      <c r="K625" s="135">
        <v>61712</v>
      </c>
      <c r="L625" s="136">
        <v>5.4089279895730424E-3</v>
      </c>
      <c r="M625" s="136">
        <v>2.8844338138100332</v>
      </c>
    </row>
    <row r="626" spans="2:14" ht="6" customHeight="1" x14ac:dyDescent="0.25"/>
    <row r="627" spans="2:14" x14ac:dyDescent="0.25">
      <c r="B627" s="39" t="s">
        <v>19</v>
      </c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</row>
    <row r="628" spans="2:14" x14ac:dyDescent="0.25">
      <c r="C628" s="139"/>
      <c r="G628" s="139"/>
      <c r="I628" s="139"/>
      <c r="K628" s="139"/>
    </row>
    <row r="630" spans="2:14" ht="48.75" customHeight="1" thickBot="1" x14ac:dyDescent="0.3">
      <c r="B630" s="293" t="str">
        <f>CONCATENATE("Pernoctaciones realizadas por los procedentes de ",C632," en los establecimientos alojativos de Tenerife (hotel + apartamento)")</f>
        <v>Pernoctaciones realizadas por los procedentes de Rumanía en los establecimientos alojativos de Tenerife (hotel + apartamento)</v>
      </c>
      <c r="C630" s="293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1" t="s">
        <v>124</v>
      </c>
    </row>
    <row r="631" spans="2:14" ht="10.5" customHeight="1" thickBot="1" x14ac:dyDescent="0.3">
      <c r="B631" s="124"/>
      <c r="C631" s="125"/>
      <c r="D631" s="124"/>
      <c r="E631" s="124"/>
      <c r="F631" s="124"/>
      <c r="G631" s="124"/>
      <c r="H631" s="124"/>
      <c r="I631" s="124"/>
      <c r="J631" s="124"/>
      <c r="K631" s="2"/>
      <c r="L631" s="2"/>
      <c r="N631" s="1" t="s">
        <v>125</v>
      </c>
    </row>
    <row r="632" spans="2:14" ht="22.5" thickTop="1" thickBot="1" x14ac:dyDescent="0.3">
      <c r="B632" s="140" t="s">
        <v>154</v>
      </c>
      <c r="C632" s="303" t="s">
        <v>155</v>
      </c>
      <c r="D632" s="304"/>
      <c r="E632" s="304"/>
      <c r="F632" s="304"/>
      <c r="G632" s="304"/>
      <c r="H632" s="304"/>
      <c r="I632" s="304"/>
      <c r="J632" s="304"/>
      <c r="K632" s="304"/>
      <c r="L632" s="304"/>
      <c r="M632" s="305"/>
    </row>
    <row r="633" spans="2:14" ht="22.5" thickTop="1" thickBot="1" x14ac:dyDescent="0.3">
      <c r="B633" s="3"/>
      <c r="C633" s="306">
        <v>2019</v>
      </c>
      <c r="D633" s="307"/>
      <c r="E633" s="308">
        <v>2020</v>
      </c>
      <c r="F633" s="307"/>
      <c r="G633" s="308">
        <v>2021</v>
      </c>
      <c r="H633" s="307"/>
      <c r="I633" s="308">
        <v>2022</v>
      </c>
      <c r="J633" s="307"/>
      <c r="K633" s="308">
        <v>2023</v>
      </c>
      <c r="L633" s="309"/>
      <c r="M633" s="310"/>
    </row>
    <row r="634" spans="2:14" ht="16.5" thickTop="1" thickBot="1" x14ac:dyDescent="0.3">
      <c r="B634" s="6"/>
      <c r="C634" s="127" t="s">
        <v>46</v>
      </c>
      <c r="D634" s="128" t="str">
        <f>CONCATENATE("var. ",RIGHT(C633,2),"/",RIGHT(C633-1,2))</f>
        <v>var. 19/18</v>
      </c>
      <c r="E634" s="129" t="s">
        <v>46</v>
      </c>
      <c r="F634" s="128" t="str">
        <f>CONCATENATE("var. ",RIGHT(E633,2),"/",RIGHT(E633-1,2))</f>
        <v>var. 20/19</v>
      </c>
      <c r="G634" s="129" t="s">
        <v>46</v>
      </c>
      <c r="H634" s="128" t="s">
        <v>438</v>
      </c>
      <c r="I634" s="129" t="s">
        <v>46</v>
      </c>
      <c r="J634" s="128" t="s">
        <v>47</v>
      </c>
      <c r="K634" s="129" t="s">
        <v>46</v>
      </c>
      <c r="L634" s="128" t="s">
        <v>448</v>
      </c>
      <c r="M634" s="128" t="s">
        <v>439</v>
      </c>
    </row>
    <row r="635" spans="2:14" x14ac:dyDescent="0.25">
      <c r="B635" s="131" t="s">
        <v>50</v>
      </c>
      <c r="C635" s="132">
        <v>4084</v>
      </c>
      <c r="D635" s="133">
        <v>-1.6851227732306184E-2</v>
      </c>
      <c r="E635" s="132">
        <v>6650</v>
      </c>
      <c r="F635" s="133">
        <f t="shared" ref="F635:F647" si="161">IFERROR(E635/C635-1,"-")</f>
        <v>0.6283055827619981</v>
      </c>
      <c r="G635" s="132">
        <v>1544</v>
      </c>
      <c r="H635" s="133">
        <f t="shared" ref="H635:H647" si="162">IFERROR(G635/E635-1,"-")</f>
        <v>-0.7678195488721804</v>
      </c>
      <c r="I635" s="132">
        <v>9450</v>
      </c>
      <c r="J635" s="133">
        <f t="shared" ref="J635:J647" si="163">IFERROR(I635/G635-1,"-")</f>
        <v>5.1204663212435237</v>
      </c>
      <c r="K635" s="132">
        <v>12803</v>
      </c>
      <c r="L635" s="133">
        <f t="shared" ref="L635:L638" si="164">IFERROR(K635/I635-1,"-")</f>
        <v>0.35481481481481492</v>
      </c>
      <c r="M635" s="133">
        <f t="shared" ref="M635" si="165">K635/C635-1</f>
        <v>2.1349167482859941</v>
      </c>
    </row>
    <row r="636" spans="2:14" x14ac:dyDescent="0.25">
      <c r="B636" s="131" t="s">
        <v>52</v>
      </c>
      <c r="C636" s="132">
        <v>4567</v>
      </c>
      <c r="D636" s="133">
        <v>0.38688126328575767</v>
      </c>
      <c r="E636" s="132">
        <v>5700</v>
      </c>
      <c r="F636" s="133">
        <f t="shared" si="161"/>
        <v>0.24808408145390848</v>
      </c>
      <c r="G636" s="132">
        <v>923</v>
      </c>
      <c r="H636" s="133">
        <f t="shared" si="162"/>
        <v>-0.83807017543859652</v>
      </c>
      <c r="I636" s="132">
        <v>8853</v>
      </c>
      <c r="J636" s="133">
        <f t="shared" si="163"/>
        <v>8.591549295774648</v>
      </c>
      <c r="K636" s="132">
        <v>12727</v>
      </c>
      <c r="L636" s="133">
        <f t="shared" si="164"/>
        <v>0.43759177679882533</v>
      </c>
      <c r="M636" s="133">
        <f>IFERROR(K636/C636-1,"-")</f>
        <v>1.7867308955550691</v>
      </c>
    </row>
    <row r="637" spans="2:14" x14ac:dyDescent="0.25">
      <c r="B637" s="131" t="s">
        <v>54</v>
      </c>
      <c r="C637" s="132">
        <v>4301</v>
      </c>
      <c r="D637" s="133">
        <v>0.22675413576725623</v>
      </c>
      <c r="E637" s="132">
        <v>2265</v>
      </c>
      <c r="F637" s="133">
        <f t="shared" si="161"/>
        <v>-0.47337828411997207</v>
      </c>
      <c r="G637" s="132">
        <v>828</v>
      </c>
      <c r="H637" s="133">
        <f t="shared" si="162"/>
        <v>-0.63443708609271521</v>
      </c>
      <c r="I637" s="132">
        <v>9188</v>
      </c>
      <c r="J637" s="133">
        <f t="shared" si="163"/>
        <v>10.096618357487923</v>
      </c>
      <c r="K637" s="132">
        <v>10334</v>
      </c>
      <c r="L637" s="133">
        <f t="shared" si="164"/>
        <v>0.12472790596430117</v>
      </c>
      <c r="M637" s="133">
        <f t="shared" ref="M637:M638" si="166">IFERROR(K637/C637-1,"-")</f>
        <v>1.402697047198326</v>
      </c>
    </row>
    <row r="638" spans="2:14" x14ac:dyDescent="0.25">
      <c r="B638" s="131" t="s">
        <v>56</v>
      </c>
      <c r="C638" s="132">
        <v>6715</v>
      </c>
      <c r="D638" s="133">
        <v>0.23664825046040505</v>
      </c>
      <c r="E638" s="132">
        <v>0</v>
      </c>
      <c r="F638" s="133">
        <f t="shared" si="161"/>
        <v>-1</v>
      </c>
      <c r="G638" s="132">
        <v>2954</v>
      </c>
      <c r="H638" s="133" t="str">
        <f t="shared" si="162"/>
        <v>-</v>
      </c>
      <c r="I638" s="132">
        <v>15205</v>
      </c>
      <c r="J638" s="133">
        <f t="shared" si="163"/>
        <v>4.147257955314827</v>
      </c>
      <c r="K638" s="132">
        <v>19220</v>
      </c>
      <c r="L638" s="133">
        <f t="shared" si="164"/>
        <v>0.26405787569878325</v>
      </c>
      <c r="M638" s="133">
        <f t="shared" si="166"/>
        <v>1.8622486969471335</v>
      </c>
    </row>
    <row r="639" spans="2:14" x14ac:dyDescent="0.25">
      <c r="B639" s="131" t="s">
        <v>58</v>
      </c>
      <c r="C639" s="132">
        <v>8080</v>
      </c>
      <c r="D639" s="133">
        <v>8.7390761548065132E-3</v>
      </c>
      <c r="E639" s="132">
        <v>4</v>
      </c>
      <c r="F639" s="133">
        <f t="shared" si="161"/>
        <v>-0.9995049504950495</v>
      </c>
      <c r="G639" s="132">
        <v>3533</v>
      </c>
      <c r="H639" s="133">
        <f t="shared" si="162"/>
        <v>882.25</v>
      </c>
      <c r="I639" s="132">
        <v>14681</v>
      </c>
      <c r="J639" s="133">
        <f t="shared" si="163"/>
        <v>3.1553920181149167</v>
      </c>
      <c r="K639" s="132"/>
      <c r="L639" s="133"/>
      <c r="M639" s="133"/>
    </row>
    <row r="640" spans="2:14" x14ac:dyDescent="0.25">
      <c r="B640" s="131" t="s">
        <v>60</v>
      </c>
      <c r="C640" s="132">
        <v>13461</v>
      </c>
      <c r="D640" s="133">
        <v>-0.11812106918238996</v>
      </c>
      <c r="E640" s="132">
        <v>28</v>
      </c>
      <c r="F640" s="133">
        <f t="shared" si="161"/>
        <v>-0.99791991679667191</v>
      </c>
      <c r="G640" s="132">
        <v>6880</v>
      </c>
      <c r="H640" s="133">
        <f t="shared" si="162"/>
        <v>244.71428571428572</v>
      </c>
      <c r="I640" s="132">
        <v>20758</v>
      </c>
      <c r="J640" s="133">
        <f t="shared" si="163"/>
        <v>2.0171511627906975</v>
      </c>
      <c r="K640" s="132"/>
      <c r="L640" s="133"/>
      <c r="M640" s="133"/>
    </row>
    <row r="641" spans="2:14" x14ac:dyDescent="0.25">
      <c r="B641" s="131" t="s">
        <v>62</v>
      </c>
      <c r="C641" s="132">
        <v>16616</v>
      </c>
      <c r="D641" s="133">
        <v>0.22239387920253062</v>
      </c>
      <c r="E641" s="132">
        <v>4872</v>
      </c>
      <c r="F641" s="133">
        <f t="shared" si="161"/>
        <v>-0.7067886374578719</v>
      </c>
      <c r="G641" s="132">
        <v>14342</v>
      </c>
      <c r="H641" s="133">
        <f t="shared" si="162"/>
        <v>1.94376026272578</v>
      </c>
      <c r="I641" s="132">
        <v>21054</v>
      </c>
      <c r="J641" s="133">
        <f t="shared" si="163"/>
        <v>0.46799609538418641</v>
      </c>
      <c r="K641" s="132"/>
      <c r="L641" s="133"/>
      <c r="M641" s="133"/>
    </row>
    <row r="642" spans="2:14" x14ac:dyDescent="0.25">
      <c r="B642" s="131" t="s">
        <v>64</v>
      </c>
      <c r="C642" s="132">
        <v>16343</v>
      </c>
      <c r="D642" s="133">
        <v>0.12292153359901059</v>
      </c>
      <c r="E642" s="132">
        <v>8737</v>
      </c>
      <c r="F642" s="133">
        <f t="shared" si="161"/>
        <v>-0.46539802973750233</v>
      </c>
      <c r="G642" s="132">
        <v>15418</v>
      </c>
      <c r="H642" s="133">
        <f t="shared" si="162"/>
        <v>0.76467895158521237</v>
      </c>
      <c r="I642" s="132">
        <v>23049</v>
      </c>
      <c r="J642" s="133">
        <f t="shared" si="163"/>
        <v>0.49494097807757176</v>
      </c>
      <c r="K642" s="132"/>
      <c r="L642" s="133"/>
      <c r="M642" s="133"/>
    </row>
    <row r="643" spans="2:14" x14ac:dyDescent="0.25">
      <c r="B643" s="131" t="s">
        <v>66</v>
      </c>
      <c r="C643" s="132">
        <v>15458</v>
      </c>
      <c r="D643" s="133">
        <v>6.6363134657836609E-2</v>
      </c>
      <c r="E643" s="132">
        <v>5596</v>
      </c>
      <c r="F643" s="133">
        <f t="shared" si="161"/>
        <v>-0.63798680294992882</v>
      </c>
      <c r="G643" s="132">
        <v>12434</v>
      </c>
      <c r="H643" s="133">
        <f t="shared" si="162"/>
        <v>1.2219442458899215</v>
      </c>
      <c r="I643" s="132">
        <v>16221</v>
      </c>
      <c r="J643" s="133">
        <f t="shared" si="163"/>
        <v>0.30456811967186748</v>
      </c>
      <c r="K643" s="132"/>
      <c r="L643" s="133"/>
      <c r="M643" s="133"/>
    </row>
    <row r="644" spans="2:14" x14ac:dyDescent="0.25">
      <c r="B644" s="131" t="s">
        <v>68</v>
      </c>
      <c r="C644" s="132">
        <v>9017</v>
      </c>
      <c r="D644" s="133">
        <v>0.36414523449319214</v>
      </c>
      <c r="E644" s="132">
        <v>2400</v>
      </c>
      <c r="F644" s="133">
        <f t="shared" si="161"/>
        <v>-0.73383608739048456</v>
      </c>
      <c r="G644" s="132">
        <v>9614</v>
      </c>
      <c r="H644" s="133">
        <f t="shared" si="162"/>
        <v>3.0058333333333334</v>
      </c>
      <c r="I644" s="132">
        <v>14070</v>
      </c>
      <c r="J644" s="133">
        <f t="shared" si="163"/>
        <v>0.46349074266694412</v>
      </c>
      <c r="K644" s="132"/>
      <c r="L644" s="133"/>
      <c r="M644" s="133"/>
    </row>
    <row r="645" spans="2:14" x14ac:dyDescent="0.25">
      <c r="B645" s="131" t="s">
        <v>70</v>
      </c>
      <c r="C645" s="132">
        <v>4545</v>
      </c>
      <c r="D645" s="133">
        <v>0.12056213017751483</v>
      </c>
      <c r="E645" s="132">
        <v>1201</v>
      </c>
      <c r="F645" s="133">
        <f t="shared" si="161"/>
        <v>-0.73575357535753572</v>
      </c>
      <c r="G645" s="132">
        <v>7129</v>
      </c>
      <c r="H645" s="133">
        <f t="shared" si="162"/>
        <v>4.9358867610324726</v>
      </c>
      <c r="I645" s="132">
        <v>9199</v>
      </c>
      <c r="J645" s="133">
        <f t="shared" si="163"/>
        <v>0.29036330481133388</v>
      </c>
      <c r="K645" s="132"/>
      <c r="L645" s="133"/>
      <c r="M645" s="133"/>
    </row>
    <row r="646" spans="2:14" x14ac:dyDescent="0.25">
      <c r="B646" s="131" t="s">
        <v>72</v>
      </c>
      <c r="C646" s="132">
        <v>6667</v>
      </c>
      <c r="D646" s="133">
        <v>0.43871385412170905</v>
      </c>
      <c r="E646" s="132">
        <v>2253</v>
      </c>
      <c r="F646" s="133">
        <f t="shared" si="161"/>
        <v>-0.66206689665516727</v>
      </c>
      <c r="G646" s="132">
        <v>7926</v>
      </c>
      <c r="H646" s="133">
        <f t="shared" si="162"/>
        <v>2.5179760319573901</v>
      </c>
      <c r="I646" s="132">
        <v>11459</v>
      </c>
      <c r="J646" s="133">
        <f t="shared" si="163"/>
        <v>0.44574817057784499</v>
      </c>
      <c r="K646" s="132"/>
      <c r="L646" s="133"/>
      <c r="M646" s="133"/>
    </row>
    <row r="647" spans="2:14" ht="15.75" x14ac:dyDescent="0.25">
      <c r="B647" s="134" t="s">
        <v>33</v>
      </c>
      <c r="C647" s="135">
        <v>109854</v>
      </c>
      <c r="D647" s="136">
        <v>0.12555327868852451</v>
      </c>
      <c r="E647" s="135">
        <v>39706</v>
      </c>
      <c r="F647" s="136">
        <f t="shared" si="161"/>
        <v>-0.63855662970852223</v>
      </c>
      <c r="G647" s="135">
        <v>83525</v>
      </c>
      <c r="H647" s="136">
        <f t="shared" si="162"/>
        <v>1.1035863597441193</v>
      </c>
      <c r="I647" s="135">
        <v>173187</v>
      </c>
      <c r="J647" s="136">
        <f t="shared" si="163"/>
        <v>1.0734750074827897</v>
      </c>
      <c r="K647" s="135">
        <v>55084</v>
      </c>
      <c r="L647" s="136">
        <v>0.29014427581038027</v>
      </c>
      <c r="M647" s="136">
        <v>1.8008338841714546</v>
      </c>
    </row>
    <row r="648" spans="2:14" ht="6" customHeight="1" x14ac:dyDescent="0.25"/>
    <row r="649" spans="2:14" x14ac:dyDescent="0.25">
      <c r="B649" s="39" t="s">
        <v>19</v>
      </c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</row>
    <row r="650" spans="2:14" x14ac:dyDescent="0.25">
      <c r="C650" s="139"/>
      <c r="G650" s="139"/>
      <c r="I650" s="139"/>
      <c r="K650" s="139"/>
    </row>
    <row r="655" spans="2:14" ht="48.75" customHeight="1" thickBot="1" x14ac:dyDescent="0.3">
      <c r="B655" s="293" t="str">
        <f>CONCATENATE("Pernoctaciones realizadas por los procedentes de ",C657," en los establecimientos alojativos de Tenerife (hotel + apartamento)")</f>
        <v>Pernoctaciones realizadas por los procedentes de Estados Unidos de América en los establecimientos alojativos de Tenerife (hotel + apartamento)</v>
      </c>
      <c r="C655" s="293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1" t="s">
        <v>124</v>
      </c>
    </row>
    <row r="656" spans="2:14" ht="10.5" customHeight="1" thickBot="1" x14ac:dyDescent="0.3">
      <c r="B656" s="124"/>
      <c r="C656" s="125"/>
      <c r="D656" s="124"/>
      <c r="E656" s="124"/>
      <c r="F656" s="124"/>
      <c r="G656" s="124"/>
      <c r="H656" s="124"/>
      <c r="I656" s="124"/>
      <c r="J656" s="124"/>
      <c r="K656" s="2"/>
      <c r="L656" s="2"/>
      <c r="N656" s="1" t="s">
        <v>125</v>
      </c>
    </row>
    <row r="657" spans="2:13" ht="22.5" thickTop="1" thickBot="1" x14ac:dyDescent="0.3">
      <c r="B657" s="140" t="str">
        <f>C657</f>
        <v>Estados Unidos de América</v>
      </c>
      <c r="C657" s="303" t="s">
        <v>157</v>
      </c>
      <c r="D657" s="304"/>
      <c r="E657" s="304"/>
      <c r="F657" s="304"/>
      <c r="G657" s="304"/>
      <c r="H657" s="304"/>
      <c r="I657" s="304"/>
      <c r="J657" s="304"/>
      <c r="K657" s="304"/>
      <c r="L657" s="304"/>
      <c r="M657" s="305"/>
    </row>
    <row r="658" spans="2:13" ht="22.5" thickTop="1" thickBot="1" x14ac:dyDescent="0.3">
      <c r="B658" s="3"/>
      <c r="C658" s="306">
        <v>2019</v>
      </c>
      <c r="D658" s="307"/>
      <c r="E658" s="308">
        <v>2020</v>
      </c>
      <c r="F658" s="307"/>
      <c r="G658" s="308">
        <v>2021</v>
      </c>
      <c r="H658" s="307"/>
      <c r="I658" s="308">
        <v>2022</v>
      </c>
      <c r="J658" s="307"/>
      <c r="K658" s="308">
        <v>2023</v>
      </c>
      <c r="L658" s="309"/>
      <c r="M658" s="310"/>
    </row>
    <row r="659" spans="2:13" ht="16.5" thickTop="1" thickBot="1" x14ac:dyDescent="0.3">
      <c r="B659" s="6"/>
      <c r="C659" s="127" t="s">
        <v>46</v>
      </c>
      <c r="D659" s="128" t="str">
        <f>CONCATENATE("var. ",RIGHT(C658,2),"/",RIGHT(C658-1,2))</f>
        <v>var. 19/18</v>
      </c>
      <c r="E659" s="129" t="s">
        <v>46</v>
      </c>
      <c r="F659" s="128" t="str">
        <f>CONCATENATE("var. ",RIGHT(E658,2),"/",RIGHT(E658-1,2))</f>
        <v>var. 20/19</v>
      </c>
      <c r="G659" s="129" t="s">
        <v>46</v>
      </c>
      <c r="H659" s="128" t="s">
        <v>438</v>
      </c>
      <c r="I659" s="129" t="s">
        <v>46</v>
      </c>
      <c r="J659" s="128" t="s">
        <v>47</v>
      </c>
      <c r="K659" s="129" t="s">
        <v>46</v>
      </c>
      <c r="L659" s="128" t="s">
        <v>448</v>
      </c>
      <c r="M659" s="128" t="s">
        <v>439</v>
      </c>
    </row>
    <row r="660" spans="2:13" x14ac:dyDescent="0.25">
      <c r="B660" s="131" t="s">
        <v>50</v>
      </c>
      <c r="C660" s="132">
        <v>6771</v>
      </c>
      <c r="D660" s="133">
        <v>0.36319710086571377</v>
      </c>
      <c r="E660" s="132">
        <v>6871</v>
      </c>
      <c r="F660" s="133">
        <f t="shared" ref="F660:F672" si="167">IFERROR(E660/C660-1,"-")</f>
        <v>1.476886722788362E-2</v>
      </c>
      <c r="G660" s="132">
        <v>871</v>
      </c>
      <c r="H660" s="133">
        <f t="shared" ref="H660:H672" si="168">IFERROR(G660/E660-1,"-")</f>
        <v>-0.8732353369233008</v>
      </c>
      <c r="I660" s="132">
        <v>5927</v>
      </c>
      <c r="J660" s="133">
        <f t="shared" ref="J660:J672" si="169">IFERROR(I660/G660-1,"-")</f>
        <v>5.8048220436280138</v>
      </c>
      <c r="K660" s="132">
        <v>11639</v>
      </c>
      <c r="L660" s="133">
        <f t="shared" ref="L660:L663" si="170">IFERROR(K660/I660-1,"-")</f>
        <v>0.96372532478488271</v>
      </c>
      <c r="M660" s="133">
        <f t="shared" ref="M660" si="171">K660/C660-1</f>
        <v>0.71894845665337459</v>
      </c>
    </row>
    <row r="661" spans="2:13" x14ac:dyDescent="0.25">
      <c r="B661" s="131" t="s">
        <v>52</v>
      </c>
      <c r="C661" s="132">
        <v>5835</v>
      </c>
      <c r="D661" s="133">
        <v>-8.4992943390308939E-2</v>
      </c>
      <c r="E661" s="132">
        <v>7155</v>
      </c>
      <c r="F661" s="133">
        <f t="shared" si="167"/>
        <v>0.22622107969151672</v>
      </c>
      <c r="G661" s="132">
        <v>1459</v>
      </c>
      <c r="H661" s="133">
        <f t="shared" si="168"/>
        <v>-0.79608665269042622</v>
      </c>
      <c r="I661" s="132">
        <v>6889</v>
      </c>
      <c r="J661" s="133">
        <f t="shared" si="169"/>
        <v>3.721727210418095</v>
      </c>
      <c r="K661" s="132">
        <v>11591</v>
      </c>
      <c r="L661" s="133">
        <f t="shared" si="170"/>
        <v>0.68253737842938023</v>
      </c>
      <c r="M661" s="133">
        <f>IFERROR(K661/C661-1,"-")</f>
        <v>0.98646101113967433</v>
      </c>
    </row>
    <row r="662" spans="2:13" x14ac:dyDescent="0.25">
      <c r="B662" s="131" t="s">
        <v>54</v>
      </c>
      <c r="C662" s="132">
        <v>7557</v>
      </c>
      <c r="D662" s="133">
        <v>-6.2290606775034174E-2</v>
      </c>
      <c r="E662" s="132">
        <v>2653</v>
      </c>
      <c r="F662" s="133">
        <f t="shared" si="167"/>
        <v>-0.64893476247188042</v>
      </c>
      <c r="G662" s="132">
        <v>1659</v>
      </c>
      <c r="H662" s="133">
        <f t="shared" si="168"/>
        <v>-0.37467018469656987</v>
      </c>
      <c r="I662" s="132">
        <v>13554</v>
      </c>
      <c r="J662" s="133">
        <f t="shared" si="169"/>
        <v>7.1699819168173597</v>
      </c>
      <c r="K662" s="132">
        <v>11460</v>
      </c>
      <c r="L662" s="133">
        <f t="shared" si="170"/>
        <v>-0.15449313855688362</v>
      </c>
      <c r="M662" s="133">
        <f t="shared" ref="M662:M663" si="172">IFERROR(K662/C662-1,"-")</f>
        <v>0.51647479158396181</v>
      </c>
    </row>
    <row r="663" spans="2:13" x14ac:dyDescent="0.25">
      <c r="B663" s="131" t="s">
        <v>56</v>
      </c>
      <c r="C663" s="132">
        <v>7500</v>
      </c>
      <c r="D663" s="133">
        <v>2.5397674107738855E-3</v>
      </c>
      <c r="E663" s="132">
        <v>0</v>
      </c>
      <c r="F663" s="133">
        <f t="shared" si="167"/>
        <v>-1</v>
      </c>
      <c r="G663" s="132">
        <v>1780</v>
      </c>
      <c r="H663" s="133" t="str">
        <f t="shared" si="168"/>
        <v>-</v>
      </c>
      <c r="I663" s="132">
        <v>14236</v>
      </c>
      <c r="J663" s="133">
        <f t="shared" si="169"/>
        <v>6.9977528089887642</v>
      </c>
      <c r="K663" s="132">
        <v>16677</v>
      </c>
      <c r="L663" s="133">
        <f t="shared" si="170"/>
        <v>0.17146670413037368</v>
      </c>
      <c r="M663" s="133">
        <f t="shared" si="172"/>
        <v>1.2235999999999998</v>
      </c>
    </row>
    <row r="664" spans="2:13" x14ac:dyDescent="0.25">
      <c r="B664" s="131" t="s">
        <v>58</v>
      </c>
      <c r="C664" s="132">
        <v>5857</v>
      </c>
      <c r="D664" s="133">
        <v>-0.34404748572068544</v>
      </c>
      <c r="E664" s="132">
        <v>0</v>
      </c>
      <c r="F664" s="133">
        <f t="shared" si="167"/>
        <v>-1</v>
      </c>
      <c r="G664" s="132">
        <v>2405</v>
      </c>
      <c r="H664" s="133" t="str">
        <f t="shared" si="168"/>
        <v>-</v>
      </c>
      <c r="I664" s="132">
        <v>8841</v>
      </c>
      <c r="J664" s="133">
        <f t="shared" si="169"/>
        <v>2.676091476091476</v>
      </c>
      <c r="K664" s="132"/>
      <c r="L664" s="133"/>
      <c r="M664" s="133"/>
    </row>
    <row r="665" spans="2:13" x14ac:dyDescent="0.25">
      <c r="B665" s="131" t="s">
        <v>60</v>
      </c>
      <c r="C665" s="132">
        <v>7386</v>
      </c>
      <c r="D665" s="133">
        <v>-0.20996898063964065</v>
      </c>
      <c r="E665" s="132">
        <v>16</v>
      </c>
      <c r="F665" s="133">
        <f t="shared" si="167"/>
        <v>-0.99783373950717569</v>
      </c>
      <c r="G665" s="132">
        <v>2171</v>
      </c>
      <c r="H665" s="133">
        <f t="shared" si="168"/>
        <v>134.6875</v>
      </c>
      <c r="I665" s="132">
        <v>15325</v>
      </c>
      <c r="J665" s="133">
        <f t="shared" si="169"/>
        <v>6.0589590050667894</v>
      </c>
      <c r="K665" s="132"/>
      <c r="L665" s="133"/>
      <c r="M665" s="133"/>
    </row>
    <row r="666" spans="2:13" x14ac:dyDescent="0.25">
      <c r="B666" s="131" t="s">
        <v>62</v>
      </c>
      <c r="C666" s="132">
        <v>8408</v>
      </c>
      <c r="D666" s="133">
        <v>0.16261061946902644</v>
      </c>
      <c r="E666" s="132">
        <v>819</v>
      </c>
      <c r="F666" s="133">
        <f t="shared" si="167"/>
        <v>-0.90259276879162698</v>
      </c>
      <c r="G666" s="132">
        <v>4238</v>
      </c>
      <c r="H666" s="133">
        <f t="shared" si="168"/>
        <v>4.1746031746031749</v>
      </c>
      <c r="I666" s="132">
        <v>11740</v>
      </c>
      <c r="J666" s="133">
        <f t="shared" si="169"/>
        <v>1.7701746106654084</v>
      </c>
      <c r="K666" s="132"/>
      <c r="L666" s="133"/>
      <c r="M666" s="133"/>
    </row>
    <row r="667" spans="2:13" x14ac:dyDescent="0.25">
      <c r="B667" s="131" t="s">
        <v>64</v>
      </c>
      <c r="C667" s="132">
        <v>8533</v>
      </c>
      <c r="D667" s="133">
        <v>0.11527904849039339</v>
      </c>
      <c r="E667" s="132">
        <v>921</v>
      </c>
      <c r="F667" s="133">
        <f t="shared" si="167"/>
        <v>-0.89206609633188794</v>
      </c>
      <c r="G667" s="132">
        <v>4718</v>
      </c>
      <c r="H667" s="133">
        <f t="shared" si="168"/>
        <v>4.1226927252985881</v>
      </c>
      <c r="I667" s="132">
        <v>9902</v>
      </c>
      <c r="J667" s="133">
        <f t="shared" si="169"/>
        <v>1.0987706655362444</v>
      </c>
      <c r="K667" s="132"/>
      <c r="L667" s="133"/>
      <c r="M667" s="133"/>
    </row>
    <row r="668" spans="2:13" x14ac:dyDescent="0.25">
      <c r="B668" s="131" t="s">
        <v>66</v>
      </c>
      <c r="C668" s="132">
        <v>5854</v>
      </c>
      <c r="D668" s="133">
        <v>-0.20049166894291182</v>
      </c>
      <c r="E668" s="132">
        <v>663</v>
      </c>
      <c r="F668" s="133">
        <f t="shared" si="167"/>
        <v>-0.886744106593782</v>
      </c>
      <c r="G668" s="132">
        <v>4222</v>
      </c>
      <c r="H668" s="133">
        <f t="shared" si="168"/>
        <v>5.3680241327300147</v>
      </c>
      <c r="I668" s="132">
        <v>9505</v>
      </c>
      <c r="J668" s="133">
        <f t="shared" si="169"/>
        <v>1.2513027001421126</v>
      </c>
      <c r="K668" s="132"/>
      <c r="L668" s="133"/>
      <c r="M668" s="133"/>
    </row>
    <row r="669" spans="2:13" x14ac:dyDescent="0.25">
      <c r="B669" s="131" t="s">
        <v>68</v>
      </c>
      <c r="C669" s="132">
        <v>6424</v>
      </c>
      <c r="D669" s="133">
        <v>1.5590894917367759E-3</v>
      </c>
      <c r="E669" s="132">
        <v>562</v>
      </c>
      <c r="F669" s="133">
        <f t="shared" si="167"/>
        <v>-0.91251556662515565</v>
      </c>
      <c r="G669" s="132">
        <v>4147</v>
      </c>
      <c r="H669" s="133">
        <f t="shared" si="168"/>
        <v>6.3790035587188614</v>
      </c>
      <c r="I669" s="132">
        <v>10937</v>
      </c>
      <c r="J669" s="133">
        <f t="shared" si="169"/>
        <v>1.6373281890523268</v>
      </c>
      <c r="K669" s="132"/>
      <c r="L669" s="133"/>
      <c r="M669" s="133"/>
    </row>
    <row r="670" spans="2:13" x14ac:dyDescent="0.25">
      <c r="B670" s="131" t="s">
        <v>70</v>
      </c>
      <c r="C670" s="132">
        <v>6028</v>
      </c>
      <c r="D670" s="133">
        <v>-7.5318300352814838E-2</v>
      </c>
      <c r="E670" s="132">
        <v>502</v>
      </c>
      <c r="F670" s="133">
        <f t="shared" si="167"/>
        <v>-0.91672196416721963</v>
      </c>
      <c r="G670" s="132">
        <v>4687</v>
      </c>
      <c r="H670" s="133">
        <f t="shared" si="168"/>
        <v>8.3366533864541825</v>
      </c>
      <c r="I670" s="132">
        <v>9392</v>
      </c>
      <c r="J670" s="133">
        <f t="shared" si="169"/>
        <v>1.0038404096436953</v>
      </c>
      <c r="K670" s="132"/>
      <c r="L670" s="133"/>
      <c r="M670" s="133"/>
    </row>
    <row r="671" spans="2:13" x14ac:dyDescent="0.25">
      <c r="B671" s="131" t="s">
        <v>72</v>
      </c>
      <c r="C671" s="132">
        <v>7866</v>
      </c>
      <c r="D671" s="133">
        <v>-2.1398357800447854E-2</v>
      </c>
      <c r="E671" s="132">
        <v>1402</v>
      </c>
      <c r="F671" s="133">
        <f t="shared" si="167"/>
        <v>-0.82176455631833201</v>
      </c>
      <c r="G671" s="132">
        <v>6802</v>
      </c>
      <c r="H671" s="133">
        <f t="shared" si="168"/>
        <v>3.8516405135520682</v>
      </c>
      <c r="I671" s="132">
        <v>12754</v>
      </c>
      <c r="J671" s="133">
        <f t="shared" si="169"/>
        <v>0.87503675389591296</v>
      </c>
      <c r="K671" s="132"/>
      <c r="L671" s="133"/>
      <c r="M671" s="133"/>
    </row>
    <row r="672" spans="2:13" ht="15.75" x14ac:dyDescent="0.25">
      <c r="B672" s="134" t="s">
        <v>33</v>
      </c>
      <c r="C672" s="135">
        <v>84019</v>
      </c>
      <c r="D672" s="136">
        <v>-4.8891756661912256E-2</v>
      </c>
      <c r="E672" s="135">
        <v>21564</v>
      </c>
      <c r="F672" s="136">
        <f t="shared" si="167"/>
        <v>-0.74334376748116493</v>
      </c>
      <c r="G672" s="135">
        <v>39159</v>
      </c>
      <c r="H672" s="136">
        <f t="shared" si="168"/>
        <v>0.81594323873121866</v>
      </c>
      <c r="I672" s="135">
        <v>129002</v>
      </c>
      <c r="J672" s="136">
        <f t="shared" si="169"/>
        <v>2.2943129293393603</v>
      </c>
      <c r="K672" s="135">
        <v>51367</v>
      </c>
      <c r="L672" s="136">
        <v>0.26501009702999556</v>
      </c>
      <c r="M672" s="136">
        <v>0.85688464736290348</v>
      </c>
    </row>
    <row r="673" spans="2:14" ht="6" customHeight="1" x14ac:dyDescent="0.25"/>
    <row r="674" spans="2:14" x14ac:dyDescent="0.25">
      <c r="B674" s="39" t="s">
        <v>19</v>
      </c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</row>
    <row r="675" spans="2:14" x14ac:dyDescent="0.25">
      <c r="C675" s="139"/>
      <c r="G675" s="139"/>
      <c r="I675" s="139"/>
      <c r="K675" s="139"/>
    </row>
    <row r="679" spans="2:14" ht="48.75" customHeight="1" thickBot="1" x14ac:dyDescent="0.3">
      <c r="B679" s="293" t="str">
        <f>CONCATENATE("Pernoctaciones realizadas por los procedentes de ",C681," en los establecimientos alojativos de Tenerife (hotel + apartamento)")</f>
        <v>Pernoctaciones realizadas por los procedentes de Otros países o territorios del mundo (excluida España) en los establecimientos alojativos de Tenerife (hotel + apartamento)</v>
      </c>
      <c r="C679" s="293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1" t="s">
        <v>124</v>
      </c>
    </row>
    <row r="680" spans="2:14" ht="10.5" customHeight="1" thickBot="1" x14ac:dyDescent="0.3">
      <c r="B680" s="124"/>
      <c r="C680" s="125"/>
      <c r="D680" s="124"/>
      <c r="E680" s="124"/>
      <c r="F680" s="124"/>
      <c r="G680" s="124"/>
      <c r="H680" s="124"/>
      <c r="I680" s="124"/>
      <c r="J680" s="124"/>
      <c r="K680" s="2"/>
      <c r="L680" s="2"/>
      <c r="N680" s="1" t="s">
        <v>125</v>
      </c>
    </row>
    <row r="681" spans="2:14" ht="22.5" thickTop="1" thickBot="1" x14ac:dyDescent="0.3">
      <c r="B681" s="140" t="str">
        <f>C681</f>
        <v>Otros países o territorios del mundo (excluida España)</v>
      </c>
      <c r="C681" s="303" t="s">
        <v>159</v>
      </c>
      <c r="D681" s="304"/>
      <c r="E681" s="304"/>
      <c r="F681" s="304"/>
      <c r="G681" s="304"/>
      <c r="H681" s="304"/>
      <c r="I681" s="304"/>
      <c r="J681" s="304"/>
      <c r="K681" s="304"/>
      <c r="L681" s="304"/>
      <c r="M681" s="305"/>
    </row>
    <row r="682" spans="2:14" ht="22.5" thickTop="1" thickBot="1" x14ac:dyDescent="0.3">
      <c r="B682" s="3"/>
      <c r="C682" s="306">
        <v>2019</v>
      </c>
      <c r="D682" s="307"/>
      <c r="E682" s="308">
        <v>2020</v>
      </c>
      <c r="F682" s="307"/>
      <c r="G682" s="308">
        <v>2021</v>
      </c>
      <c r="H682" s="307"/>
      <c r="I682" s="308">
        <v>2022</v>
      </c>
      <c r="J682" s="307"/>
      <c r="K682" s="308">
        <v>2023</v>
      </c>
      <c r="L682" s="309"/>
      <c r="M682" s="310"/>
    </row>
    <row r="683" spans="2:14" ht="16.5" thickTop="1" thickBot="1" x14ac:dyDescent="0.3">
      <c r="B683" s="6"/>
      <c r="C683" s="127" t="s">
        <v>46</v>
      </c>
      <c r="D683" s="128" t="str">
        <f>CONCATENATE("var. ",RIGHT(C682,2),"/",RIGHT(C682-1,2))</f>
        <v>var. 19/18</v>
      </c>
      <c r="E683" s="129" t="s">
        <v>46</v>
      </c>
      <c r="F683" s="128" t="str">
        <f>CONCATENATE("var. ",RIGHT(E682,2),"/",RIGHT(E682-1,2))</f>
        <v>var. 20/19</v>
      </c>
      <c r="G683" s="129" t="s">
        <v>46</v>
      </c>
      <c r="H683" s="128" t="s">
        <v>438</v>
      </c>
      <c r="I683" s="129" t="s">
        <v>46</v>
      </c>
      <c r="J683" s="128" t="s">
        <v>47</v>
      </c>
      <c r="K683" s="129" t="s">
        <v>46</v>
      </c>
      <c r="L683" s="128" t="s">
        <v>448</v>
      </c>
      <c r="M683" s="128" t="s">
        <v>439</v>
      </c>
    </row>
    <row r="684" spans="2:14" x14ac:dyDescent="0.25">
      <c r="B684" s="131" t="s">
        <v>50</v>
      </c>
      <c r="C684" s="132">
        <v>835886</v>
      </c>
      <c r="D684" s="133">
        <v>2.1664440128532192E-2</v>
      </c>
      <c r="E684" s="132">
        <v>875352</v>
      </c>
      <c r="F684" s="133">
        <f t="shared" ref="F684:J696" si="173">IFERROR(E684/C684-1,"-")</f>
        <v>4.7214572322063164E-2</v>
      </c>
      <c r="G684" s="132">
        <v>104818</v>
      </c>
      <c r="H684" s="133">
        <f t="shared" si="173"/>
        <v>-0.88025617123168742</v>
      </c>
      <c r="I684" s="132">
        <v>669437</v>
      </c>
      <c r="J684" s="133">
        <f t="shared" si="173"/>
        <v>5.3866606880497621</v>
      </c>
      <c r="K684" s="132">
        <v>943100</v>
      </c>
      <c r="L684" s="133">
        <f t="shared" ref="L684:L687" si="174">IFERROR(K684/I684-1,"-")</f>
        <v>0.40879574926393381</v>
      </c>
      <c r="M684" s="133">
        <f>K684/C684-1</f>
        <v>0.12826390201534665</v>
      </c>
    </row>
    <row r="685" spans="2:14" x14ac:dyDescent="0.25">
      <c r="B685" s="131" t="s">
        <v>52</v>
      </c>
      <c r="C685" s="132">
        <v>757950</v>
      </c>
      <c r="D685" s="133">
        <v>1.6584292870698958E-2</v>
      </c>
      <c r="E685" s="132">
        <v>794794</v>
      </c>
      <c r="F685" s="133">
        <f t="shared" si="173"/>
        <v>4.8610066627086113E-2</v>
      </c>
      <c r="G685" s="132">
        <v>116291</v>
      </c>
      <c r="H685" s="133">
        <f t="shared" si="173"/>
        <v>-0.85368409927603883</v>
      </c>
      <c r="I685" s="132">
        <v>691066</v>
      </c>
      <c r="J685" s="133">
        <f t="shared" si="173"/>
        <v>4.9425578935601209</v>
      </c>
      <c r="K685" s="132">
        <v>883234</v>
      </c>
      <c r="L685" s="133">
        <f t="shared" si="174"/>
        <v>0.27807474249926933</v>
      </c>
      <c r="M685" s="133">
        <f>IFERROR(K685/C685-1,"-")</f>
        <v>0.16529322514677758</v>
      </c>
    </row>
    <row r="686" spans="2:14" x14ac:dyDescent="0.25">
      <c r="B686" s="131" t="s">
        <v>54</v>
      </c>
      <c r="C686" s="132">
        <v>796281</v>
      </c>
      <c r="D686" s="133">
        <v>7.961229022102545E-2</v>
      </c>
      <c r="E686" s="132">
        <v>300130</v>
      </c>
      <c r="F686" s="133">
        <f t="shared" si="173"/>
        <v>-0.62308531787145494</v>
      </c>
      <c r="G686" s="132">
        <v>161434</v>
      </c>
      <c r="H686" s="133">
        <f t="shared" si="173"/>
        <v>-0.46211974810915268</v>
      </c>
      <c r="I686" s="132">
        <v>752941</v>
      </c>
      <c r="J686" s="133">
        <f t="shared" si="173"/>
        <v>3.6640794380365973</v>
      </c>
      <c r="K686" s="132">
        <v>838031</v>
      </c>
      <c r="L686" s="133">
        <f t="shared" si="174"/>
        <v>0.11301018273676156</v>
      </c>
      <c r="M686" s="133">
        <f t="shared" ref="M686:M687" si="175">IFERROR(K686/C686-1,"-")</f>
        <v>5.2431239725674761E-2</v>
      </c>
    </row>
    <row r="687" spans="2:14" x14ac:dyDescent="0.25">
      <c r="B687" s="131" t="s">
        <v>56</v>
      </c>
      <c r="C687" s="132">
        <v>630191</v>
      </c>
      <c r="D687" s="133">
        <v>-2.1232810757584653E-2</v>
      </c>
      <c r="E687" s="132">
        <v>0</v>
      </c>
      <c r="F687" s="133">
        <f t="shared" si="173"/>
        <v>-1</v>
      </c>
      <c r="G687" s="132">
        <v>203470</v>
      </c>
      <c r="H687" s="133" t="str">
        <f t="shared" si="173"/>
        <v>-</v>
      </c>
      <c r="I687" s="132">
        <v>705794</v>
      </c>
      <c r="J687" s="133">
        <f t="shared" si="173"/>
        <v>2.4687865533002409</v>
      </c>
      <c r="K687" s="132">
        <v>752772</v>
      </c>
      <c r="L687" s="133">
        <f t="shared" si="174"/>
        <v>6.656049782231066E-2</v>
      </c>
      <c r="M687" s="133">
        <f t="shared" si="175"/>
        <v>0.19451404415486739</v>
      </c>
    </row>
    <row r="688" spans="2:14" x14ac:dyDescent="0.25">
      <c r="B688" s="131" t="s">
        <v>58</v>
      </c>
      <c r="C688" s="132">
        <v>561715</v>
      </c>
      <c r="D688" s="133">
        <v>-4.1695455980073515E-2</v>
      </c>
      <c r="E688" s="132">
        <v>931</v>
      </c>
      <c r="F688" s="133">
        <f t="shared" si="173"/>
        <v>-0.99834257586142439</v>
      </c>
      <c r="G688" s="132">
        <v>197383</v>
      </c>
      <c r="H688" s="133">
        <f t="shared" si="173"/>
        <v>211.01181525241677</v>
      </c>
      <c r="I688" s="132">
        <v>536818</v>
      </c>
      <c r="J688" s="133">
        <f t="shared" si="173"/>
        <v>1.7196769731942467</v>
      </c>
      <c r="K688" s="132"/>
      <c r="L688" s="133"/>
      <c r="M688" s="133"/>
    </row>
    <row r="689" spans="2:13" x14ac:dyDescent="0.25">
      <c r="B689" s="131" t="s">
        <v>60</v>
      </c>
      <c r="C689" s="132">
        <v>635802</v>
      </c>
      <c r="D689" s="133">
        <v>-9.6680887651107161E-3</v>
      </c>
      <c r="E689" s="132">
        <v>1651</v>
      </c>
      <c r="F689" s="133">
        <f t="shared" si="173"/>
        <v>-0.99740327963737141</v>
      </c>
      <c r="G689" s="132">
        <v>199149</v>
      </c>
      <c r="H689" s="133">
        <f t="shared" si="173"/>
        <v>119.62325863113264</v>
      </c>
      <c r="I689" s="132">
        <v>579019</v>
      </c>
      <c r="J689" s="133">
        <f t="shared" si="173"/>
        <v>1.9074662689744866</v>
      </c>
      <c r="K689" s="132"/>
      <c r="L689" s="133"/>
      <c r="M689" s="133"/>
    </row>
    <row r="690" spans="2:13" x14ac:dyDescent="0.25">
      <c r="B690" s="131" t="s">
        <v>62</v>
      </c>
      <c r="C690" s="132">
        <v>759940</v>
      </c>
      <c r="D690" s="133">
        <v>-9.4260619438191195E-4</v>
      </c>
      <c r="E690" s="132">
        <v>97211</v>
      </c>
      <c r="F690" s="133">
        <f t="shared" si="173"/>
        <v>-0.87208069058083537</v>
      </c>
      <c r="G690" s="132">
        <v>393779</v>
      </c>
      <c r="H690" s="133">
        <f t="shared" si="173"/>
        <v>3.0507658598306779</v>
      </c>
      <c r="I690" s="132">
        <v>721148</v>
      </c>
      <c r="J690" s="133">
        <f t="shared" si="173"/>
        <v>0.83135210359110068</v>
      </c>
      <c r="K690" s="132"/>
      <c r="L690" s="133"/>
      <c r="M690" s="133"/>
    </row>
    <row r="691" spans="2:13" x14ac:dyDescent="0.25">
      <c r="B691" s="131" t="s">
        <v>64</v>
      </c>
      <c r="C691" s="132">
        <v>766206</v>
      </c>
      <c r="D691" s="133">
        <v>-5.1572493631342198E-3</v>
      </c>
      <c r="E691" s="132">
        <v>174265</v>
      </c>
      <c r="F691" s="133">
        <f t="shared" si="173"/>
        <v>-0.77256116501306438</v>
      </c>
      <c r="G691" s="132">
        <v>478869</v>
      </c>
      <c r="H691" s="133">
        <f t="shared" si="173"/>
        <v>1.7479356152985397</v>
      </c>
      <c r="I691" s="132">
        <v>713515</v>
      </c>
      <c r="J691" s="133">
        <f t="shared" si="173"/>
        <v>0.49000039676821849</v>
      </c>
      <c r="K691" s="132"/>
      <c r="L691" s="133"/>
      <c r="M691" s="133"/>
    </row>
    <row r="692" spans="2:13" x14ac:dyDescent="0.25">
      <c r="B692" s="131" t="s">
        <v>66</v>
      </c>
      <c r="C692" s="132">
        <v>644168</v>
      </c>
      <c r="D692" s="133">
        <v>-4.0379934274230811E-2</v>
      </c>
      <c r="E692" s="132">
        <v>101408</v>
      </c>
      <c r="F692" s="133">
        <f t="shared" si="173"/>
        <v>-0.84257522882229474</v>
      </c>
      <c r="G692" s="132">
        <v>425676</v>
      </c>
      <c r="H692" s="133">
        <f t="shared" si="173"/>
        <v>3.19765698958662</v>
      </c>
      <c r="I692" s="132">
        <v>572813</v>
      </c>
      <c r="J692" s="133">
        <f t="shared" si="173"/>
        <v>0.34565491124705172</v>
      </c>
      <c r="K692" s="132"/>
      <c r="L692" s="133"/>
      <c r="M692" s="133"/>
    </row>
    <row r="693" spans="2:13" x14ac:dyDescent="0.25">
      <c r="B693" s="131" t="s">
        <v>68</v>
      </c>
      <c r="C693" s="132">
        <v>749457</v>
      </c>
      <c r="D693" s="133">
        <v>1.0957274318997845E-2</v>
      </c>
      <c r="E693" s="132">
        <v>84338</v>
      </c>
      <c r="F693" s="133">
        <f t="shared" si="173"/>
        <v>-0.88746786006401968</v>
      </c>
      <c r="G693" s="132">
        <v>554261</v>
      </c>
      <c r="H693" s="133">
        <f t="shared" si="173"/>
        <v>5.5719011596196255</v>
      </c>
      <c r="I693" s="132">
        <v>721545</v>
      </c>
      <c r="J693" s="133">
        <f t="shared" si="173"/>
        <v>0.30181448812021783</v>
      </c>
      <c r="K693" s="132"/>
      <c r="L693" s="133"/>
      <c r="M693" s="133"/>
    </row>
    <row r="694" spans="2:13" x14ac:dyDescent="0.25">
      <c r="B694" s="131" t="s">
        <v>70</v>
      </c>
      <c r="C694" s="132">
        <v>809271</v>
      </c>
      <c r="D694" s="133">
        <v>2.6665330376580032E-2</v>
      </c>
      <c r="E694" s="132">
        <v>86923</v>
      </c>
      <c r="F694" s="133">
        <f t="shared" si="173"/>
        <v>-0.89259098620857535</v>
      </c>
      <c r="G694" s="132">
        <v>610295</v>
      </c>
      <c r="H694" s="133">
        <f t="shared" si="173"/>
        <v>6.0210991337160475</v>
      </c>
      <c r="I694" s="132">
        <v>786044</v>
      </c>
      <c r="J694" s="133">
        <f t="shared" si="173"/>
        <v>0.28797384871250786</v>
      </c>
      <c r="K694" s="132"/>
      <c r="L694" s="133"/>
      <c r="M694" s="133"/>
    </row>
    <row r="695" spans="2:13" x14ac:dyDescent="0.25">
      <c r="B695" s="131" t="s">
        <v>72</v>
      </c>
      <c r="C695" s="132">
        <v>808153</v>
      </c>
      <c r="D695" s="133">
        <v>1.454746316998623E-2</v>
      </c>
      <c r="E695" s="132">
        <v>119843</v>
      </c>
      <c r="F695" s="133">
        <f t="shared" si="173"/>
        <v>-0.85170753557804035</v>
      </c>
      <c r="G695" s="132">
        <v>655167</v>
      </c>
      <c r="H695" s="133">
        <f t="shared" si="173"/>
        <v>4.4668774980599615</v>
      </c>
      <c r="I695" s="132">
        <v>836717</v>
      </c>
      <c r="J695" s="133">
        <f t="shared" si="173"/>
        <v>0.27710492134066578</v>
      </c>
      <c r="K695" s="132"/>
      <c r="L695" s="133"/>
      <c r="M695" s="133"/>
    </row>
    <row r="696" spans="2:13" ht="15.75" x14ac:dyDescent="0.25">
      <c r="B696" s="134" t="s">
        <v>33</v>
      </c>
      <c r="C696" s="135">
        <v>8755020</v>
      </c>
      <c r="D696" s="136">
        <v>6.1397946169403639E-3</v>
      </c>
      <c r="E696" s="135">
        <v>2637246</v>
      </c>
      <c r="F696" s="136">
        <f t="shared" si="173"/>
        <v>-0.69877327521810351</v>
      </c>
      <c r="G696" s="135">
        <v>4100592</v>
      </c>
      <c r="H696" s="136">
        <f t="shared" si="173"/>
        <v>0.55487656441606137</v>
      </c>
      <c r="I696" s="135">
        <v>8286857</v>
      </c>
      <c r="J696" s="136">
        <f t="shared" si="173"/>
        <v>1.0208928369367154</v>
      </c>
      <c r="K696" s="135">
        <v>3417137</v>
      </c>
      <c r="L696" s="136">
        <v>0.21207822823046518</v>
      </c>
      <c r="M696" s="136">
        <v>0.13138693139904944</v>
      </c>
    </row>
    <row r="697" spans="2:13" ht="6" customHeight="1" x14ac:dyDescent="0.25"/>
    <row r="698" spans="2:13" x14ac:dyDescent="0.25">
      <c r="B698" s="39" t="s">
        <v>19</v>
      </c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</row>
    <row r="699" spans="2:13" x14ac:dyDescent="0.25">
      <c r="C699" s="139"/>
      <c r="G699" s="139"/>
      <c r="I699" s="139"/>
      <c r="K699" s="139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EA863-26D1-41E9-B528-6A9D3ED31576}">
  <dimension ref="A1:X116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1:24" ht="42.75" customHeight="1" x14ac:dyDescent="0.25"/>
    <row r="3" spans="1:24" ht="30.75" customHeight="1" thickBot="1" x14ac:dyDescent="0.3">
      <c r="B3" s="41" t="s">
        <v>20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1:24" ht="6.95" customHeight="1" thickBot="1" x14ac:dyDescent="0.3">
      <c r="B4" s="43"/>
      <c r="C4" s="43"/>
      <c r="D4" s="43"/>
      <c r="E4" s="43"/>
      <c r="F4" s="43"/>
      <c r="G4" s="43"/>
      <c r="H4" s="5"/>
      <c r="I4" s="43"/>
      <c r="J4" s="43"/>
      <c r="K4" s="43"/>
      <c r="L4" s="43"/>
      <c r="M4" s="43"/>
      <c r="N4" s="43"/>
      <c r="O4" s="43"/>
      <c r="P4" s="43"/>
      <c r="Q4" s="43"/>
      <c r="R4" s="5"/>
      <c r="S4" s="5"/>
      <c r="T4" s="5"/>
      <c r="U4" s="5"/>
      <c r="V4" s="5"/>
      <c r="W4" s="5"/>
      <c r="X4" s="5"/>
    </row>
    <row r="5" spans="1:24" ht="59.25" customHeight="1" thickBot="1" x14ac:dyDescent="0.3">
      <c r="B5" s="44"/>
      <c r="C5" s="45">
        <v>2018</v>
      </c>
      <c r="D5" s="45">
        <v>2019</v>
      </c>
      <c r="E5" s="45">
        <v>2020</v>
      </c>
      <c r="F5" s="45">
        <v>2021</v>
      </c>
      <c r="G5" s="45">
        <v>2022</v>
      </c>
      <c r="H5" s="11" t="str">
        <f>CONCATENATE("var. ",RIGHT(G5,2),"/",RIGHT(F5,2))</f>
        <v>var. 22/21</v>
      </c>
      <c r="I5" s="11" t="str">
        <f>CONCATENATE("var. ",RIGHT(H5,2),"/",RIGHT(D5,2))</f>
        <v>var. 21/19</v>
      </c>
      <c r="J5" s="11" t="str">
        <f>CONCATENATE("dif. ",RIGHT(G5,2),"/",RIGHT(F5,2))</f>
        <v>dif. 22/21</v>
      </c>
      <c r="K5" s="11" t="str">
        <f>CONCATENATE("dif. ",RIGHT(G5,2),"/",RIGHT(C5,2))</f>
        <v>dif. 22/18</v>
      </c>
      <c r="L5" s="46" t="str">
        <f>CONCATENATE("cuota ",G5)</f>
        <v>cuota 2022</v>
      </c>
      <c r="M5" s="46" t="str">
        <f>CONCATENATE("cuota/ total isla ",RIGHT(G5,2))</f>
        <v>cuota/ total isla 22</v>
      </c>
      <c r="N5" s="47" t="s">
        <v>430</v>
      </c>
      <c r="O5" s="47" t="s">
        <v>426</v>
      </c>
      <c r="P5" s="47" t="s">
        <v>427</v>
      </c>
      <c r="Q5" s="47" t="s">
        <v>428</v>
      </c>
      <c r="R5" s="47" t="s">
        <v>429</v>
      </c>
      <c r="S5" s="11" t="str">
        <f>CONCATENATE("var. ",RIGHT(R5,2),"/",RIGHT(Q5,2))</f>
        <v>var. 23/22</v>
      </c>
      <c r="T5" s="11" t="str">
        <f>CONCATENATE("var. ",RIGHT(R5,2),"/",RIGHT(N5,2))</f>
        <v>var. 23/19</v>
      </c>
      <c r="U5" s="11" t="str">
        <f>CONCATENATE("dif. ",RIGHT(R5,2),"/",RIGHT(Q5,2))</f>
        <v>dif. 23/22</v>
      </c>
      <c r="V5" s="11" t="str">
        <f>CONCATENATE("dif. ",RIGHT(R5,2),"/",RIGHT(N5,2))</f>
        <v>dif. 23/19</v>
      </c>
      <c r="W5" s="46" t="str">
        <f>CONCATENATE("cuota ",R5)</f>
        <v>cuota abril 2023</v>
      </c>
      <c r="X5" s="48" t="str">
        <f>CONCATENATE("cuota/ total isla ",RIGHT(R5,2))</f>
        <v>cuota/ total isla 23</v>
      </c>
    </row>
    <row r="6" spans="1:24" s="21" customFormat="1" ht="15.75" x14ac:dyDescent="0.25">
      <c r="B6" s="49" t="s">
        <v>9</v>
      </c>
      <c r="C6" s="50">
        <v>393411</v>
      </c>
      <c r="D6" s="50">
        <v>395016</v>
      </c>
      <c r="E6" s="50">
        <v>190092</v>
      </c>
      <c r="F6" s="50">
        <v>236547</v>
      </c>
      <c r="G6" s="50">
        <v>349350</v>
      </c>
      <c r="H6" s="51">
        <f>IFERROR(G6/F6-1,"-")</f>
        <v>0.47687351773643294</v>
      </c>
      <c r="I6" s="51">
        <f>IFERROR(G6/D6-1,"-")</f>
        <v>-0.11560544383012339</v>
      </c>
      <c r="J6" s="50">
        <f>IFERROR(G6-F6,"-")</f>
        <v>112803</v>
      </c>
      <c r="K6" s="50">
        <f>IFERROR(G6-D6,"-")</f>
        <v>-45666</v>
      </c>
      <c r="L6" s="51">
        <f>IFERROR(G6/$G$6,"-")</f>
        <v>1</v>
      </c>
      <c r="M6" s="51">
        <f>G6/$G$6</f>
        <v>1</v>
      </c>
      <c r="N6" s="50">
        <v>397502</v>
      </c>
      <c r="O6" s="50">
        <v>4919</v>
      </c>
      <c r="P6" s="50">
        <v>140149</v>
      </c>
      <c r="Q6" s="50">
        <v>347703</v>
      </c>
      <c r="R6" s="50">
        <v>360776</v>
      </c>
      <c r="S6" s="51">
        <f>IFERROR(R6/Q6-1,"-")</f>
        <v>3.7598180055967267E-2</v>
      </c>
      <c r="T6" s="51">
        <f>IFERROR(R6/N6-1,"-")</f>
        <v>-9.2391987964840383E-2</v>
      </c>
      <c r="U6" s="50">
        <f>IFERROR(R6-Q6,"-")</f>
        <v>13073</v>
      </c>
      <c r="V6" s="50">
        <f>IFERROR(R6-N6,"-")</f>
        <v>-36726</v>
      </c>
      <c r="W6" s="51">
        <f>IFERROR(R6/$R$6,"-")</f>
        <v>1</v>
      </c>
      <c r="X6" s="51">
        <f>R6/$R$6</f>
        <v>1</v>
      </c>
    </row>
    <row r="7" spans="1:24" s="21" customFormat="1" ht="15.75" x14ac:dyDescent="0.25">
      <c r="B7" s="52" t="s">
        <v>10</v>
      </c>
      <c r="C7" s="53">
        <v>245963</v>
      </c>
      <c r="D7" s="53">
        <v>251013</v>
      </c>
      <c r="E7" s="53">
        <v>126743</v>
      </c>
      <c r="F7" s="53">
        <v>166850</v>
      </c>
      <c r="G7" s="53">
        <v>251308</v>
      </c>
      <c r="H7" s="54">
        <f t="shared" ref="H7:H70" si="0">IFERROR(G7/F7-1,"-")</f>
        <v>0.50619118969133958</v>
      </c>
      <c r="I7" s="54">
        <f t="shared" ref="I7:I70" si="1">IFERROR(G7/D7-1,"-")</f>
        <v>1.1752379358838105E-3</v>
      </c>
      <c r="J7" s="53">
        <f t="shared" ref="J7:J70" si="2">IFERROR(G7-F7,"-")</f>
        <v>84458</v>
      </c>
      <c r="K7" s="53">
        <f t="shared" ref="K7:K70" si="3">IFERROR(G7-D7,"-")</f>
        <v>295</v>
      </c>
      <c r="L7" s="54">
        <f t="shared" ref="L7:L70" si="4">IFERROR(G7/$G$6,"-")</f>
        <v>0.71935880921711748</v>
      </c>
      <c r="M7" s="54">
        <f t="shared" ref="M7:M18" si="5">G7/$G$6</f>
        <v>0.71935880921711748</v>
      </c>
      <c r="N7" s="53">
        <v>251235</v>
      </c>
      <c r="O7" s="53">
        <v>0</v>
      </c>
      <c r="P7" s="53">
        <v>90173</v>
      </c>
      <c r="Q7" s="53">
        <v>250590</v>
      </c>
      <c r="R7" s="53">
        <v>255314</v>
      </c>
      <c r="S7" s="54">
        <f t="shared" ref="S7:S70" si="6">IFERROR(R7/Q7-1,"-")</f>
        <v>1.8851510435372587E-2</v>
      </c>
      <c r="T7" s="54">
        <f t="shared" ref="T7:T70" si="7">IFERROR(R7/N7-1,"-")</f>
        <v>1.6235795171851031E-2</v>
      </c>
      <c r="U7" s="53">
        <f t="shared" ref="U7:U70" si="8">IFERROR(R7-Q7,"-")</f>
        <v>4724</v>
      </c>
      <c r="V7" s="53">
        <f t="shared" ref="V7:V70" si="9">IFERROR(R7-N7,"-")</f>
        <v>4079</v>
      </c>
      <c r="W7" s="54">
        <f t="shared" ref="W7:W70" si="10">IFERROR(R7/$R$6,"-")</f>
        <v>0.70768011175909706</v>
      </c>
      <c r="X7" s="54">
        <f t="shared" ref="X7:X18" si="11">R7/$R$6</f>
        <v>0.70768011175909706</v>
      </c>
    </row>
    <row r="8" spans="1:24" s="21" customFormat="1" ht="15.75" x14ac:dyDescent="0.25">
      <c r="B8" s="55" t="s">
        <v>21</v>
      </c>
      <c r="C8" s="23">
        <v>30511</v>
      </c>
      <c r="D8" s="23">
        <v>32066</v>
      </c>
      <c r="E8" s="23">
        <v>20490</v>
      </c>
      <c r="F8" s="23">
        <v>28452</v>
      </c>
      <c r="G8" s="23">
        <v>37430</v>
      </c>
      <c r="H8" s="24">
        <f t="shared" si="0"/>
        <v>0.31554899479825682</v>
      </c>
      <c r="I8" s="24">
        <f t="shared" si="1"/>
        <v>0.16727998503087371</v>
      </c>
      <c r="J8" s="23">
        <f t="shared" si="2"/>
        <v>8978</v>
      </c>
      <c r="K8" s="23">
        <f t="shared" si="3"/>
        <v>5364</v>
      </c>
      <c r="L8" s="24">
        <f t="shared" si="4"/>
        <v>0.10714183483612423</v>
      </c>
      <c r="M8" s="24">
        <f t="shared" si="5"/>
        <v>0.10714183483612423</v>
      </c>
      <c r="N8" s="23">
        <v>31378</v>
      </c>
      <c r="O8" s="23">
        <v>0</v>
      </c>
      <c r="P8" s="23">
        <v>19542</v>
      </c>
      <c r="Q8" s="23">
        <v>38331</v>
      </c>
      <c r="R8" s="23">
        <v>37689</v>
      </c>
      <c r="S8" s="24">
        <f t="shared" si="6"/>
        <v>-1.6748845581905036E-2</v>
      </c>
      <c r="T8" s="24">
        <f t="shared" si="7"/>
        <v>0.20112817897890234</v>
      </c>
      <c r="U8" s="23">
        <f t="shared" si="8"/>
        <v>-642</v>
      </c>
      <c r="V8" s="23">
        <f t="shared" si="9"/>
        <v>6311</v>
      </c>
      <c r="W8" s="24">
        <f t="shared" si="10"/>
        <v>0.10446648335809477</v>
      </c>
      <c r="X8" s="24">
        <f t="shared" si="11"/>
        <v>0.10446648335809477</v>
      </c>
    </row>
    <row r="9" spans="1:24" s="21" customFormat="1" ht="15.75" x14ac:dyDescent="0.25">
      <c r="B9" s="55" t="s">
        <v>22</v>
      </c>
      <c r="C9" s="23">
        <v>145013</v>
      </c>
      <c r="D9" s="23">
        <v>148853</v>
      </c>
      <c r="E9" s="23">
        <v>75471</v>
      </c>
      <c r="F9" s="23">
        <v>97234</v>
      </c>
      <c r="G9" s="23">
        <v>150933</v>
      </c>
      <c r="H9" s="24">
        <f t="shared" si="0"/>
        <v>0.55226566838760105</v>
      </c>
      <c r="I9" s="24">
        <f t="shared" si="1"/>
        <v>1.3973517497128052E-2</v>
      </c>
      <c r="J9" s="23">
        <f t="shared" si="2"/>
        <v>53699</v>
      </c>
      <c r="K9" s="23">
        <f t="shared" si="3"/>
        <v>2080</v>
      </c>
      <c r="L9" s="24">
        <f t="shared" si="4"/>
        <v>0.43203950193215973</v>
      </c>
      <c r="M9" s="24">
        <f t="shared" si="5"/>
        <v>0.43203950193215973</v>
      </c>
      <c r="N9" s="23">
        <v>148123</v>
      </c>
      <c r="O9" s="23">
        <v>0</v>
      </c>
      <c r="P9" s="23">
        <v>46876</v>
      </c>
      <c r="Q9" s="23">
        <v>149155</v>
      </c>
      <c r="R9" s="23">
        <v>155141</v>
      </c>
      <c r="S9" s="24">
        <f t="shared" si="6"/>
        <v>4.013274781267806E-2</v>
      </c>
      <c r="T9" s="24">
        <f t="shared" si="7"/>
        <v>4.7379542677369546E-2</v>
      </c>
      <c r="U9" s="23">
        <f t="shared" si="8"/>
        <v>5986</v>
      </c>
      <c r="V9" s="23">
        <f t="shared" si="9"/>
        <v>7018</v>
      </c>
      <c r="W9" s="24">
        <f t="shared" si="10"/>
        <v>0.43002028959797767</v>
      </c>
      <c r="X9" s="24">
        <f t="shared" si="11"/>
        <v>0.43002028959797767</v>
      </c>
    </row>
    <row r="10" spans="1:24" s="21" customFormat="1" ht="15.75" x14ac:dyDescent="0.25">
      <c r="B10" s="55" t="s">
        <v>23</v>
      </c>
      <c r="C10" s="23">
        <v>55678</v>
      </c>
      <c r="D10" s="23">
        <v>55954</v>
      </c>
      <c r="E10" s="23">
        <v>26074</v>
      </c>
      <c r="F10" s="23">
        <v>35302</v>
      </c>
      <c r="G10" s="23">
        <v>54033</v>
      </c>
      <c r="H10" s="24">
        <f t="shared" si="0"/>
        <v>0.53059316752591923</v>
      </c>
      <c r="I10" s="24">
        <f t="shared" si="1"/>
        <v>-3.4331772527433246E-2</v>
      </c>
      <c r="J10" s="23">
        <f t="shared" si="2"/>
        <v>18731</v>
      </c>
      <c r="K10" s="23">
        <f t="shared" si="3"/>
        <v>-1921</v>
      </c>
      <c r="L10" s="24">
        <f t="shared" si="4"/>
        <v>0.15466723915843711</v>
      </c>
      <c r="M10" s="24">
        <f t="shared" si="5"/>
        <v>0.15466723915843711</v>
      </c>
      <c r="N10" s="23">
        <v>57222</v>
      </c>
      <c r="O10" s="23">
        <v>0</v>
      </c>
      <c r="P10" s="23">
        <v>18837</v>
      </c>
      <c r="Q10" s="23">
        <v>54396</v>
      </c>
      <c r="R10" s="23">
        <v>52137</v>
      </c>
      <c r="S10" s="24">
        <f t="shared" si="6"/>
        <v>-4.1528788881535439E-2</v>
      </c>
      <c r="T10" s="24">
        <f t="shared" si="7"/>
        <v>-8.8864422774457386E-2</v>
      </c>
      <c r="U10" s="23">
        <f t="shared" si="8"/>
        <v>-2259</v>
      </c>
      <c r="V10" s="23">
        <f t="shared" si="9"/>
        <v>-5085</v>
      </c>
      <c r="W10" s="24">
        <f t="shared" si="10"/>
        <v>0.14451349313701575</v>
      </c>
      <c r="X10" s="24">
        <f t="shared" si="11"/>
        <v>0.14451349313701575</v>
      </c>
    </row>
    <row r="11" spans="1:24" s="21" customFormat="1" ht="15.75" x14ac:dyDescent="0.25">
      <c r="B11" s="55" t="s">
        <v>24</v>
      </c>
      <c r="C11" s="23">
        <v>11573</v>
      </c>
      <c r="D11" s="23">
        <v>11051</v>
      </c>
      <c r="E11" s="23">
        <v>3884</v>
      </c>
      <c r="F11" s="23">
        <v>5101</v>
      </c>
      <c r="G11" s="23">
        <v>7503</v>
      </c>
      <c r="H11" s="24">
        <f t="shared" si="0"/>
        <v>0.47088806116447746</v>
      </c>
      <c r="I11" s="24">
        <f t="shared" si="1"/>
        <v>-0.32105691792597957</v>
      </c>
      <c r="J11" s="23">
        <f t="shared" si="2"/>
        <v>2402</v>
      </c>
      <c r="K11" s="23">
        <f t="shared" si="3"/>
        <v>-3548</v>
      </c>
      <c r="L11" s="24">
        <f t="shared" si="4"/>
        <v>2.1477028767711463E-2</v>
      </c>
      <c r="M11" s="24">
        <f t="shared" si="5"/>
        <v>2.1477028767711463E-2</v>
      </c>
      <c r="N11" s="23">
        <v>11418</v>
      </c>
      <c r="O11" s="23">
        <v>0</v>
      </c>
      <c r="P11" s="23">
        <v>4224</v>
      </c>
      <c r="Q11" s="23">
        <v>7285</v>
      </c>
      <c r="R11" s="23">
        <v>8730</v>
      </c>
      <c r="S11" s="24">
        <f t="shared" si="6"/>
        <v>0.19835277968428278</v>
      </c>
      <c r="T11" s="24">
        <f t="shared" si="7"/>
        <v>-0.23541776142932214</v>
      </c>
      <c r="U11" s="23">
        <f t="shared" si="8"/>
        <v>1445</v>
      </c>
      <c r="V11" s="23">
        <f t="shared" si="9"/>
        <v>-2688</v>
      </c>
      <c r="W11" s="24">
        <f t="shared" si="10"/>
        <v>2.4197840211100517E-2</v>
      </c>
      <c r="X11" s="24">
        <f t="shared" si="11"/>
        <v>2.4197840211100517E-2</v>
      </c>
    </row>
    <row r="12" spans="1:24" s="21" customFormat="1" ht="15.75" x14ac:dyDescent="0.25">
      <c r="B12" s="55" t="s">
        <v>25</v>
      </c>
      <c r="C12" s="23">
        <v>3188</v>
      </c>
      <c r="D12" s="23">
        <v>3089</v>
      </c>
      <c r="E12" s="23">
        <v>824</v>
      </c>
      <c r="F12" s="23">
        <v>762</v>
      </c>
      <c r="G12" s="23">
        <v>1408</v>
      </c>
      <c r="H12" s="24">
        <f t="shared" si="0"/>
        <v>0.84776902887139105</v>
      </c>
      <c r="I12" s="24">
        <f t="shared" si="1"/>
        <v>-0.5441890579475559</v>
      </c>
      <c r="J12" s="23">
        <f t="shared" si="2"/>
        <v>646</v>
      </c>
      <c r="K12" s="23">
        <f t="shared" si="3"/>
        <v>-1681</v>
      </c>
      <c r="L12" s="24">
        <f t="shared" si="4"/>
        <v>4.0303420638328324E-3</v>
      </c>
      <c r="M12" s="24">
        <f t="shared" si="5"/>
        <v>4.0303420638328324E-3</v>
      </c>
      <c r="N12" s="23">
        <v>3094</v>
      </c>
      <c r="O12" s="23">
        <v>0</v>
      </c>
      <c r="P12" s="23">
        <v>694</v>
      </c>
      <c r="Q12" s="23">
        <v>1423</v>
      </c>
      <c r="R12" s="23">
        <v>1617</v>
      </c>
      <c r="S12" s="24">
        <f t="shared" si="6"/>
        <v>0.13633169360505981</v>
      </c>
      <c r="T12" s="24">
        <f t="shared" si="7"/>
        <v>-0.4773755656108597</v>
      </c>
      <c r="U12" s="23">
        <f t="shared" si="8"/>
        <v>194</v>
      </c>
      <c r="V12" s="23">
        <f t="shared" si="9"/>
        <v>-1477</v>
      </c>
      <c r="W12" s="24">
        <f t="shared" si="10"/>
        <v>4.4820054549083088E-3</v>
      </c>
      <c r="X12" s="24">
        <f t="shared" si="11"/>
        <v>4.4820054549083088E-3</v>
      </c>
    </row>
    <row r="13" spans="1:24" s="21" customFormat="1" ht="15.75" x14ac:dyDescent="0.25">
      <c r="B13" s="52" t="s">
        <v>11</v>
      </c>
      <c r="C13" s="53">
        <v>147448</v>
      </c>
      <c r="D13" s="53">
        <v>144003</v>
      </c>
      <c r="E13" s="53">
        <v>63349</v>
      </c>
      <c r="F13" s="53">
        <v>69697</v>
      </c>
      <c r="G13" s="53">
        <v>98042</v>
      </c>
      <c r="H13" s="54">
        <f t="shared" si="0"/>
        <v>0.40668895361349833</v>
      </c>
      <c r="I13" s="54">
        <f t="shared" si="1"/>
        <v>-0.31916696179940696</v>
      </c>
      <c r="J13" s="53">
        <f t="shared" si="2"/>
        <v>28345</v>
      </c>
      <c r="K13" s="53">
        <f t="shared" si="3"/>
        <v>-45961</v>
      </c>
      <c r="L13" s="54">
        <f t="shared" si="4"/>
        <v>0.28064119078288252</v>
      </c>
      <c r="M13" s="54">
        <f t="shared" si="5"/>
        <v>0.28064119078288252</v>
      </c>
      <c r="N13" s="53">
        <v>146267</v>
      </c>
      <c r="O13" s="53">
        <v>0</v>
      </c>
      <c r="P13" s="53">
        <v>49976</v>
      </c>
      <c r="Q13" s="53">
        <v>97113</v>
      </c>
      <c r="R13" s="53">
        <v>105462</v>
      </c>
      <c r="S13" s="54">
        <f t="shared" si="6"/>
        <v>8.5972011986036989E-2</v>
      </c>
      <c r="T13" s="54">
        <f t="shared" si="7"/>
        <v>-0.27897611901522557</v>
      </c>
      <c r="U13" s="53">
        <f t="shared" si="8"/>
        <v>8349</v>
      </c>
      <c r="V13" s="53">
        <f t="shared" si="9"/>
        <v>-40805</v>
      </c>
      <c r="W13" s="54">
        <f t="shared" si="10"/>
        <v>0.29231988824090294</v>
      </c>
      <c r="X13" s="54">
        <f t="shared" si="11"/>
        <v>0.29231988824090294</v>
      </c>
    </row>
    <row r="14" spans="1:24" s="21" customFormat="1" ht="15.75" x14ac:dyDescent="0.25">
      <c r="A14" s="55"/>
      <c r="B14" s="55" t="s">
        <v>26</v>
      </c>
      <c r="C14" s="23">
        <v>2421</v>
      </c>
      <c r="D14" s="23">
        <v>3446</v>
      </c>
      <c r="E14" s="23">
        <v>2774</v>
      </c>
      <c r="F14" s="23">
        <v>4157</v>
      </c>
      <c r="G14" s="23">
        <v>5729</v>
      </c>
      <c r="H14" s="24">
        <f t="shared" si="0"/>
        <v>0.37815732499398602</v>
      </c>
      <c r="I14" s="24">
        <f t="shared" si="1"/>
        <v>0.66250725478816008</v>
      </c>
      <c r="J14" s="23">
        <f t="shared" si="2"/>
        <v>1572</v>
      </c>
      <c r="K14" s="23">
        <f t="shared" si="3"/>
        <v>2283</v>
      </c>
      <c r="L14" s="24">
        <f t="shared" si="4"/>
        <v>1.6399026763990267E-2</v>
      </c>
      <c r="M14" s="24">
        <f t="shared" si="5"/>
        <v>1.6399026763990267E-2</v>
      </c>
      <c r="N14" s="23">
        <v>3498</v>
      </c>
      <c r="O14" s="23">
        <v>0</v>
      </c>
      <c r="P14" s="23">
        <v>2704</v>
      </c>
      <c r="Q14" s="23">
        <v>5738</v>
      </c>
      <c r="R14" s="23">
        <v>5721</v>
      </c>
      <c r="S14" s="24">
        <f t="shared" si="6"/>
        <v>-2.9627047751830116E-3</v>
      </c>
      <c r="T14" s="24">
        <f t="shared" si="7"/>
        <v>0.63550600343053176</v>
      </c>
      <c r="U14" s="23">
        <f t="shared" si="8"/>
        <v>-17</v>
      </c>
      <c r="V14" s="23">
        <f t="shared" si="9"/>
        <v>2223</v>
      </c>
      <c r="W14" s="24">
        <f t="shared" si="10"/>
        <v>1.5857484976827728E-2</v>
      </c>
      <c r="X14" s="24">
        <f t="shared" si="11"/>
        <v>1.5857484976827728E-2</v>
      </c>
    </row>
    <row r="15" spans="1:24" s="21" customFormat="1" ht="15.75" x14ac:dyDescent="0.25">
      <c r="A15" s="55"/>
      <c r="B15" s="55" t="s">
        <v>27</v>
      </c>
      <c r="C15" s="23">
        <v>145027</v>
      </c>
      <c r="D15" s="23">
        <v>140557</v>
      </c>
      <c r="E15" s="23">
        <v>60575</v>
      </c>
      <c r="F15" s="23">
        <v>65540</v>
      </c>
      <c r="G15" s="23">
        <v>92313</v>
      </c>
      <c r="H15" s="24">
        <f t="shared" si="0"/>
        <v>0.40849862679279836</v>
      </c>
      <c r="I15" s="24">
        <f t="shared" si="1"/>
        <v>-0.34323441735381377</v>
      </c>
      <c r="J15" s="23">
        <f t="shared" si="2"/>
        <v>26773</v>
      </c>
      <c r="K15" s="23">
        <f t="shared" si="3"/>
        <v>-48244</v>
      </c>
      <c r="L15" s="24">
        <f t="shared" si="4"/>
        <v>0.26424216401889222</v>
      </c>
      <c r="M15" s="24">
        <f t="shared" si="5"/>
        <v>0.26424216401889222</v>
      </c>
      <c r="N15" s="23">
        <v>142769</v>
      </c>
      <c r="O15" s="23">
        <v>0</v>
      </c>
      <c r="P15" s="23">
        <v>47272</v>
      </c>
      <c r="Q15" s="23">
        <v>91375</v>
      </c>
      <c r="R15" s="23">
        <v>99741</v>
      </c>
      <c r="S15" s="24">
        <f t="shared" si="6"/>
        <v>9.1556771545827642E-2</v>
      </c>
      <c r="T15" s="24">
        <f t="shared" si="7"/>
        <v>-0.30138195266479417</v>
      </c>
      <c r="U15" s="23">
        <f t="shared" si="8"/>
        <v>8366</v>
      </c>
      <c r="V15" s="23">
        <f t="shared" si="9"/>
        <v>-43028</v>
      </c>
      <c r="W15" s="24">
        <f t="shared" si="10"/>
        <v>0.27646240326407523</v>
      </c>
      <c r="X15" s="24">
        <f t="shared" si="11"/>
        <v>0.27646240326407523</v>
      </c>
    </row>
    <row r="16" spans="1:24" s="21" customFormat="1" ht="15.75" x14ac:dyDescent="0.25">
      <c r="A16" s="55"/>
      <c r="B16" s="55" t="s">
        <v>28</v>
      </c>
      <c r="C16" s="23">
        <v>44864</v>
      </c>
      <c r="D16" s="23">
        <v>44463</v>
      </c>
      <c r="E16" s="23">
        <v>22526</v>
      </c>
      <c r="F16" s="23">
        <v>26932</v>
      </c>
      <c r="G16" s="23">
        <v>38498</v>
      </c>
      <c r="H16" s="24">
        <f t="shared" si="0"/>
        <v>0.42945195306698358</v>
      </c>
      <c r="I16" s="24">
        <f t="shared" si="1"/>
        <v>-0.13415648966556459</v>
      </c>
      <c r="J16" s="23">
        <f t="shared" si="2"/>
        <v>11566</v>
      </c>
      <c r="K16" s="23">
        <f t="shared" si="3"/>
        <v>-5965</v>
      </c>
      <c r="L16" s="24">
        <f t="shared" si="4"/>
        <v>0.11019894089022471</v>
      </c>
      <c r="M16" s="24">
        <f t="shared" si="5"/>
        <v>0.11019894089022471</v>
      </c>
      <c r="N16" s="23">
        <v>44692</v>
      </c>
      <c r="O16" s="23">
        <v>0</v>
      </c>
      <c r="P16" s="23">
        <v>19561</v>
      </c>
      <c r="Q16" s="23">
        <v>38259</v>
      </c>
      <c r="R16" s="23">
        <v>39939</v>
      </c>
      <c r="S16" s="24">
        <f t="shared" si="6"/>
        <v>4.3911236571787082E-2</v>
      </c>
      <c r="T16" s="24">
        <f t="shared" si="7"/>
        <v>-0.10635012977714131</v>
      </c>
      <c r="U16" s="23">
        <f t="shared" si="8"/>
        <v>1680</v>
      </c>
      <c r="V16" s="23">
        <f t="shared" si="9"/>
        <v>-4753</v>
      </c>
      <c r="W16" s="24">
        <f t="shared" si="10"/>
        <v>0.11070304011353305</v>
      </c>
      <c r="X16" s="24">
        <f t="shared" si="11"/>
        <v>0.11070304011353305</v>
      </c>
    </row>
    <row r="17" spans="1:24" s="21" customFormat="1" ht="15.75" x14ac:dyDescent="0.25">
      <c r="A17" s="55"/>
      <c r="B17" s="55" t="s">
        <v>29</v>
      </c>
      <c r="C17" s="23">
        <v>65638</v>
      </c>
      <c r="D17" s="23">
        <v>62113</v>
      </c>
      <c r="E17" s="23">
        <v>26109</v>
      </c>
      <c r="F17" s="23">
        <v>28117</v>
      </c>
      <c r="G17" s="23">
        <v>39322</v>
      </c>
      <c r="H17" s="24">
        <f t="shared" si="0"/>
        <v>0.39851335490984097</v>
      </c>
      <c r="I17" s="24">
        <f t="shared" si="1"/>
        <v>-0.36692801828924704</v>
      </c>
      <c r="J17" s="23">
        <f t="shared" si="2"/>
        <v>11205</v>
      </c>
      <c r="K17" s="23">
        <f t="shared" si="3"/>
        <v>-22791</v>
      </c>
      <c r="L17" s="24">
        <f t="shared" si="4"/>
        <v>0.11255760698439959</v>
      </c>
      <c r="M17" s="24">
        <f t="shared" si="5"/>
        <v>0.11255760698439959</v>
      </c>
      <c r="N17" s="23">
        <v>63354</v>
      </c>
      <c r="O17" s="23">
        <v>0</v>
      </c>
      <c r="P17" s="23">
        <v>19578</v>
      </c>
      <c r="Q17" s="23">
        <v>38405</v>
      </c>
      <c r="R17" s="23">
        <v>43085</v>
      </c>
      <c r="S17" s="24">
        <f t="shared" si="6"/>
        <v>0.1218591329254004</v>
      </c>
      <c r="T17" s="24">
        <f t="shared" si="7"/>
        <v>-0.31993244309751556</v>
      </c>
      <c r="U17" s="23">
        <f t="shared" si="8"/>
        <v>4680</v>
      </c>
      <c r="V17" s="23">
        <f t="shared" si="9"/>
        <v>-20269</v>
      </c>
      <c r="W17" s="24">
        <f t="shared" si="10"/>
        <v>0.11942313235913697</v>
      </c>
      <c r="X17" s="24">
        <f t="shared" si="11"/>
        <v>0.11942313235913697</v>
      </c>
    </row>
    <row r="18" spans="1:24" s="21" customFormat="1" ht="15.75" x14ac:dyDescent="0.25">
      <c r="A18" s="55"/>
      <c r="B18" s="55" t="s">
        <v>30</v>
      </c>
      <c r="C18" s="23">
        <v>34525</v>
      </c>
      <c r="D18" s="23">
        <v>33981</v>
      </c>
      <c r="E18" s="23">
        <v>11940</v>
      </c>
      <c r="F18" s="23">
        <v>10491</v>
      </c>
      <c r="G18" s="23">
        <v>14493</v>
      </c>
      <c r="H18" s="24">
        <f t="shared" si="0"/>
        <v>0.38146983128395773</v>
      </c>
      <c r="I18" s="24">
        <f t="shared" si="1"/>
        <v>-0.57349695418027724</v>
      </c>
      <c r="J18" s="23">
        <f t="shared" si="2"/>
        <v>4002</v>
      </c>
      <c r="K18" s="23">
        <f t="shared" si="3"/>
        <v>-19488</v>
      </c>
      <c r="L18" s="24">
        <f t="shared" si="4"/>
        <v>4.1485616144267927E-2</v>
      </c>
      <c r="M18" s="24">
        <f t="shared" si="5"/>
        <v>4.1485616144267927E-2</v>
      </c>
      <c r="N18" s="23">
        <v>34723</v>
      </c>
      <c r="O18" s="23">
        <v>0</v>
      </c>
      <c r="P18" s="23">
        <v>8133</v>
      </c>
      <c r="Q18" s="23">
        <v>14711</v>
      </c>
      <c r="R18" s="23">
        <v>16717</v>
      </c>
      <c r="S18" s="24">
        <f t="shared" si="6"/>
        <v>0.13636054652980767</v>
      </c>
      <c r="T18" s="24">
        <f t="shared" si="7"/>
        <v>-0.51856118422947328</v>
      </c>
      <c r="U18" s="23">
        <f t="shared" si="8"/>
        <v>2006</v>
      </c>
      <c r="V18" s="23">
        <f t="shared" si="9"/>
        <v>-18006</v>
      </c>
      <c r="W18" s="24">
        <f t="shared" si="10"/>
        <v>4.633623079140519E-2</v>
      </c>
      <c r="X18" s="24">
        <f t="shared" si="11"/>
        <v>4.633623079140519E-2</v>
      </c>
    </row>
    <row r="19" spans="1:24" x14ac:dyDescent="0.25">
      <c r="B19" s="56" t="s">
        <v>12</v>
      </c>
      <c r="C19" s="57">
        <v>131498</v>
      </c>
      <c r="D19" s="57">
        <v>132144</v>
      </c>
      <c r="E19" s="57">
        <v>66601</v>
      </c>
      <c r="F19" s="57">
        <v>82456</v>
      </c>
      <c r="G19" s="57">
        <v>123696</v>
      </c>
      <c r="H19" s="58">
        <f t="shared" si="0"/>
        <v>0.50014553216260804</v>
      </c>
      <c r="I19" s="58">
        <f t="shared" si="1"/>
        <v>-6.3930257900472243E-2</v>
      </c>
      <c r="J19" s="57">
        <f t="shared" si="2"/>
        <v>41240</v>
      </c>
      <c r="K19" s="57">
        <f t="shared" si="3"/>
        <v>-8448</v>
      </c>
      <c r="L19" s="58">
        <f t="shared" si="4"/>
        <v>0.3540747101760412</v>
      </c>
      <c r="M19" s="58">
        <f>G19/$G$19</f>
        <v>1</v>
      </c>
      <c r="N19" s="57">
        <v>131500</v>
      </c>
      <c r="O19" s="57">
        <v>0</v>
      </c>
      <c r="P19" s="57">
        <v>50241</v>
      </c>
      <c r="Q19" s="57">
        <v>125504</v>
      </c>
      <c r="R19" s="57">
        <v>125206</v>
      </c>
      <c r="S19" s="58">
        <f t="shared" si="6"/>
        <v>-2.3744263131055821E-3</v>
      </c>
      <c r="T19" s="58">
        <f t="shared" si="7"/>
        <v>-4.7863117870722394E-2</v>
      </c>
      <c r="U19" s="57">
        <f t="shared" si="8"/>
        <v>-298</v>
      </c>
      <c r="V19" s="57">
        <f t="shared" si="9"/>
        <v>-6294</v>
      </c>
      <c r="W19" s="58">
        <f t="shared" si="10"/>
        <v>0.34704636672062444</v>
      </c>
      <c r="X19" s="58">
        <f>R19/$R$19</f>
        <v>1</v>
      </c>
    </row>
    <row r="20" spans="1:24" x14ac:dyDescent="0.25">
      <c r="B20" s="59" t="s">
        <v>10</v>
      </c>
      <c r="C20" s="60">
        <v>86575</v>
      </c>
      <c r="D20" s="60">
        <v>88579</v>
      </c>
      <c r="E20" s="60">
        <v>44487</v>
      </c>
      <c r="F20" s="60">
        <v>56791</v>
      </c>
      <c r="G20" s="60">
        <v>89503</v>
      </c>
      <c r="H20" s="61">
        <f t="shared" si="0"/>
        <v>0.57600676163476616</v>
      </c>
      <c r="I20" s="61">
        <f t="shared" si="1"/>
        <v>1.0431366350940996E-2</v>
      </c>
      <c r="J20" s="60">
        <f t="shared" si="2"/>
        <v>32712</v>
      </c>
      <c r="K20" s="60">
        <f t="shared" si="3"/>
        <v>924</v>
      </c>
      <c r="L20" s="61">
        <f t="shared" si="4"/>
        <v>0.2561986546443395</v>
      </c>
      <c r="M20" s="61">
        <f t="shared" ref="M20:M31" si="12">G20/$G$19</f>
        <v>0.72357230629931446</v>
      </c>
      <c r="N20" s="60">
        <v>87470</v>
      </c>
      <c r="O20" s="60">
        <v>0</v>
      </c>
      <c r="P20" s="60">
        <v>29595</v>
      </c>
      <c r="Q20" s="60">
        <v>91337</v>
      </c>
      <c r="R20" s="60">
        <v>88734</v>
      </c>
      <c r="S20" s="61">
        <f t="shared" si="6"/>
        <v>-2.8498855885347618E-2</v>
      </c>
      <c r="T20" s="61">
        <f t="shared" si="7"/>
        <v>1.4450668800731759E-2</v>
      </c>
      <c r="U20" s="60">
        <f t="shared" si="8"/>
        <v>-2603</v>
      </c>
      <c r="V20" s="60">
        <f t="shared" si="9"/>
        <v>1264</v>
      </c>
      <c r="W20" s="61">
        <f t="shared" si="10"/>
        <v>0.24595316761647115</v>
      </c>
      <c r="X20" s="61">
        <f t="shared" ref="X20:X31" si="13">R20/$R$19</f>
        <v>0.70870405571617978</v>
      </c>
    </row>
    <row r="21" spans="1:24" x14ac:dyDescent="0.25">
      <c r="B21" s="62" t="s">
        <v>21</v>
      </c>
      <c r="C21" s="31">
        <v>15218</v>
      </c>
      <c r="D21" s="31">
        <v>15658</v>
      </c>
      <c r="E21" s="31">
        <v>0</v>
      </c>
      <c r="F21" s="31">
        <v>13581</v>
      </c>
      <c r="G21" s="31">
        <v>17648</v>
      </c>
      <c r="H21" s="32">
        <f t="shared" si="0"/>
        <v>0.29946248435314038</v>
      </c>
      <c r="I21" s="32">
        <f t="shared" si="1"/>
        <v>0.12709158257759601</v>
      </c>
      <c r="J21" s="31">
        <f t="shared" si="2"/>
        <v>4067</v>
      </c>
      <c r="K21" s="31">
        <f t="shared" si="3"/>
        <v>1990</v>
      </c>
      <c r="L21" s="32">
        <f t="shared" si="4"/>
        <v>5.0516673822813794E-2</v>
      </c>
      <c r="M21" s="32">
        <f t="shared" si="12"/>
        <v>0.1426723580390635</v>
      </c>
      <c r="N21" s="31">
        <v>15700</v>
      </c>
      <c r="O21" s="31">
        <v>0</v>
      </c>
      <c r="P21" s="31">
        <v>9265</v>
      </c>
      <c r="Q21" s="31">
        <v>18344</v>
      </c>
      <c r="R21" s="31">
        <v>16382</v>
      </c>
      <c r="S21" s="32">
        <f t="shared" si="6"/>
        <v>-0.10695595290013082</v>
      </c>
      <c r="T21" s="32">
        <f t="shared" si="7"/>
        <v>4.343949044585993E-2</v>
      </c>
      <c r="U21" s="31">
        <f t="shared" si="8"/>
        <v>-1962</v>
      </c>
      <c r="V21" s="31">
        <f t="shared" si="9"/>
        <v>682</v>
      </c>
      <c r="W21" s="32">
        <f t="shared" si="10"/>
        <v>4.5407676785595492E-2</v>
      </c>
      <c r="X21" s="32">
        <f t="shared" si="13"/>
        <v>0.130840375061898</v>
      </c>
    </row>
    <row r="22" spans="1:24" x14ac:dyDescent="0.25">
      <c r="B22" s="62" t="s">
        <v>22</v>
      </c>
      <c r="C22" s="31">
        <v>52002</v>
      </c>
      <c r="D22" s="31">
        <v>53357</v>
      </c>
      <c r="E22" s="31">
        <v>0</v>
      </c>
      <c r="F22" s="31">
        <v>31662</v>
      </c>
      <c r="G22" s="31">
        <v>53823</v>
      </c>
      <c r="H22" s="32">
        <f t="shared" si="0"/>
        <v>0.69992419935569461</v>
      </c>
      <c r="I22" s="32">
        <f t="shared" si="1"/>
        <v>8.733624454148492E-3</v>
      </c>
      <c r="J22" s="31">
        <f t="shared" si="2"/>
        <v>22161</v>
      </c>
      <c r="K22" s="31">
        <f t="shared" si="3"/>
        <v>466</v>
      </c>
      <c r="L22" s="32">
        <f t="shared" si="4"/>
        <v>0.15406612279948476</v>
      </c>
      <c r="M22" s="32">
        <f t="shared" si="12"/>
        <v>0.43512320527745441</v>
      </c>
      <c r="N22" s="31">
        <v>52155</v>
      </c>
      <c r="O22" s="31">
        <v>0</v>
      </c>
      <c r="P22" s="31">
        <v>13796</v>
      </c>
      <c r="Q22" s="31">
        <v>54409</v>
      </c>
      <c r="R22" s="31">
        <v>55360</v>
      </c>
      <c r="S22" s="32">
        <f t="shared" si="6"/>
        <v>1.7478725946075135E-2</v>
      </c>
      <c r="T22" s="32">
        <f t="shared" si="7"/>
        <v>6.1451442814687063E-2</v>
      </c>
      <c r="U22" s="31">
        <f t="shared" si="8"/>
        <v>951</v>
      </c>
      <c r="V22" s="31">
        <f t="shared" si="9"/>
        <v>3205</v>
      </c>
      <c r="W22" s="32">
        <f t="shared" si="10"/>
        <v>0.1534470142138058</v>
      </c>
      <c r="X22" s="32">
        <f t="shared" si="13"/>
        <v>0.44215133460057826</v>
      </c>
    </row>
    <row r="23" spans="1:24" x14ac:dyDescent="0.25">
      <c r="B23" s="62" t="s">
        <v>23</v>
      </c>
      <c r="C23" s="31">
        <v>15492</v>
      </c>
      <c r="D23" s="31">
        <v>16096</v>
      </c>
      <c r="E23" s="31">
        <v>0</v>
      </c>
      <c r="F23" s="31">
        <v>10454</v>
      </c>
      <c r="G23" s="31">
        <v>15462</v>
      </c>
      <c r="H23" s="32">
        <f t="shared" si="0"/>
        <v>0.47905108092596138</v>
      </c>
      <c r="I23" s="32">
        <f t="shared" si="1"/>
        <v>-3.9388667992047766E-2</v>
      </c>
      <c r="J23" s="31">
        <f t="shared" si="2"/>
        <v>5008</v>
      </c>
      <c r="K23" s="31">
        <f t="shared" si="3"/>
        <v>-634</v>
      </c>
      <c r="L23" s="32">
        <f t="shared" si="4"/>
        <v>4.425933877200515E-2</v>
      </c>
      <c r="M23" s="32">
        <f t="shared" si="12"/>
        <v>0.125</v>
      </c>
      <c r="N23" s="31">
        <v>15992</v>
      </c>
      <c r="O23" s="31">
        <v>0</v>
      </c>
      <c r="P23" s="31">
        <v>6200</v>
      </c>
      <c r="Q23" s="31">
        <v>16021</v>
      </c>
      <c r="R23" s="31">
        <v>14245</v>
      </c>
      <c r="S23" s="32">
        <f t="shared" si="6"/>
        <v>-0.11085450346420322</v>
      </c>
      <c r="T23" s="32">
        <f t="shared" si="7"/>
        <v>-0.10924212106053022</v>
      </c>
      <c r="U23" s="31">
        <f t="shared" si="8"/>
        <v>-1776</v>
      </c>
      <c r="V23" s="31">
        <f t="shared" si="9"/>
        <v>-1747</v>
      </c>
      <c r="W23" s="32">
        <f t="shared" si="10"/>
        <v>3.9484333769430342E-2</v>
      </c>
      <c r="X23" s="32">
        <f t="shared" si="13"/>
        <v>0.11377250291519576</v>
      </c>
    </row>
    <row r="24" spans="1:24" x14ac:dyDescent="0.25">
      <c r="B24" s="62" t="s">
        <v>24</v>
      </c>
      <c r="C24" s="31">
        <v>2816</v>
      </c>
      <c r="D24" s="31">
        <v>2451</v>
      </c>
      <c r="E24" s="31">
        <v>0</v>
      </c>
      <c r="F24" s="31">
        <v>845</v>
      </c>
      <c r="G24" s="31">
        <v>2022</v>
      </c>
      <c r="H24" s="32">
        <f t="shared" si="0"/>
        <v>1.3928994082840238</v>
      </c>
      <c r="I24" s="32">
        <f t="shared" si="1"/>
        <v>-0.17503059975520197</v>
      </c>
      <c r="J24" s="31">
        <f t="shared" si="2"/>
        <v>1177</v>
      </c>
      <c r="K24" s="31">
        <f t="shared" si="3"/>
        <v>-429</v>
      </c>
      <c r="L24" s="32">
        <f t="shared" si="4"/>
        <v>5.7878917990553886E-3</v>
      </c>
      <c r="M24" s="32">
        <f t="shared" si="12"/>
        <v>1.6346526969344199E-2</v>
      </c>
      <c r="N24" s="31">
        <v>2618</v>
      </c>
      <c r="O24" s="31">
        <v>0</v>
      </c>
      <c r="P24" s="31">
        <v>84</v>
      </c>
      <c r="Q24" s="31">
        <v>1973</v>
      </c>
      <c r="R24" s="31">
        <v>2162</v>
      </c>
      <c r="S24" s="32">
        <f t="shared" si="6"/>
        <v>9.5793208312214828E-2</v>
      </c>
      <c r="T24" s="32">
        <f t="shared" si="7"/>
        <v>-0.1741787624140565</v>
      </c>
      <c r="U24" s="31">
        <f t="shared" si="8"/>
        <v>189</v>
      </c>
      <c r="V24" s="31">
        <f t="shared" si="9"/>
        <v>-456</v>
      </c>
      <c r="W24" s="32">
        <f t="shared" si="10"/>
        <v>5.9926380912255807E-3</v>
      </c>
      <c r="X24" s="32">
        <f t="shared" si="13"/>
        <v>1.7267543088989347E-2</v>
      </c>
    </row>
    <row r="25" spans="1:24" x14ac:dyDescent="0.25">
      <c r="B25" s="62" t="s">
        <v>25</v>
      </c>
      <c r="C25" s="31">
        <v>1047</v>
      </c>
      <c r="D25" s="31">
        <v>1017</v>
      </c>
      <c r="E25" s="31">
        <v>0</v>
      </c>
      <c r="F25" s="31">
        <v>248</v>
      </c>
      <c r="G25" s="31">
        <v>547</v>
      </c>
      <c r="H25" s="32">
        <f t="shared" si="0"/>
        <v>1.2056451612903225</v>
      </c>
      <c r="I25" s="32">
        <f t="shared" si="1"/>
        <v>-0.46214355948869223</v>
      </c>
      <c r="J25" s="31">
        <f t="shared" si="2"/>
        <v>299</v>
      </c>
      <c r="K25" s="31">
        <f t="shared" si="3"/>
        <v>-470</v>
      </c>
      <c r="L25" s="32">
        <f t="shared" si="4"/>
        <v>1.5657649921282382E-3</v>
      </c>
      <c r="M25" s="32">
        <f t="shared" si="12"/>
        <v>4.4221316776613629E-3</v>
      </c>
      <c r="N25" s="31">
        <v>1005</v>
      </c>
      <c r="O25" s="31">
        <v>0</v>
      </c>
      <c r="P25" s="31">
        <v>250</v>
      </c>
      <c r="Q25" s="31">
        <v>590</v>
      </c>
      <c r="R25" s="31">
        <v>585</v>
      </c>
      <c r="S25" s="32">
        <f t="shared" si="6"/>
        <v>-8.4745762711864181E-3</v>
      </c>
      <c r="T25" s="32">
        <f t="shared" si="7"/>
        <v>-0.41791044776119401</v>
      </c>
      <c r="U25" s="31">
        <f t="shared" si="8"/>
        <v>-5</v>
      </c>
      <c r="V25" s="31">
        <f t="shared" si="9"/>
        <v>-420</v>
      </c>
      <c r="W25" s="32">
        <f t="shared" si="10"/>
        <v>1.621504756413952E-3</v>
      </c>
      <c r="X25" s="32">
        <f t="shared" si="13"/>
        <v>4.6723000495183936E-3</v>
      </c>
    </row>
    <row r="26" spans="1:24" x14ac:dyDescent="0.25">
      <c r="B26" s="59" t="s">
        <v>11</v>
      </c>
      <c r="C26" s="60">
        <v>44923</v>
      </c>
      <c r="D26" s="60">
        <v>43565</v>
      </c>
      <c r="E26" s="60">
        <v>22114</v>
      </c>
      <c r="F26" s="60">
        <v>25665</v>
      </c>
      <c r="G26" s="60">
        <v>34193</v>
      </c>
      <c r="H26" s="61">
        <f t="shared" si="0"/>
        <v>0.33228131696863428</v>
      </c>
      <c r="I26" s="61">
        <f t="shared" si="1"/>
        <v>-0.21512682199012967</v>
      </c>
      <c r="J26" s="60">
        <f t="shared" si="2"/>
        <v>8528</v>
      </c>
      <c r="K26" s="60">
        <f t="shared" si="3"/>
        <v>-9372</v>
      </c>
      <c r="L26" s="61">
        <f t="shared" si="4"/>
        <v>9.7876055531701728E-2</v>
      </c>
      <c r="M26" s="61">
        <f t="shared" si="12"/>
        <v>0.27642769370068554</v>
      </c>
      <c r="N26" s="60">
        <v>44030</v>
      </c>
      <c r="O26" s="60">
        <v>0</v>
      </c>
      <c r="P26" s="60">
        <v>20646</v>
      </c>
      <c r="Q26" s="60">
        <v>34167</v>
      </c>
      <c r="R26" s="60">
        <v>36472</v>
      </c>
      <c r="S26" s="61">
        <f t="shared" si="6"/>
        <v>6.7462756460912487E-2</v>
      </c>
      <c r="T26" s="61">
        <f t="shared" si="7"/>
        <v>-0.1716556893027481</v>
      </c>
      <c r="U26" s="60">
        <f t="shared" si="8"/>
        <v>2305</v>
      </c>
      <c r="V26" s="60">
        <f t="shared" si="9"/>
        <v>-7558</v>
      </c>
      <c r="W26" s="61">
        <f t="shared" si="10"/>
        <v>0.10109319910415326</v>
      </c>
      <c r="X26" s="61">
        <f t="shared" si="13"/>
        <v>0.29129594428382027</v>
      </c>
    </row>
    <row r="27" spans="1:24" x14ac:dyDescent="0.25">
      <c r="B27" s="62" t="s">
        <v>26</v>
      </c>
      <c r="C27" s="31">
        <v>1272</v>
      </c>
      <c r="D27" s="31">
        <v>1933</v>
      </c>
      <c r="E27" s="31">
        <v>1568</v>
      </c>
      <c r="F27" s="31">
        <v>1930</v>
      </c>
      <c r="G27" s="31">
        <v>2230</v>
      </c>
      <c r="H27" s="32">
        <f t="shared" si="0"/>
        <v>0.15544041450777213</v>
      </c>
      <c r="I27" s="32">
        <f t="shared" si="1"/>
        <v>0.15364718054837034</v>
      </c>
      <c r="J27" s="31">
        <f t="shared" si="2"/>
        <v>300</v>
      </c>
      <c r="K27" s="31">
        <f t="shared" si="3"/>
        <v>297</v>
      </c>
      <c r="L27" s="32">
        <f t="shared" si="4"/>
        <v>6.3832832403034204E-3</v>
      </c>
      <c r="M27" s="32">
        <f t="shared" si="12"/>
        <v>1.8028068813866253E-2</v>
      </c>
      <c r="N27" s="31">
        <v>1933</v>
      </c>
      <c r="O27" s="31">
        <v>0</v>
      </c>
      <c r="P27" s="31">
        <v>1494</v>
      </c>
      <c r="Q27" s="31">
        <v>2230</v>
      </c>
      <c r="R27" s="31">
        <v>2117</v>
      </c>
      <c r="S27" s="32">
        <f t="shared" si="6"/>
        <v>-5.067264573991026E-2</v>
      </c>
      <c r="T27" s="32">
        <f t="shared" si="7"/>
        <v>9.5188825659596521E-2</v>
      </c>
      <c r="U27" s="31">
        <f t="shared" si="8"/>
        <v>-113</v>
      </c>
      <c r="V27" s="31">
        <f t="shared" si="9"/>
        <v>184</v>
      </c>
      <c r="W27" s="32">
        <f t="shared" si="10"/>
        <v>5.8679069561168151E-3</v>
      </c>
      <c r="X27" s="32">
        <f t="shared" si="13"/>
        <v>1.6908135392872545E-2</v>
      </c>
    </row>
    <row r="28" spans="1:24" x14ac:dyDescent="0.25">
      <c r="B28" s="62" t="s">
        <v>27</v>
      </c>
      <c r="C28" s="31">
        <v>43651</v>
      </c>
      <c r="D28" s="31">
        <v>41632</v>
      </c>
      <c r="E28" s="31">
        <v>20546</v>
      </c>
      <c r="F28" s="31">
        <v>23735</v>
      </c>
      <c r="G28" s="31">
        <v>31963</v>
      </c>
      <c r="H28" s="32">
        <f t="shared" si="0"/>
        <v>0.34666104908363171</v>
      </c>
      <c r="I28" s="32">
        <f t="shared" si="1"/>
        <v>-0.23224923136049191</v>
      </c>
      <c r="J28" s="31">
        <f t="shared" si="2"/>
        <v>8228</v>
      </c>
      <c r="K28" s="31">
        <f t="shared" si="3"/>
        <v>-9669</v>
      </c>
      <c r="L28" s="32">
        <f t="shared" si="4"/>
        <v>9.1492772291398308E-2</v>
      </c>
      <c r="M28" s="32">
        <f t="shared" si="12"/>
        <v>0.25839962488681928</v>
      </c>
      <c r="N28" s="31">
        <v>42097</v>
      </c>
      <c r="O28" s="31">
        <v>0</v>
      </c>
      <c r="P28" s="31">
        <v>19152</v>
      </c>
      <c r="Q28" s="31">
        <v>31937</v>
      </c>
      <c r="R28" s="31">
        <v>34355</v>
      </c>
      <c r="S28" s="32">
        <f t="shared" si="6"/>
        <v>7.5711557128095963E-2</v>
      </c>
      <c r="T28" s="32">
        <f t="shared" si="7"/>
        <v>-0.18390859206119203</v>
      </c>
      <c r="U28" s="31">
        <f t="shared" si="8"/>
        <v>2418</v>
      </c>
      <c r="V28" s="31">
        <f t="shared" si="9"/>
        <v>-7742</v>
      </c>
      <c r="W28" s="32">
        <f t="shared" si="10"/>
        <v>9.5225292148036461E-2</v>
      </c>
      <c r="X28" s="32">
        <f t="shared" si="13"/>
        <v>0.27438780889094772</v>
      </c>
    </row>
    <row r="29" spans="1:24" x14ac:dyDescent="0.25">
      <c r="B29" s="62" t="s">
        <v>28</v>
      </c>
      <c r="C29" s="31">
        <v>24653</v>
      </c>
      <c r="D29" s="31">
        <v>23932</v>
      </c>
      <c r="E29" s="31">
        <v>0</v>
      </c>
      <c r="F29" s="31">
        <v>14986</v>
      </c>
      <c r="G29" s="31">
        <v>20219</v>
      </c>
      <c r="H29" s="32">
        <f t="shared" si="0"/>
        <v>0.34919257974109175</v>
      </c>
      <c r="I29" s="32">
        <f t="shared" si="1"/>
        <v>-0.1551479191041284</v>
      </c>
      <c r="J29" s="31">
        <f t="shared" si="2"/>
        <v>5233</v>
      </c>
      <c r="K29" s="31">
        <f t="shared" si="3"/>
        <v>-3713</v>
      </c>
      <c r="L29" s="32">
        <f t="shared" si="4"/>
        <v>5.7876055531701734E-2</v>
      </c>
      <c r="M29" s="32">
        <f t="shared" si="12"/>
        <v>0.16345718535765102</v>
      </c>
      <c r="N29" s="31">
        <v>24083</v>
      </c>
      <c r="O29" s="31">
        <v>0</v>
      </c>
      <c r="P29" s="31">
        <v>12294</v>
      </c>
      <c r="Q29" s="31">
        <v>20283</v>
      </c>
      <c r="R29" s="31">
        <v>21601</v>
      </c>
      <c r="S29" s="32">
        <f t="shared" si="6"/>
        <v>6.4980525563279601E-2</v>
      </c>
      <c r="T29" s="32">
        <f t="shared" si="7"/>
        <v>-0.10306024996885765</v>
      </c>
      <c r="U29" s="31">
        <f t="shared" si="8"/>
        <v>1318</v>
      </c>
      <c r="V29" s="31">
        <f t="shared" si="9"/>
        <v>-2482</v>
      </c>
      <c r="W29" s="32">
        <f t="shared" si="10"/>
        <v>5.987371665520988E-2</v>
      </c>
      <c r="X29" s="32">
        <f t="shared" si="13"/>
        <v>0.17252368097375526</v>
      </c>
    </row>
    <row r="30" spans="1:24" x14ac:dyDescent="0.25">
      <c r="B30" s="62" t="s">
        <v>29</v>
      </c>
      <c r="C30" s="31">
        <v>13419</v>
      </c>
      <c r="D30" s="31">
        <v>12390</v>
      </c>
      <c r="E30" s="31">
        <v>0</v>
      </c>
      <c r="F30" s="31">
        <v>6129</v>
      </c>
      <c r="G30" s="31">
        <v>8730</v>
      </c>
      <c r="H30" s="32">
        <f t="shared" si="0"/>
        <v>0.42437591776798822</v>
      </c>
      <c r="I30" s="32">
        <f t="shared" si="1"/>
        <v>-0.29539951573849876</v>
      </c>
      <c r="J30" s="31">
        <f t="shared" si="2"/>
        <v>2601</v>
      </c>
      <c r="K30" s="31">
        <f t="shared" si="3"/>
        <v>-3660</v>
      </c>
      <c r="L30" s="32">
        <f t="shared" si="4"/>
        <v>2.4989265779304423E-2</v>
      </c>
      <c r="M30" s="32">
        <f t="shared" si="12"/>
        <v>7.0576251455180442E-2</v>
      </c>
      <c r="N30" s="31">
        <v>12430</v>
      </c>
      <c r="O30" s="31">
        <v>0</v>
      </c>
      <c r="P30" s="31">
        <v>4530</v>
      </c>
      <c r="Q30" s="31">
        <v>8656</v>
      </c>
      <c r="R30" s="31">
        <v>9325</v>
      </c>
      <c r="S30" s="32">
        <f t="shared" si="6"/>
        <v>7.7287430683918634E-2</v>
      </c>
      <c r="T30" s="32">
        <f t="shared" si="7"/>
        <v>-0.24979887369267906</v>
      </c>
      <c r="U30" s="31">
        <f t="shared" si="8"/>
        <v>669</v>
      </c>
      <c r="V30" s="31">
        <f t="shared" si="9"/>
        <v>-3105</v>
      </c>
      <c r="W30" s="32">
        <f t="shared" si="10"/>
        <v>2.5847062997538639E-2</v>
      </c>
      <c r="X30" s="32">
        <f t="shared" si="13"/>
        <v>7.4477261473092346E-2</v>
      </c>
    </row>
    <row r="31" spans="1:24" x14ac:dyDescent="0.25">
      <c r="B31" s="62" t="s">
        <v>30</v>
      </c>
      <c r="C31" s="31">
        <v>5580</v>
      </c>
      <c r="D31" s="31">
        <v>5309</v>
      </c>
      <c r="E31" s="31">
        <v>0</v>
      </c>
      <c r="F31" s="31">
        <v>2619</v>
      </c>
      <c r="G31" s="31">
        <v>3015</v>
      </c>
      <c r="H31" s="32">
        <f t="shared" si="0"/>
        <v>0.15120274914089338</v>
      </c>
      <c r="I31" s="32">
        <f t="shared" si="1"/>
        <v>-0.43209644000753433</v>
      </c>
      <c r="J31" s="31">
        <f t="shared" si="2"/>
        <v>396</v>
      </c>
      <c r="K31" s="31">
        <f t="shared" si="3"/>
        <v>-2294</v>
      </c>
      <c r="L31" s="32">
        <f t="shared" si="4"/>
        <v>8.6303134392443116E-3</v>
      </c>
      <c r="M31" s="32">
        <f t="shared" si="12"/>
        <v>2.4374272409778814E-2</v>
      </c>
      <c r="N31" s="31">
        <v>5584</v>
      </c>
      <c r="O31" s="31">
        <v>0</v>
      </c>
      <c r="P31" s="31">
        <v>2328</v>
      </c>
      <c r="Q31" s="31">
        <v>2998</v>
      </c>
      <c r="R31" s="31">
        <v>3429</v>
      </c>
      <c r="S31" s="32">
        <f t="shared" si="6"/>
        <v>0.1437625083388927</v>
      </c>
      <c r="T31" s="32">
        <f t="shared" si="7"/>
        <v>-0.3859240687679083</v>
      </c>
      <c r="U31" s="31">
        <f t="shared" si="8"/>
        <v>431</v>
      </c>
      <c r="V31" s="31">
        <f t="shared" si="9"/>
        <v>-2155</v>
      </c>
      <c r="W31" s="32">
        <f t="shared" si="10"/>
        <v>9.5045124952879353E-3</v>
      </c>
      <c r="X31" s="32">
        <f t="shared" si="13"/>
        <v>2.7386866444100124E-2</v>
      </c>
    </row>
    <row r="32" spans="1:24" x14ac:dyDescent="0.25">
      <c r="B32" s="63" t="s">
        <v>13</v>
      </c>
      <c r="C32" s="57">
        <v>123498</v>
      </c>
      <c r="D32" s="57">
        <v>122989</v>
      </c>
      <c r="E32" s="57">
        <v>54656</v>
      </c>
      <c r="F32" s="57">
        <v>66755</v>
      </c>
      <c r="G32" s="57">
        <v>96885</v>
      </c>
      <c r="H32" s="58">
        <f t="shared" si="0"/>
        <v>0.4513519586547825</v>
      </c>
      <c r="I32" s="58">
        <f t="shared" si="1"/>
        <v>-0.2122466236817927</v>
      </c>
      <c r="J32" s="57">
        <f t="shared" si="2"/>
        <v>30130</v>
      </c>
      <c r="K32" s="57">
        <f t="shared" si="3"/>
        <v>-26104</v>
      </c>
      <c r="L32" s="58">
        <f t="shared" si="4"/>
        <v>0.27732932589094034</v>
      </c>
      <c r="M32" s="58">
        <f>G32/$G$32</f>
        <v>1</v>
      </c>
      <c r="N32" s="57">
        <v>126286</v>
      </c>
      <c r="O32" s="57">
        <v>0</v>
      </c>
      <c r="P32" s="57">
        <v>43402</v>
      </c>
      <c r="Q32" s="57">
        <v>96614</v>
      </c>
      <c r="R32" s="57">
        <v>102484</v>
      </c>
      <c r="S32" s="58">
        <f t="shared" si="6"/>
        <v>6.0757240151530834E-2</v>
      </c>
      <c r="T32" s="58">
        <f t="shared" si="7"/>
        <v>-0.18847694914717383</v>
      </c>
      <c r="U32" s="57">
        <f t="shared" si="8"/>
        <v>5870</v>
      </c>
      <c r="V32" s="57">
        <f t="shared" si="9"/>
        <v>-23802</v>
      </c>
      <c r="W32" s="58">
        <f t="shared" si="10"/>
        <v>0.28406545889970508</v>
      </c>
      <c r="X32" s="58">
        <f>R32/$R$32</f>
        <v>1</v>
      </c>
    </row>
    <row r="33" spans="2:24" x14ac:dyDescent="0.25">
      <c r="B33" s="64" t="s">
        <v>10</v>
      </c>
      <c r="C33" s="60">
        <v>65460</v>
      </c>
      <c r="D33" s="60">
        <v>65842</v>
      </c>
      <c r="E33" s="60">
        <v>34291</v>
      </c>
      <c r="F33" s="60">
        <v>46740</v>
      </c>
      <c r="G33" s="60">
        <v>65951</v>
      </c>
      <c r="H33" s="61">
        <f t="shared" si="0"/>
        <v>0.41101839965768083</v>
      </c>
      <c r="I33" s="61">
        <f t="shared" si="1"/>
        <v>1.6554782661521994E-3</v>
      </c>
      <c r="J33" s="60">
        <f t="shared" si="2"/>
        <v>19211</v>
      </c>
      <c r="K33" s="60">
        <f t="shared" si="3"/>
        <v>109</v>
      </c>
      <c r="L33" s="61">
        <f t="shared" si="4"/>
        <v>0.18878202375840847</v>
      </c>
      <c r="M33" s="61">
        <f t="shared" ref="M33:M44" si="14">G33/$G$32</f>
        <v>0.68071424885173148</v>
      </c>
      <c r="N33" s="60">
        <v>68292</v>
      </c>
      <c r="O33" s="60">
        <v>0</v>
      </c>
      <c r="P33" s="60">
        <v>29785</v>
      </c>
      <c r="Q33" s="60">
        <v>65766</v>
      </c>
      <c r="R33" s="60">
        <v>67310</v>
      </c>
      <c r="S33" s="61">
        <f t="shared" si="6"/>
        <v>2.3477176656631071E-2</v>
      </c>
      <c r="T33" s="61">
        <f t="shared" si="7"/>
        <v>-1.4379429508580843E-2</v>
      </c>
      <c r="U33" s="60">
        <f t="shared" si="8"/>
        <v>1544</v>
      </c>
      <c r="V33" s="60">
        <f t="shared" si="9"/>
        <v>-982</v>
      </c>
      <c r="W33" s="61">
        <f t="shared" si="10"/>
        <v>0.18657006009268909</v>
      </c>
      <c r="X33" s="61">
        <f t="shared" ref="X33:X44" si="15">R33/$R$32</f>
        <v>0.65678544943600947</v>
      </c>
    </row>
    <row r="34" spans="2:24" x14ac:dyDescent="0.25">
      <c r="B34" s="62" t="s">
        <v>21</v>
      </c>
      <c r="C34" s="31">
        <v>8461</v>
      </c>
      <c r="D34" s="31">
        <v>8881</v>
      </c>
      <c r="E34" s="31">
        <v>0</v>
      </c>
      <c r="F34" s="31">
        <v>9212</v>
      </c>
      <c r="G34" s="31">
        <v>9927</v>
      </c>
      <c r="H34" s="32">
        <f t="shared" si="0"/>
        <v>7.7616152844116382E-2</v>
      </c>
      <c r="I34" s="32">
        <f t="shared" si="1"/>
        <v>0.11777952933228231</v>
      </c>
      <c r="J34" s="31">
        <f t="shared" si="2"/>
        <v>715</v>
      </c>
      <c r="K34" s="31">
        <f t="shared" si="3"/>
        <v>1046</v>
      </c>
      <c r="L34" s="32">
        <f t="shared" si="4"/>
        <v>2.8415629025332761E-2</v>
      </c>
      <c r="M34" s="32">
        <f t="shared" si="14"/>
        <v>0.10246168137482582</v>
      </c>
      <c r="N34" s="31">
        <v>8327</v>
      </c>
      <c r="O34" s="31">
        <v>0</v>
      </c>
      <c r="P34" s="31">
        <v>8434</v>
      </c>
      <c r="Q34" s="31">
        <v>10075</v>
      </c>
      <c r="R34" s="31">
        <v>11891</v>
      </c>
      <c r="S34" s="32">
        <f t="shared" si="6"/>
        <v>0.18024813895781633</v>
      </c>
      <c r="T34" s="32">
        <f t="shared" si="7"/>
        <v>0.42800528401585214</v>
      </c>
      <c r="U34" s="31">
        <f t="shared" si="8"/>
        <v>1816</v>
      </c>
      <c r="V34" s="31">
        <f t="shared" si="9"/>
        <v>3564</v>
      </c>
      <c r="W34" s="32">
        <f t="shared" si="10"/>
        <v>3.2959509501740696E-2</v>
      </c>
      <c r="X34" s="32">
        <f t="shared" si="15"/>
        <v>0.11602786776472425</v>
      </c>
    </row>
    <row r="35" spans="2:24" x14ac:dyDescent="0.25">
      <c r="B35" s="62" t="s">
        <v>22</v>
      </c>
      <c r="C35" s="31">
        <v>32195</v>
      </c>
      <c r="D35" s="31">
        <v>33787</v>
      </c>
      <c r="E35" s="31">
        <v>0</v>
      </c>
      <c r="F35" s="31">
        <v>24487</v>
      </c>
      <c r="G35" s="31">
        <v>35385</v>
      </c>
      <c r="H35" s="32">
        <f t="shared" si="0"/>
        <v>0.44505247682443749</v>
      </c>
      <c r="I35" s="32">
        <f t="shared" si="1"/>
        <v>4.7296297392488196E-2</v>
      </c>
      <c r="J35" s="31">
        <f t="shared" si="2"/>
        <v>10898</v>
      </c>
      <c r="K35" s="31">
        <f t="shared" si="3"/>
        <v>1598</v>
      </c>
      <c r="L35" s="32">
        <f t="shared" si="4"/>
        <v>0.1012881064834693</v>
      </c>
      <c r="M35" s="32">
        <f t="shared" si="14"/>
        <v>0.36522681529648554</v>
      </c>
      <c r="N35" s="31">
        <v>34993</v>
      </c>
      <c r="O35" s="31">
        <v>0</v>
      </c>
      <c r="P35" s="31">
        <v>13802</v>
      </c>
      <c r="Q35" s="31">
        <v>34908</v>
      </c>
      <c r="R35" s="31">
        <v>34517</v>
      </c>
      <c r="S35" s="32">
        <f t="shared" si="6"/>
        <v>-1.1200870860547774E-2</v>
      </c>
      <c r="T35" s="32">
        <f t="shared" si="7"/>
        <v>-1.3602720544108826E-2</v>
      </c>
      <c r="U35" s="31">
        <f t="shared" si="8"/>
        <v>-391</v>
      </c>
      <c r="V35" s="31">
        <f t="shared" si="9"/>
        <v>-476</v>
      </c>
      <c r="W35" s="32">
        <f t="shared" si="10"/>
        <v>9.567432423442801E-2</v>
      </c>
      <c r="X35" s="32">
        <f t="shared" si="15"/>
        <v>0.33680379376292885</v>
      </c>
    </row>
    <row r="36" spans="2:24" x14ac:dyDescent="0.25">
      <c r="B36" s="62" t="s">
        <v>23</v>
      </c>
      <c r="C36" s="31">
        <v>20270</v>
      </c>
      <c r="D36" s="31">
        <v>18856</v>
      </c>
      <c r="E36" s="31">
        <v>0</v>
      </c>
      <c r="F36" s="31">
        <v>11633</v>
      </c>
      <c r="G36" s="31">
        <v>18973</v>
      </c>
      <c r="H36" s="32">
        <f t="shared" si="0"/>
        <v>0.63096363792658816</v>
      </c>
      <c r="I36" s="32">
        <f t="shared" si="1"/>
        <v>6.2049215103945343E-3</v>
      </c>
      <c r="J36" s="31">
        <f t="shared" si="2"/>
        <v>7340</v>
      </c>
      <c r="K36" s="31">
        <f t="shared" si="3"/>
        <v>117</v>
      </c>
      <c r="L36" s="32">
        <f t="shared" si="4"/>
        <v>5.430943180191785E-2</v>
      </c>
      <c r="M36" s="32">
        <f t="shared" si="14"/>
        <v>0.19583010785983382</v>
      </c>
      <c r="N36" s="31">
        <v>20439</v>
      </c>
      <c r="O36" s="31">
        <v>0</v>
      </c>
      <c r="P36" s="31">
        <v>6201</v>
      </c>
      <c r="Q36" s="31">
        <v>19165</v>
      </c>
      <c r="R36" s="31">
        <v>18878</v>
      </c>
      <c r="S36" s="32">
        <f t="shared" si="6"/>
        <v>-1.4975215236107453E-2</v>
      </c>
      <c r="T36" s="32">
        <f t="shared" si="7"/>
        <v>-7.6373599491168842E-2</v>
      </c>
      <c r="U36" s="31">
        <f t="shared" si="8"/>
        <v>-287</v>
      </c>
      <c r="V36" s="31">
        <f t="shared" si="9"/>
        <v>-1561</v>
      </c>
      <c r="W36" s="32">
        <f t="shared" si="10"/>
        <v>5.2326097079628354E-2</v>
      </c>
      <c r="X36" s="32">
        <f t="shared" si="15"/>
        <v>0.18420436360797782</v>
      </c>
    </row>
    <row r="37" spans="2:24" x14ac:dyDescent="0.25">
      <c r="B37" s="62" t="s">
        <v>24</v>
      </c>
      <c r="C37" s="31">
        <v>3818</v>
      </c>
      <c r="D37" s="31">
        <v>3661</v>
      </c>
      <c r="E37" s="31">
        <v>0</v>
      </c>
      <c r="F37" s="31">
        <v>1280</v>
      </c>
      <c r="G37" s="31">
        <v>1335</v>
      </c>
      <c r="H37" s="32">
        <f t="shared" si="0"/>
        <v>4.296875E-2</v>
      </c>
      <c r="I37" s="32">
        <f t="shared" si="1"/>
        <v>-0.63534553400710192</v>
      </c>
      <c r="J37" s="31">
        <f t="shared" si="2"/>
        <v>55</v>
      </c>
      <c r="K37" s="31">
        <f t="shared" si="3"/>
        <v>-2326</v>
      </c>
      <c r="L37" s="32">
        <f t="shared" si="4"/>
        <v>3.8213825676255905E-3</v>
      </c>
      <c r="M37" s="32">
        <f t="shared" si="14"/>
        <v>1.3779222789905558E-2</v>
      </c>
      <c r="N37" s="31">
        <v>3861</v>
      </c>
      <c r="O37" s="31">
        <v>0</v>
      </c>
      <c r="P37" s="31">
        <v>1249</v>
      </c>
      <c r="Q37" s="31">
        <v>1321</v>
      </c>
      <c r="R37" s="31">
        <v>1626</v>
      </c>
      <c r="S37" s="32">
        <f t="shared" si="6"/>
        <v>0.23088569265707792</v>
      </c>
      <c r="T37" s="32">
        <f t="shared" si="7"/>
        <v>-0.57886557886557888</v>
      </c>
      <c r="U37" s="31">
        <f t="shared" si="8"/>
        <v>305</v>
      </c>
      <c r="V37" s="31">
        <f t="shared" si="9"/>
        <v>-2235</v>
      </c>
      <c r="W37" s="32">
        <f t="shared" si="10"/>
        <v>4.5069516819300623E-3</v>
      </c>
      <c r="X37" s="32">
        <f t="shared" si="15"/>
        <v>1.5865891261074898E-2</v>
      </c>
    </row>
    <row r="38" spans="2:24" x14ac:dyDescent="0.25">
      <c r="B38" s="62" t="s">
        <v>25</v>
      </c>
      <c r="C38" s="31">
        <v>717</v>
      </c>
      <c r="D38" s="31">
        <v>657</v>
      </c>
      <c r="E38" s="31">
        <v>0</v>
      </c>
      <c r="F38" s="31">
        <v>129</v>
      </c>
      <c r="G38" s="31">
        <v>331</v>
      </c>
      <c r="H38" s="32">
        <f t="shared" si="0"/>
        <v>1.5658914728682172</v>
      </c>
      <c r="I38" s="32">
        <f t="shared" si="1"/>
        <v>-0.49619482496194822</v>
      </c>
      <c r="J38" s="31">
        <f t="shared" si="2"/>
        <v>202</v>
      </c>
      <c r="K38" s="31">
        <f t="shared" si="3"/>
        <v>-326</v>
      </c>
      <c r="L38" s="32">
        <f t="shared" si="4"/>
        <v>9.474738800629741E-4</v>
      </c>
      <c r="M38" s="32">
        <f t="shared" si="14"/>
        <v>3.416421530680704E-3</v>
      </c>
      <c r="N38" s="31">
        <v>672</v>
      </c>
      <c r="O38" s="31">
        <v>0</v>
      </c>
      <c r="P38" s="31">
        <v>99</v>
      </c>
      <c r="Q38" s="31">
        <v>297</v>
      </c>
      <c r="R38" s="31">
        <v>398</v>
      </c>
      <c r="S38" s="32">
        <f t="shared" si="6"/>
        <v>0.34006734006733996</v>
      </c>
      <c r="T38" s="32">
        <f t="shared" si="7"/>
        <v>-0.40773809523809523</v>
      </c>
      <c r="U38" s="31">
        <f t="shared" si="8"/>
        <v>101</v>
      </c>
      <c r="V38" s="31">
        <f t="shared" si="9"/>
        <v>-274</v>
      </c>
      <c r="W38" s="32">
        <f t="shared" si="10"/>
        <v>1.1031775949619709E-3</v>
      </c>
      <c r="X38" s="32">
        <f t="shared" si="15"/>
        <v>3.8835330393036964E-3</v>
      </c>
    </row>
    <row r="39" spans="2:24" x14ac:dyDescent="0.25">
      <c r="B39" s="64" t="s">
        <v>11</v>
      </c>
      <c r="C39" s="60">
        <v>58038</v>
      </c>
      <c r="D39" s="60">
        <v>57148</v>
      </c>
      <c r="E39" s="60">
        <v>20364</v>
      </c>
      <c r="F39" s="60">
        <v>20015</v>
      </c>
      <c r="G39" s="60">
        <v>30934</v>
      </c>
      <c r="H39" s="61">
        <f t="shared" si="0"/>
        <v>0.5455408443667249</v>
      </c>
      <c r="I39" s="61">
        <f t="shared" si="1"/>
        <v>-0.45870371666550014</v>
      </c>
      <c r="J39" s="60">
        <f t="shared" si="2"/>
        <v>10919</v>
      </c>
      <c r="K39" s="60">
        <f t="shared" si="3"/>
        <v>-26214</v>
      </c>
      <c r="L39" s="61">
        <f t="shared" si="4"/>
        <v>8.8547302132531841E-2</v>
      </c>
      <c r="M39" s="61">
        <f t="shared" si="14"/>
        <v>0.31928575114826857</v>
      </c>
      <c r="N39" s="60">
        <v>57994</v>
      </c>
      <c r="O39" s="60">
        <v>0</v>
      </c>
      <c r="P39" s="60">
        <v>13617</v>
      </c>
      <c r="Q39" s="60">
        <v>30848</v>
      </c>
      <c r="R39" s="60">
        <v>35174</v>
      </c>
      <c r="S39" s="61">
        <f t="shared" si="6"/>
        <v>0.1402359958506223</v>
      </c>
      <c r="T39" s="61">
        <f t="shared" si="7"/>
        <v>-0.3934889816187882</v>
      </c>
      <c r="U39" s="60">
        <f t="shared" si="8"/>
        <v>4326</v>
      </c>
      <c r="V39" s="60">
        <f t="shared" si="9"/>
        <v>-22820</v>
      </c>
      <c r="W39" s="61">
        <f t="shared" si="10"/>
        <v>9.7495398807015993E-2</v>
      </c>
      <c r="X39" s="61">
        <f t="shared" si="15"/>
        <v>0.34321455056399047</v>
      </c>
    </row>
    <row r="40" spans="2:24" x14ac:dyDescent="0.25">
      <c r="B40" s="62" t="s">
        <v>26</v>
      </c>
      <c r="C40" s="31">
        <v>709</v>
      </c>
      <c r="D40" s="31">
        <v>1119</v>
      </c>
      <c r="E40" s="31">
        <v>0</v>
      </c>
      <c r="F40" s="31">
        <v>636</v>
      </c>
      <c r="G40" s="31">
        <v>1191</v>
      </c>
      <c r="H40" s="32">
        <f t="shared" si="0"/>
        <v>0.87264150943396235</v>
      </c>
      <c r="I40" s="32">
        <f t="shared" si="1"/>
        <v>6.4343163538874037E-2</v>
      </c>
      <c r="J40" s="31">
        <f t="shared" si="2"/>
        <v>555</v>
      </c>
      <c r="K40" s="31">
        <f t="shared" si="3"/>
        <v>72</v>
      </c>
      <c r="L40" s="32">
        <f t="shared" si="4"/>
        <v>3.4091884929154143E-3</v>
      </c>
      <c r="M40" s="32">
        <f t="shared" si="14"/>
        <v>1.2292924601331476E-2</v>
      </c>
      <c r="N40" s="31">
        <v>1171</v>
      </c>
      <c r="O40" s="31">
        <v>0</v>
      </c>
      <c r="P40" s="31">
        <v>0</v>
      </c>
      <c r="Q40" s="31">
        <v>1171</v>
      </c>
      <c r="R40" s="31">
        <v>1267</v>
      </c>
      <c r="S40" s="32">
        <f t="shared" si="6"/>
        <v>8.1981212638770229E-2</v>
      </c>
      <c r="T40" s="32">
        <f t="shared" si="7"/>
        <v>8.1981212638770229E-2</v>
      </c>
      <c r="U40" s="31">
        <f t="shared" si="8"/>
        <v>96</v>
      </c>
      <c r="V40" s="31">
        <f t="shared" si="9"/>
        <v>96</v>
      </c>
      <c r="W40" s="32">
        <f t="shared" si="10"/>
        <v>3.5118744040623547E-3</v>
      </c>
      <c r="X40" s="32">
        <f t="shared" si="15"/>
        <v>1.2362905429140158E-2</v>
      </c>
    </row>
    <row r="41" spans="2:24" x14ac:dyDescent="0.25">
      <c r="B41" s="62" t="s">
        <v>27</v>
      </c>
      <c r="C41" s="31">
        <v>57329</v>
      </c>
      <c r="D41" s="31">
        <v>56029</v>
      </c>
      <c r="E41" s="31">
        <v>0</v>
      </c>
      <c r="F41" s="31">
        <v>19379</v>
      </c>
      <c r="G41" s="31">
        <v>29743</v>
      </c>
      <c r="H41" s="32">
        <f t="shared" si="0"/>
        <v>0.53480571752928419</v>
      </c>
      <c r="I41" s="32">
        <f t="shared" si="1"/>
        <v>-0.46914990451373395</v>
      </c>
      <c r="J41" s="31">
        <f t="shared" si="2"/>
        <v>10364</v>
      </c>
      <c r="K41" s="31">
        <f t="shared" si="3"/>
        <v>-26286</v>
      </c>
      <c r="L41" s="32">
        <f t="shared" si="4"/>
        <v>8.5138113639616431E-2</v>
      </c>
      <c r="M41" s="32">
        <f t="shared" si="14"/>
        <v>0.3069928265469371</v>
      </c>
      <c r="N41" s="31">
        <v>56823</v>
      </c>
      <c r="O41" s="31">
        <v>0</v>
      </c>
      <c r="P41" s="31">
        <v>0</v>
      </c>
      <c r="Q41" s="31">
        <v>29677</v>
      </c>
      <c r="R41" s="31">
        <v>33907</v>
      </c>
      <c r="S41" s="32">
        <f t="shared" si="6"/>
        <v>0.14253462277184359</v>
      </c>
      <c r="T41" s="32">
        <f t="shared" si="7"/>
        <v>-0.40328740122837581</v>
      </c>
      <c r="U41" s="31">
        <f t="shared" si="8"/>
        <v>4230</v>
      </c>
      <c r="V41" s="31">
        <f t="shared" si="9"/>
        <v>-22916</v>
      </c>
      <c r="W41" s="32">
        <f t="shared" si="10"/>
        <v>9.3983524402953628E-2</v>
      </c>
      <c r="X41" s="32">
        <f t="shared" si="15"/>
        <v>0.33085164513485033</v>
      </c>
    </row>
    <row r="42" spans="2:24" x14ac:dyDescent="0.25">
      <c r="B42" s="62" t="s">
        <v>28</v>
      </c>
      <c r="C42" s="31">
        <v>6592</v>
      </c>
      <c r="D42" s="31">
        <v>6166</v>
      </c>
      <c r="E42" s="31">
        <v>0</v>
      </c>
      <c r="F42" s="31">
        <v>3156</v>
      </c>
      <c r="G42" s="31">
        <v>5982</v>
      </c>
      <c r="H42" s="32">
        <f t="shared" si="0"/>
        <v>0.8954372623574145</v>
      </c>
      <c r="I42" s="32">
        <f t="shared" si="1"/>
        <v>-2.9841063898799924E-2</v>
      </c>
      <c r="J42" s="31">
        <f t="shared" si="2"/>
        <v>2826</v>
      </c>
      <c r="K42" s="31">
        <f t="shared" si="3"/>
        <v>-184</v>
      </c>
      <c r="L42" s="32">
        <f t="shared" si="4"/>
        <v>1.7123228853585231E-2</v>
      </c>
      <c r="M42" s="32">
        <f t="shared" si="14"/>
        <v>6.1743303917015019E-2</v>
      </c>
      <c r="N42" s="31">
        <v>5903</v>
      </c>
      <c r="O42" s="31">
        <v>0</v>
      </c>
      <c r="P42" s="31">
        <v>0</v>
      </c>
      <c r="Q42" s="31">
        <v>6099</v>
      </c>
      <c r="R42" s="31">
        <v>6242</v>
      </c>
      <c r="S42" s="32">
        <f t="shared" si="6"/>
        <v>2.3446466633874508E-2</v>
      </c>
      <c r="T42" s="32">
        <f t="shared" si="7"/>
        <v>5.7428426223953943E-2</v>
      </c>
      <c r="U42" s="31">
        <f t="shared" si="8"/>
        <v>143</v>
      </c>
      <c r="V42" s="31">
        <f t="shared" si="9"/>
        <v>339</v>
      </c>
      <c r="W42" s="32">
        <f t="shared" si="10"/>
        <v>1.7301594341086992E-2</v>
      </c>
      <c r="X42" s="32">
        <f t="shared" si="15"/>
        <v>6.0907068420436361E-2</v>
      </c>
    </row>
    <row r="43" spans="2:24" x14ac:dyDescent="0.25">
      <c r="B43" s="62" t="s">
        <v>29</v>
      </c>
      <c r="C43" s="31">
        <v>30164</v>
      </c>
      <c r="D43" s="31">
        <v>29444</v>
      </c>
      <c r="E43" s="31">
        <v>0</v>
      </c>
      <c r="F43" s="31">
        <v>11939</v>
      </c>
      <c r="G43" s="31">
        <v>16804</v>
      </c>
      <c r="H43" s="32">
        <f t="shared" si="0"/>
        <v>0.40748806432699558</v>
      </c>
      <c r="I43" s="32">
        <f t="shared" si="1"/>
        <v>-0.42928949870941446</v>
      </c>
      <c r="J43" s="31">
        <f t="shared" si="2"/>
        <v>4865</v>
      </c>
      <c r="K43" s="31">
        <f t="shared" si="3"/>
        <v>-12640</v>
      </c>
      <c r="L43" s="32">
        <f t="shared" si="4"/>
        <v>4.8100758551595818E-2</v>
      </c>
      <c r="M43" s="32">
        <f t="shared" si="14"/>
        <v>0.17344274139443672</v>
      </c>
      <c r="N43" s="31">
        <v>30034</v>
      </c>
      <c r="O43" s="31">
        <v>0</v>
      </c>
      <c r="P43" s="31">
        <v>0</v>
      </c>
      <c r="Q43" s="31">
        <v>16274</v>
      </c>
      <c r="R43" s="31">
        <v>19426</v>
      </c>
      <c r="S43" s="32">
        <f t="shared" si="6"/>
        <v>0.19368317561754944</v>
      </c>
      <c r="T43" s="32">
        <f t="shared" si="7"/>
        <v>-0.35319970699873482</v>
      </c>
      <c r="U43" s="31">
        <f t="shared" si="8"/>
        <v>3152</v>
      </c>
      <c r="V43" s="31">
        <f t="shared" si="9"/>
        <v>-10608</v>
      </c>
      <c r="W43" s="32">
        <f t="shared" si="10"/>
        <v>5.3845045124952882E-2</v>
      </c>
      <c r="X43" s="32">
        <f t="shared" si="15"/>
        <v>0.18955153975254674</v>
      </c>
    </row>
    <row r="44" spans="2:24" x14ac:dyDescent="0.25">
      <c r="B44" s="62" t="s">
        <v>30</v>
      </c>
      <c r="C44" s="31">
        <v>20574</v>
      </c>
      <c r="D44" s="31">
        <v>20419</v>
      </c>
      <c r="E44" s="31">
        <v>0</v>
      </c>
      <c r="F44" s="31">
        <v>4283</v>
      </c>
      <c r="G44" s="31">
        <v>6957</v>
      </c>
      <c r="H44" s="32">
        <f t="shared" si="0"/>
        <v>0.62432874153630635</v>
      </c>
      <c r="I44" s="32">
        <f t="shared" si="1"/>
        <v>-0.65928791811548071</v>
      </c>
      <c r="J44" s="31">
        <f t="shared" si="2"/>
        <v>2674</v>
      </c>
      <c r="K44" s="31">
        <f t="shared" si="3"/>
        <v>-13462</v>
      </c>
      <c r="L44" s="32">
        <f t="shared" si="4"/>
        <v>1.9914126234435382E-2</v>
      </c>
      <c r="M44" s="32">
        <f t="shared" si="14"/>
        <v>7.1806781235485367E-2</v>
      </c>
      <c r="N44" s="31">
        <v>20886</v>
      </c>
      <c r="O44" s="31">
        <v>0</v>
      </c>
      <c r="P44" s="31">
        <v>0</v>
      </c>
      <c r="Q44" s="31">
        <v>7304</v>
      </c>
      <c r="R44" s="31">
        <v>8239</v>
      </c>
      <c r="S44" s="32">
        <f t="shared" si="6"/>
        <v>0.12801204819277112</v>
      </c>
      <c r="T44" s="32">
        <f t="shared" si="7"/>
        <v>-0.60552523221296561</v>
      </c>
      <c r="U44" s="31">
        <f t="shared" si="8"/>
        <v>935</v>
      </c>
      <c r="V44" s="31">
        <f t="shared" si="9"/>
        <v>-12647</v>
      </c>
      <c r="W44" s="32">
        <f t="shared" si="10"/>
        <v>2.2836884936913764E-2</v>
      </c>
      <c r="X44" s="32">
        <f t="shared" si="15"/>
        <v>8.0393036961867212E-2</v>
      </c>
    </row>
    <row r="45" spans="2:24" x14ac:dyDescent="0.25">
      <c r="B45" s="63" t="s">
        <v>14</v>
      </c>
      <c r="C45" s="57">
        <v>67162</v>
      </c>
      <c r="D45" s="57">
        <v>66323</v>
      </c>
      <c r="E45" s="57">
        <v>32914</v>
      </c>
      <c r="F45" s="57">
        <v>41148</v>
      </c>
      <c r="G45" s="57">
        <v>62011</v>
      </c>
      <c r="H45" s="58">
        <f t="shared" si="0"/>
        <v>0.50702342762710217</v>
      </c>
      <c r="I45" s="58">
        <f t="shared" si="1"/>
        <v>-6.501515311430428E-2</v>
      </c>
      <c r="J45" s="57">
        <f t="shared" si="2"/>
        <v>20863</v>
      </c>
      <c r="K45" s="57">
        <f t="shared" si="3"/>
        <v>-4312</v>
      </c>
      <c r="L45" s="58">
        <f t="shared" si="4"/>
        <v>0.1775039358809217</v>
      </c>
      <c r="M45" s="58">
        <f>G45/$G$45</f>
        <v>1</v>
      </c>
      <c r="N45" s="57">
        <v>66263</v>
      </c>
      <c r="O45" s="57">
        <v>0</v>
      </c>
      <c r="P45" s="57">
        <v>20267</v>
      </c>
      <c r="Q45" s="57">
        <v>61070</v>
      </c>
      <c r="R45" s="57">
        <v>64640</v>
      </c>
      <c r="S45" s="58">
        <f t="shared" si="6"/>
        <v>5.8457507777959661E-2</v>
      </c>
      <c r="T45" s="58">
        <f t="shared" si="7"/>
        <v>-2.449330697372587E-2</v>
      </c>
      <c r="U45" s="57">
        <f t="shared" si="8"/>
        <v>3570</v>
      </c>
      <c r="V45" s="57">
        <f t="shared" si="9"/>
        <v>-1623</v>
      </c>
      <c r="W45" s="58">
        <f t="shared" si="10"/>
        <v>0.17916934607623566</v>
      </c>
      <c r="X45" s="58">
        <f>R45/$R$45</f>
        <v>1</v>
      </c>
    </row>
    <row r="46" spans="2:24" x14ac:dyDescent="0.25">
      <c r="B46" s="64" t="s">
        <v>10</v>
      </c>
      <c r="C46" s="60">
        <v>42588</v>
      </c>
      <c r="D46" s="60">
        <v>42307</v>
      </c>
      <c r="E46" s="60">
        <v>20995</v>
      </c>
      <c r="F46" s="60">
        <v>27249</v>
      </c>
      <c r="G46" s="60">
        <v>41371</v>
      </c>
      <c r="H46" s="61">
        <f t="shared" si="0"/>
        <v>0.51825755073580693</v>
      </c>
      <c r="I46" s="61">
        <f t="shared" si="1"/>
        <v>-2.2123998392700961E-2</v>
      </c>
      <c r="J46" s="60">
        <f t="shared" si="2"/>
        <v>14122</v>
      </c>
      <c r="K46" s="60">
        <f t="shared" si="3"/>
        <v>-936</v>
      </c>
      <c r="L46" s="61">
        <f t="shared" si="4"/>
        <v>0.11842278517246314</v>
      </c>
      <c r="M46" s="61">
        <f t="shared" ref="M46:M58" si="16">G46/$G$45</f>
        <v>0.66715582719194977</v>
      </c>
      <c r="N46" s="60">
        <v>41659</v>
      </c>
      <c r="O46" s="60">
        <v>0</v>
      </c>
      <c r="P46" s="60">
        <v>12198</v>
      </c>
      <c r="Q46" s="60">
        <v>40703</v>
      </c>
      <c r="R46" s="60">
        <v>43067</v>
      </c>
      <c r="S46" s="61">
        <f t="shared" si="6"/>
        <v>5.807925705721928E-2</v>
      </c>
      <c r="T46" s="61">
        <f t="shared" si="7"/>
        <v>3.3798218872272523E-2</v>
      </c>
      <c r="U46" s="60">
        <f t="shared" si="8"/>
        <v>2364</v>
      </c>
      <c r="V46" s="60">
        <f t="shared" si="9"/>
        <v>1408</v>
      </c>
      <c r="W46" s="61">
        <f t="shared" si="10"/>
        <v>0.11937323990509346</v>
      </c>
      <c r="X46" s="61">
        <f t="shared" ref="X46:X58" si="17">R46/$R$45</f>
        <v>0.66625928217821784</v>
      </c>
    </row>
    <row r="47" spans="2:24" x14ac:dyDescent="0.25">
      <c r="B47" s="62" t="s">
        <v>21</v>
      </c>
      <c r="C47" s="31">
        <v>5007</v>
      </c>
      <c r="D47" s="31">
        <v>5409</v>
      </c>
      <c r="E47" s="31">
        <v>0</v>
      </c>
      <c r="F47" s="31">
        <v>4403</v>
      </c>
      <c r="G47" s="31">
        <v>7737</v>
      </c>
      <c r="H47" s="32">
        <f t="shared" si="0"/>
        <v>0.75721099250511026</v>
      </c>
      <c r="I47" s="32">
        <f t="shared" si="1"/>
        <v>0.43039378813089302</v>
      </c>
      <c r="J47" s="31">
        <f t="shared" si="2"/>
        <v>3334</v>
      </c>
      <c r="K47" s="31">
        <f t="shared" si="3"/>
        <v>2328</v>
      </c>
      <c r="L47" s="32">
        <f t="shared" si="4"/>
        <v>2.2146844139115499E-2</v>
      </c>
      <c r="M47" s="32">
        <f t="shared" si="16"/>
        <v>0.12476818628952928</v>
      </c>
      <c r="N47" s="31">
        <v>5233</v>
      </c>
      <c r="O47" s="31">
        <v>0</v>
      </c>
      <c r="P47" s="31">
        <v>1209</v>
      </c>
      <c r="Q47" s="31">
        <v>7794</v>
      </c>
      <c r="R47" s="31">
        <v>7298</v>
      </c>
      <c r="S47" s="32">
        <f t="shared" si="6"/>
        <v>-6.3638696433153674E-2</v>
      </c>
      <c r="T47" s="32">
        <f t="shared" si="7"/>
        <v>0.39461112172749857</v>
      </c>
      <c r="U47" s="31">
        <f t="shared" si="8"/>
        <v>-496</v>
      </c>
      <c r="V47" s="31">
        <f t="shared" si="9"/>
        <v>2065</v>
      </c>
      <c r="W47" s="32">
        <f t="shared" si="10"/>
        <v>2.0228618311639354E-2</v>
      </c>
      <c r="X47" s="32">
        <f t="shared" si="17"/>
        <v>0.11290222772277228</v>
      </c>
    </row>
    <row r="48" spans="2:24" x14ac:dyDescent="0.25">
      <c r="B48" s="62" t="s">
        <v>22</v>
      </c>
      <c r="C48" s="31">
        <v>24768</v>
      </c>
      <c r="D48" s="31">
        <v>23909</v>
      </c>
      <c r="E48" s="31">
        <v>0</v>
      </c>
      <c r="F48" s="31">
        <v>16139</v>
      </c>
      <c r="G48" s="31">
        <v>23560</v>
      </c>
      <c r="H48" s="32">
        <f t="shared" si="0"/>
        <v>0.45981783257946596</v>
      </c>
      <c r="I48" s="32">
        <f t="shared" si="1"/>
        <v>-1.4597013676858062E-2</v>
      </c>
      <c r="J48" s="31">
        <f t="shared" si="2"/>
        <v>7421</v>
      </c>
      <c r="K48" s="31">
        <f t="shared" si="3"/>
        <v>-349</v>
      </c>
      <c r="L48" s="32">
        <f t="shared" si="4"/>
        <v>6.7439530556748242E-2</v>
      </c>
      <c r="M48" s="32">
        <f t="shared" si="16"/>
        <v>0.37993259260453788</v>
      </c>
      <c r="N48" s="31">
        <v>23778</v>
      </c>
      <c r="O48" s="31">
        <v>0</v>
      </c>
      <c r="P48" s="31">
        <v>7247</v>
      </c>
      <c r="Q48" s="31">
        <v>22692</v>
      </c>
      <c r="R48" s="31">
        <v>25106</v>
      </c>
      <c r="S48" s="32">
        <f t="shared" si="6"/>
        <v>0.10638110347258944</v>
      </c>
      <c r="T48" s="32">
        <f t="shared" si="7"/>
        <v>5.5849945327613781E-2</v>
      </c>
      <c r="U48" s="31">
        <f t="shared" si="8"/>
        <v>2414</v>
      </c>
      <c r="V48" s="31">
        <f t="shared" si="9"/>
        <v>1328</v>
      </c>
      <c r="W48" s="32">
        <f t="shared" si="10"/>
        <v>6.9588886178681503E-2</v>
      </c>
      <c r="X48" s="32">
        <f t="shared" si="17"/>
        <v>0.38839727722772277</v>
      </c>
    </row>
    <row r="49" spans="2:24" x14ac:dyDescent="0.25">
      <c r="B49" s="62" t="s">
        <v>27</v>
      </c>
      <c r="C49" s="31">
        <v>12813</v>
      </c>
      <c r="D49" s="31">
        <v>12988</v>
      </c>
      <c r="E49" s="31">
        <v>4873</v>
      </c>
      <c r="F49" s="31">
        <v>6707</v>
      </c>
      <c r="G49" s="31">
        <v>10074</v>
      </c>
      <c r="H49" s="32">
        <f t="shared" si="0"/>
        <v>0.50201282242433276</v>
      </c>
      <c r="I49" s="32">
        <f t="shared" si="1"/>
        <v>-0.22436094856790889</v>
      </c>
      <c r="J49" s="31">
        <f t="shared" si="2"/>
        <v>3367</v>
      </c>
      <c r="K49" s="31">
        <f t="shared" si="3"/>
        <v>-2914</v>
      </c>
      <c r="L49" s="32">
        <f t="shared" si="4"/>
        <v>2.8836410476599399E-2</v>
      </c>
      <c r="M49" s="32">
        <f t="shared" si="16"/>
        <v>0.16245504829788263</v>
      </c>
      <c r="N49" s="31">
        <v>12648</v>
      </c>
      <c r="O49" s="31">
        <v>0</v>
      </c>
      <c r="P49" s="31">
        <v>3742</v>
      </c>
      <c r="Q49" s="31">
        <v>10217</v>
      </c>
      <c r="R49" s="31">
        <v>10663</v>
      </c>
      <c r="S49" s="32">
        <f t="shared" si="6"/>
        <v>4.3652735636684037E-2</v>
      </c>
      <c r="T49" s="32">
        <f t="shared" si="7"/>
        <v>-0.15694180898165722</v>
      </c>
      <c r="U49" s="31">
        <f t="shared" si="8"/>
        <v>446</v>
      </c>
      <c r="V49" s="31">
        <f t="shared" si="9"/>
        <v>-1985</v>
      </c>
      <c r="W49" s="32">
        <f t="shared" si="10"/>
        <v>2.9555735414772601E-2</v>
      </c>
      <c r="X49" s="32">
        <f t="shared" si="17"/>
        <v>0.16495977722772276</v>
      </c>
    </row>
    <row r="50" spans="2:24" x14ac:dyDescent="0.25">
      <c r="B50" s="62" t="s">
        <v>23</v>
      </c>
      <c r="C50" s="31">
        <v>7923</v>
      </c>
      <c r="D50" s="31">
        <v>8092</v>
      </c>
      <c r="E50" s="31">
        <v>0</v>
      </c>
      <c r="F50" s="31">
        <v>4494</v>
      </c>
      <c r="G50" s="31">
        <v>6762</v>
      </c>
      <c r="H50" s="32">
        <f t="shared" si="0"/>
        <v>0.50467289719626174</v>
      </c>
      <c r="I50" s="32">
        <f t="shared" si="1"/>
        <v>-0.16435986159169547</v>
      </c>
      <c r="J50" s="31">
        <f t="shared" si="2"/>
        <v>2268</v>
      </c>
      <c r="K50" s="31">
        <f t="shared" si="3"/>
        <v>-1330</v>
      </c>
      <c r="L50" s="32">
        <f t="shared" si="4"/>
        <v>1.9355946758265349E-2</v>
      </c>
      <c r="M50" s="32">
        <f t="shared" si="16"/>
        <v>0.10904516940542806</v>
      </c>
      <c r="N50" s="31">
        <v>7751</v>
      </c>
      <c r="O50" s="31">
        <v>0</v>
      </c>
      <c r="P50" s="31">
        <v>1644</v>
      </c>
      <c r="Q50" s="31">
        <v>7045</v>
      </c>
      <c r="R50" s="31">
        <v>6534</v>
      </c>
      <c r="S50" s="32">
        <f t="shared" si="6"/>
        <v>-7.2533711852377558E-2</v>
      </c>
      <c r="T50" s="32">
        <f t="shared" si="7"/>
        <v>-0.15701199845181268</v>
      </c>
      <c r="U50" s="31">
        <f t="shared" si="8"/>
        <v>-511</v>
      </c>
      <c r="V50" s="31">
        <f t="shared" si="9"/>
        <v>-1217</v>
      </c>
      <c r="W50" s="32">
        <f t="shared" si="10"/>
        <v>1.8110960817792759E-2</v>
      </c>
      <c r="X50" s="32">
        <f t="shared" si="17"/>
        <v>0.10108292079207921</v>
      </c>
    </row>
    <row r="51" spans="2:24" x14ac:dyDescent="0.25">
      <c r="B51" s="62" t="s">
        <v>24</v>
      </c>
      <c r="C51" s="31">
        <v>4030</v>
      </c>
      <c r="D51" s="31">
        <v>4030</v>
      </c>
      <c r="E51" s="31">
        <v>0</v>
      </c>
      <c r="F51" s="31">
        <v>1992</v>
      </c>
      <c r="G51" s="31">
        <v>3023</v>
      </c>
      <c r="H51" s="32">
        <f t="shared" si="0"/>
        <v>0.51757028112449799</v>
      </c>
      <c r="I51" s="32">
        <f t="shared" si="1"/>
        <v>-0.2498759305210918</v>
      </c>
      <c r="J51" s="31">
        <f t="shared" si="2"/>
        <v>1031</v>
      </c>
      <c r="K51" s="31">
        <f t="shared" si="3"/>
        <v>-1007</v>
      </c>
      <c r="L51" s="32">
        <f t="shared" si="4"/>
        <v>8.6532131100615431E-3</v>
      </c>
      <c r="M51" s="32">
        <f t="shared" si="16"/>
        <v>4.8749415426295337E-2</v>
      </c>
      <c r="N51" s="31">
        <v>4030</v>
      </c>
      <c r="O51" s="31">
        <v>0</v>
      </c>
      <c r="P51" s="31">
        <v>1915</v>
      </c>
      <c r="Q51" s="31">
        <v>2890</v>
      </c>
      <c r="R51" s="31">
        <v>3830</v>
      </c>
      <c r="S51" s="32">
        <f t="shared" si="6"/>
        <v>0.32525951557093435</v>
      </c>
      <c r="T51" s="32">
        <f t="shared" si="7"/>
        <v>-4.9627791563275458E-2</v>
      </c>
      <c r="U51" s="31">
        <f t="shared" si="8"/>
        <v>940</v>
      </c>
      <c r="V51" s="31">
        <f t="shared" si="9"/>
        <v>-200</v>
      </c>
      <c r="W51" s="32">
        <f t="shared" si="10"/>
        <v>1.0616005499257156E-2</v>
      </c>
      <c r="X51" s="32">
        <f t="shared" si="17"/>
        <v>5.9251237623762373E-2</v>
      </c>
    </row>
    <row r="52" spans="2:24" x14ac:dyDescent="0.25">
      <c r="B52" s="62" t="s">
        <v>25</v>
      </c>
      <c r="C52" s="31">
        <v>860</v>
      </c>
      <c r="D52" s="31">
        <v>866</v>
      </c>
      <c r="E52" s="31">
        <v>0</v>
      </c>
      <c r="F52" s="31">
        <v>221</v>
      </c>
      <c r="G52" s="31">
        <v>290</v>
      </c>
      <c r="H52" s="32">
        <f t="shared" si="0"/>
        <v>0.31221719457013575</v>
      </c>
      <c r="I52" s="32">
        <f t="shared" si="1"/>
        <v>-0.66512702078521935</v>
      </c>
      <c r="J52" s="31">
        <f t="shared" si="2"/>
        <v>69</v>
      </c>
      <c r="K52" s="31">
        <f t="shared" si="3"/>
        <v>-576</v>
      </c>
      <c r="L52" s="32">
        <f t="shared" si="4"/>
        <v>8.3011306712466005E-4</v>
      </c>
      <c r="M52" s="32">
        <f t="shared" si="16"/>
        <v>4.6765896373224102E-3</v>
      </c>
      <c r="N52" s="31">
        <v>867</v>
      </c>
      <c r="O52" s="31">
        <v>0</v>
      </c>
      <c r="P52" s="31">
        <v>183</v>
      </c>
      <c r="Q52" s="31">
        <v>282</v>
      </c>
      <c r="R52" s="31">
        <v>299</v>
      </c>
      <c r="S52" s="32">
        <f t="shared" si="6"/>
        <v>6.0283687943262443E-2</v>
      </c>
      <c r="T52" s="32">
        <f t="shared" si="7"/>
        <v>-0.65513264129181081</v>
      </c>
      <c r="U52" s="31">
        <f t="shared" si="8"/>
        <v>17</v>
      </c>
      <c r="V52" s="31">
        <f t="shared" si="9"/>
        <v>-568</v>
      </c>
      <c r="W52" s="32">
        <f t="shared" si="10"/>
        <v>8.2876909772268664E-4</v>
      </c>
      <c r="X52" s="32">
        <f t="shared" si="17"/>
        <v>4.6256188118811879E-3</v>
      </c>
    </row>
    <row r="53" spans="2:24" x14ac:dyDescent="0.25">
      <c r="B53" s="64" t="s">
        <v>11</v>
      </c>
      <c r="C53" s="60">
        <v>24574</v>
      </c>
      <c r="D53" s="60">
        <v>24016</v>
      </c>
      <c r="E53" s="60">
        <v>11919</v>
      </c>
      <c r="F53" s="60">
        <v>13899</v>
      </c>
      <c r="G53" s="60">
        <v>20640</v>
      </c>
      <c r="H53" s="61">
        <f t="shared" si="0"/>
        <v>0.48499892078566798</v>
      </c>
      <c r="I53" s="61">
        <f t="shared" si="1"/>
        <v>-0.1405729513657562</v>
      </c>
      <c r="J53" s="60">
        <f t="shared" si="2"/>
        <v>6741</v>
      </c>
      <c r="K53" s="60">
        <f t="shared" si="3"/>
        <v>-3376</v>
      </c>
      <c r="L53" s="61">
        <f t="shared" si="4"/>
        <v>5.9081150708458569E-2</v>
      </c>
      <c r="M53" s="61">
        <f t="shared" si="16"/>
        <v>0.33284417280805018</v>
      </c>
      <c r="N53" s="60">
        <v>24604</v>
      </c>
      <c r="O53" s="60">
        <v>0</v>
      </c>
      <c r="P53" s="60">
        <v>8069</v>
      </c>
      <c r="Q53" s="60">
        <v>20367</v>
      </c>
      <c r="R53" s="60">
        <v>21573</v>
      </c>
      <c r="S53" s="61">
        <f t="shared" si="6"/>
        <v>5.9213433495360235E-2</v>
      </c>
      <c r="T53" s="61">
        <f t="shared" si="7"/>
        <v>-0.12319135099983747</v>
      </c>
      <c r="U53" s="60">
        <f t="shared" si="8"/>
        <v>1206</v>
      </c>
      <c r="V53" s="60">
        <f t="shared" si="9"/>
        <v>-3031</v>
      </c>
      <c r="W53" s="61">
        <f t="shared" si="10"/>
        <v>5.9796106171142206E-2</v>
      </c>
      <c r="X53" s="61">
        <f t="shared" si="17"/>
        <v>0.33374071782178216</v>
      </c>
    </row>
    <row r="54" spans="2:24" x14ac:dyDescent="0.25">
      <c r="B54" s="62" t="s">
        <v>26</v>
      </c>
      <c r="C54" s="31">
        <v>441</v>
      </c>
      <c r="D54" s="31">
        <v>394</v>
      </c>
      <c r="E54" s="31">
        <v>0</v>
      </c>
      <c r="F54" s="31">
        <v>618</v>
      </c>
      <c r="G54" s="31">
        <v>1192</v>
      </c>
      <c r="H54" s="32">
        <f t="shared" si="0"/>
        <v>0.92880258899676371</v>
      </c>
      <c r="I54" s="32">
        <f t="shared" si="1"/>
        <v>2.0253807106598987</v>
      </c>
      <c r="J54" s="31">
        <f t="shared" si="2"/>
        <v>574</v>
      </c>
      <c r="K54" s="31">
        <f t="shared" si="3"/>
        <v>798</v>
      </c>
      <c r="L54" s="32">
        <f t="shared" si="4"/>
        <v>3.4120509517675682E-3</v>
      </c>
      <c r="M54" s="32">
        <f t="shared" si="16"/>
        <v>1.9222396026511424E-2</v>
      </c>
      <c r="N54" s="31">
        <v>394</v>
      </c>
      <c r="O54" s="31">
        <v>0</v>
      </c>
      <c r="P54" s="31">
        <v>0</v>
      </c>
      <c r="Q54" s="31">
        <v>1192</v>
      </c>
      <c r="R54" s="31">
        <v>1192</v>
      </c>
      <c r="S54" s="32">
        <f t="shared" si="6"/>
        <v>0</v>
      </c>
      <c r="T54" s="32">
        <f t="shared" si="7"/>
        <v>2.0253807106598987</v>
      </c>
      <c r="U54" s="31">
        <f t="shared" si="8"/>
        <v>0</v>
      </c>
      <c r="V54" s="31">
        <f t="shared" si="9"/>
        <v>798</v>
      </c>
      <c r="W54" s="32">
        <f t="shared" si="10"/>
        <v>3.3039891788810786E-3</v>
      </c>
      <c r="X54" s="32">
        <f t="shared" si="17"/>
        <v>1.844059405940594E-2</v>
      </c>
    </row>
    <row r="55" spans="2:24" x14ac:dyDescent="0.25">
      <c r="B55" s="62" t="s">
        <v>27</v>
      </c>
      <c r="C55" s="31">
        <v>24133</v>
      </c>
      <c r="D55" s="31">
        <v>23622</v>
      </c>
      <c r="E55" s="31">
        <v>0</v>
      </c>
      <c r="F55" s="31">
        <v>13281</v>
      </c>
      <c r="G55" s="31">
        <v>19448</v>
      </c>
      <c r="H55" s="32">
        <f t="shared" si="0"/>
        <v>0.46434756418944367</v>
      </c>
      <c r="I55" s="32">
        <f t="shared" si="1"/>
        <v>-0.17669968673270675</v>
      </c>
      <c r="J55" s="31">
        <f t="shared" si="2"/>
        <v>6167</v>
      </c>
      <c r="K55" s="31">
        <f t="shared" si="3"/>
        <v>-4174</v>
      </c>
      <c r="L55" s="32">
        <f t="shared" si="4"/>
        <v>5.5669099756690994E-2</v>
      </c>
      <c r="M55" s="32">
        <f t="shared" si="16"/>
        <v>0.31362177678153874</v>
      </c>
      <c r="N55" s="31">
        <v>24210</v>
      </c>
      <c r="O55" s="31">
        <v>0</v>
      </c>
      <c r="P55" s="31">
        <v>0</v>
      </c>
      <c r="Q55" s="31">
        <v>19175</v>
      </c>
      <c r="R55" s="31">
        <v>20381</v>
      </c>
      <c r="S55" s="32">
        <f t="shared" si="6"/>
        <v>6.2894393741851351E-2</v>
      </c>
      <c r="T55" s="32">
        <f t="shared" si="7"/>
        <v>-0.15815778603882691</v>
      </c>
      <c r="U55" s="31">
        <f t="shared" si="8"/>
        <v>1206</v>
      </c>
      <c r="V55" s="31">
        <f t="shared" si="9"/>
        <v>-3829</v>
      </c>
      <c r="W55" s="32">
        <f t="shared" si="10"/>
        <v>5.6492116992261129E-2</v>
      </c>
      <c r="X55" s="32">
        <f t="shared" si="17"/>
        <v>0.31530012376237626</v>
      </c>
    </row>
    <row r="56" spans="2:24" x14ac:dyDescent="0.25">
      <c r="B56" s="62" t="s">
        <v>28</v>
      </c>
      <c r="C56" s="31">
        <v>7986</v>
      </c>
      <c r="D56" s="31">
        <v>8261</v>
      </c>
      <c r="E56" s="31">
        <v>0</v>
      </c>
      <c r="F56" s="31">
        <v>5399</v>
      </c>
      <c r="G56" s="31">
        <v>7886</v>
      </c>
      <c r="H56" s="32">
        <f t="shared" si="0"/>
        <v>0.46064085941841082</v>
      </c>
      <c r="I56" s="32">
        <f t="shared" si="1"/>
        <v>-4.5394020094419507E-2</v>
      </c>
      <c r="J56" s="31">
        <f t="shared" si="2"/>
        <v>2487</v>
      </c>
      <c r="K56" s="31">
        <f t="shared" si="3"/>
        <v>-375</v>
      </c>
      <c r="L56" s="32">
        <f t="shared" si="4"/>
        <v>2.2573350508086447E-2</v>
      </c>
      <c r="M56" s="32">
        <f t="shared" si="16"/>
        <v>0.12717098579284319</v>
      </c>
      <c r="N56" s="31">
        <v>8805</v>
      </c>
      <c r="O56" s="31">
        <v>0</v>
      </c>
      <c r="P56" s="31">
        <v>0</v>
      </c>
      <c r="Q56" s="31">
        <v>7695</v>
      </c>
      <c r="R56" s="31">
        <v>8530</v>
      </c>
      <c r="S56" s="32">
        <f t="shared" si="6"/>
        <v>0.1085120207927226</v>
      </c>
      <c r="T56" s="32">
        <f t="shared" si="7"/>
        <v>-3.1232254400908599E-2</v>
      </c>
      <c r="U56" s="31">
        <f t="shared" si="8"/>
        <v>835</v>
      </c>
      <c r="V56" s="31">
        <f t="shared" si="9"/>
        <v>-275</v>
      </c>
      <c r="W56" s="32">
        <f t="shared" si="10"/>
        <v>2.3643479610617114E-2</v>
      </c>
      <c r="X56" s="32">
        <f t="shared" si="17"/>
        <v>0.13196163366336633</v>
      </c>
    </row>
    <row r="57" spans="2:24" x14ac:dyDescent="0.25">
      <c r="B57" s="62" t="s">
        <v>29</v>
      </c>
      <c r="C57" s="31">
        <v>12673</v>
      </c>
      <c r="D57" s="31">
        <v>11985</v>
      </c>
      <c r="E57" s="31">
        <v>0</v>
      </c>
      <c r="F57" s="31">
        <v>6475</v>
      </c>
      <c r="G57" s="31">
        <v>9782</v>
      </c>
      <c r="H57" s="32">
        <f t="shared" si="0"/>
        <v>0.51073359073359081</v>
      </c>
      <c r="I57" s="32">
        <f t="shared" si="1"/>
        <v>-0.18381309970796833</v>
      </c>
      <c r="J57" s="31">
        <f t="shared" si="2"/>
        <v>3307</v>
      </c>
      <c r="K57" s="31">
        <f t="shared" si="3"/>
        <v>-2203</v>
      </c>
      <c r="L57" s="32">
        <f t="shared" si="4"/>
        <v>2.8000572491770431E-2</v>
      </c>
      <c r="M57" s="32">
        <f t="shared" si="16"/>
        <v>0.15774620631823386</v>
      </c>
      <c r="N57" s="31">
        <v>12054</v>
      </c>
      <c r="O57" s="31">
        <v>0</v>
      </c>
      <c r="P57" s="31">
        <v>0</v>
      </c>
      <c r="Q57" s="31">
        <v>9698</v>
      </c>
      <c r="R57" s="31">
        <v>10067</v>
      </c>
      <c r="S57" s="32">
        <f t="shared" si="6"/>
        <v>3.8049082285007252E-2</v>
      </c>
      <c r="T57" s="32">
        <f t="shared" si="7"/>
        <v>-0.16484154637464743</v>
      </c>
      <c r="U57" s="31">
        <f t="shared" si="8"/>
        <v>369</v>
      </c>
      <c r="V57" s="31">
        <f t="shared" si="9"/>
        <v>-1987</v>
      </c>
      <c r="W57" s="32">
        <f t="shared" si="10"/>
        <v>2.7903740825332063E-2</v>
      </c>
      <c r="X57" s="32">
        <f t="shared" si="17"/>
        <v>0.15573948019801981</v>
      </c>
    </row>
    <row r="58" spans="2:24" x14ac:dyDescent="0.25">
      <c r="B58" s="62" t="s">
        <v>30</v>
      </c>
      <c r="C58" s="31">
        <v>3475</v>
      </c>
      <c r="D58" s="31">
        <v>3376</v>
      </c>
      <c r="E58" s="31">
        <v>0</v>
      </c>
      <c r="F58" s="31">
        <v>1407</v>
      </c>
      <c r="G58" s="31">
        <v>1780</v>
      </c>
      <c r="H58" s="32">
        <f t="shared" si="0"/>
        <v>0.26510305614783225</v>
      </c>
      <c r="I58" s="32">
        <f t="shared" si="1"/>
        <v>-0.47274881516587675</v>
      </c>
      <c r="J58" s="31">
        <f t="shared" si="2"/>
        <v>373</v>
      </c>
      <c r="K58" s="31">
        <f t="shared" si="3"/>
        <v>-1596</v>
      </c>
      <c r="L58" s="32">
        <f t="shared" si="4"/>
        <v>5.0951767568341204E-3</v>
      </c>
      <c r="M58" s="32">
        <f t="shared" si="16"/>
        <v>2.8704584670461691E-2</v>
      </c>
      <c r="N58" s="31">
        <v>3351</v>
      </c>
      <c r="O58" s="31">
        <v>0</v>
      </c>
      <c r="P58" s="31">
        <v>0</v>
      </c>
      <c r="Q58" s="31">
        <v>1782</v>
      </c>
      <c r="R58" s="31">
        <v>1784</v>
      </c>
      <c r="S58" s="32">
        <f t="shared" si="6"/>
        <v>1.1223344556678949E-3</v>
      </c>
      <c r="T58" s="32">
        <f t="shared" si="7"/>
        <v>-0.46762160549089826</v>
      </c>
      <c r="U58" s="31">
        <f t="shared" si="8"/>
        <v>2</v>
      </c>
      <c r="V58" s="31">
        <f t="shared" si="9"/>
        <v>-1567</v>
      </c>
      <c r="W58" s="32">
        <f t="shared" si="10"/>
        <v>4.9448965563119495E-3</v>
      </c>
      <c r="X58" s="32">
        <f t="shared" si="17"/>
        <v>2.7599009900990099E-2</v>
      </c>
    </row>
    <row r="59" spans="2:24" x14ac:dyDescent="0.25">
      <c r="B59" s="63" t="s">
        <v>15</v>
      </c>
      <c r="C59" s="57">
        <v>58249</v>
      </c>
      <c r="D59" s="57">
        <v>60236</v>
      </c>
      <c r="E59" s="57">
        <v>29639</v>
      </c>
      <c r="F59" s="57">
        <v>38454</v>
      </c>
      <c r="G59" s="57">
        <v>57831</v>
      </c>
      <c r="H59" s="58">
        <f t="shared" si="0"/>
        <v>0.50390076454985167</v>
      </c>
      <c r="I59" s="58">
        <f t="shared" si="1"/>
        <v>-3.9926289926289882E-2</v>
      </c>
      <c r="J59" s="57">
        <f t="shared" si="2"/>
        <v>19377</v>
      </c>
      <c r="K59" s="57">
        <f t="shared" si="3"/>
        <v>-2405</v>
      </c>
      <c r="L59" s="58">
        <f t="shared" si="4"/>
        <v>0.16553885787891798</v>
      </c>
      <c r="M59" s="58">
        <f>G59/$G$59</f>
        <v>1</v>
      </c>
      <c r="N59" s="57">
        <v>60073</v>
      </c>
      <c r="O59" s="57">
        <v>0</v>
      </c>
      <c r="P59" s="57">
        <v>19657</v>
      </c>
      <c r="Q59" s="57">
        <v>55546</v>
      </c>
      <c r="R59" s="57">
        <v>59604</v>
      </c>
      <c r="S59" s="58">
        <f t="shared" si="6"/>
        <v>7.3056565729305412E-2</v>
      </c>
      <c r="T59" s="58">
        <f t="shared" si="7"/>
        <v>-7.8071679456661602E-3</v>
      </c>
      <c r="U59" s="57">
        <f t="shared" si="8"/>
        <v>4058</v>
      </c>
      <c r="V59" s="57">
        <f t="shared" si="9"/>
        <v>-469</v>
      </c>
      <c r="W59" s="58">
        <f t="shared" si="10"/>
        <v>0.16521054615606359</v>
      </c>
      <c r="X59" s="58">
        <f>R59/$R$59</f>
        <v>1</v>
      </c>
    </row>
    <row r="60" spans="2:24" x14ac:dyDescent="0.25">
      <c r="B60" s="64" t="s">
        <v>10</v>
      </c>
      <c r="C60" s="60">
        <v>44945</v>
      </c>
      <c r="D60" s="60">
        <v>47564</v>
      </c>
      <c r="E60" s="60">
        <v>23768</v>
      </c>
      <c r="F60" s="60">
        <v>31803</v>
      </c>
      <c r="G60" s="60">
        <v>49309</v>
      </c>
      <c r="H60" s="61">
        <f t="shared" si="0"/>
        <v>0.55045121529415475</v>
      </c>
      <c r="I60" s="61">
        <f t="shared" si="1"/>
        <v>3.6687410646707663E-2</v>
      </c>
      <c r="J60" s="60">
        <f t="shared" si="2"/>
        <v>17506</v>
      </c>
      <c r="K60" s="60">
        <f t="shared" si="3"/>
        <v>1745</v>
      </c>
      <c r="L60" s="61">
        <f t="shared" si="4"/>
        <v>0.14114498354086161</v>
      </c>
      <c r="M60" s="61">
        <f t="shared" ref="M60:M72" si="18">G60/$G$59</f>
        <v>0.85263958776434789</v>
      </c>
      <c r="N60" s="60">
        <v>47071</v>
      </c>
      <c r="O60" s="60">
        <v>0</v>
      </c>
      <c r="P60" s="60">
        <v>15265</v>
      </c>
      <c r="Q60" s="60">
        <v>47602</v>
      </c>
      <c r="R60" s="60">
        <v>51043</v>
      </c>
      <c r="S60" s="61">
        <f t="shared" si="6"/>
        <v>7.2286878702575441E-2</v>
      </c>
      <c r="T60" s="61">
        <f t="shared" si="7"/>
        <v>8.4383165855834719E-2</v>
      </c>
      <c r="U60" s="60">
        <f t="shared" si="8"/>
        <v>3441</v>
      </c>
      <c r="V60" s="60">
        <f t="shared" si="9"/>
        <v>3972</v>
      </c>
      <c r="W60" s="61">
        <f t="shared" si="10"/>
        <v>0.14148114065237155</v>
      </c>
      <c r="X60" s="61">
        <f t="shared" ref="X60:X72" si="19">R60/$R$59</f>
        <v>0.85636870008724242</v>
      </c>
    </row>
    <row r="61" spans="2:24" x14ac:dyDescent="0.25">
      <c r="B61" s="62" t="s">
        <v>21</v>
      </c>
      <c r="C61" s="31">
        <v>1826</v>
      </c>
      <c r="D61" s="31">
        <v>2118</v>
      </c>
      <c r="E61" s="31">
        <v>0</v>
      </c>
      <c r="F61" s="31">
        <v>1257</v>
      </c>
      <c r="G61" s="31">
        <v>2118</v>
      </c>
      <c r="H61" s="32">
        <f t="shared" si="0"/>
        <v>0.68496420047732687</v>
      </c>
      <c r="I61" s="32">
        <f t="shared" si="1"/>
        <v>0</v>
      </c>
      <c r="J61" s="31">
        <f t="shared" si="2"/>
        <v>861</v>
      </c>
      <c r="K61" s="31">
        <f t="shared" si="3"/>
        <v>0</v>
      </c>
      <c r="L61" s="32">
        <f t="shared" si="4"/>
        <v>6.062687848862173E-3</v>
      </c>
      <c r="M61" s="32">
        <f t="shared" si="18"/>
        <v>3.6623956009752552E-2</v>
      </c>
      <c r="N61" s="31">
        <v>2118</v>
      </c>
      <c r="O61" s="31">
        <v>0</v>
      </c>
      <c r="P61" s="31">
        <v>0</v>
      </c>
      <c r="Q61" s="31">
        <v>2118</v>
      </c>
      <c r="R61" s="31">
        <v>2118</v>
      </c>
      <c r="S61" s="32">
        <f t="shared" si="6"/>
        <v>0</v>
      </c>
      <c r="T61" s="32">
        <f t="shared" si="7"/>
        <v>0</v>
      </c>
      <c r="U61" s="31">
        <f t="shared" si="8"/>
        <v>0</v>
      </c>
      <c r="V61" s="31">
        <f t="shared" si="9"/>
        <v>0</v>
      </c>
      <c r="W61" s="32">
        <f t="shared" si="10"/>
        <v>5.8706787591192317E-3</v>
      </c>
      <c r="X61" s="32">
        <f t="shared" si="19"/>
        <v>3.5534527884034627E-2</v>
      </c>
    </row>
    <row r="62" spans="2:24" x14ac:dyDescent="0.25">
      <c r="B62" s="62" t="s">
        <v>22</v>
      </c>
      <c r="C62" s="31">
        <v>31428</v>
      </c>
      <c r="D62" s="31">
        <v>32819</v>
      </c>
      <c r="E62" s="31">
        <v>0</v>
      </c>
      <c r="F62" s="31">
        <v>21877</v>
      </c>
      <c r="G62" s="31">
        <v>34394</v>
      </c>
      <c r="H62" s="32">
        <f t="shared" si="0"/>
        <v>0.57215340311742935</v>
      </c>
      <c r="I62" s="32">
        <f t="shared" si="1"/>
        <v>4.7990493311801163E-2</v>
      </c>
      <c r="J62" s="31">
        <f t="shared" si="2"/>
        <v>12517</v>
      </c>
      <c r="K62" s="31">
        <f t="shared" si="3"/>
        <v>1575</v>
      </c>
      <c r="L62" s="32">
        <f t="shared" si="4"/>
        <v>9.8451409760984682E-2</v>
      </c>
      <c r="M62" s="32">
        <f t="shared" si="18"/>
        <v>0.59473292870605732</v>
      </c>
      <c r="N62" s="31">
        <v>32217</v>
      </c>
      <c r="O62" s="31">
        <v>0</v>
      </c>
      <c r="P62" s="31">
        <v>0</v>
      </c>
      <c r="Q62" s="31">
        <v>33374</v>
      </c>
      <c r="R62" s="31">
        <v>36386</v>
      </c>
      <c r="S62" s="32">
        <f t="shared" si="6"/>
        <v>9.0249895127944013E-2</v>
      </c>
      <c r="T62" s="32">
        <f t="shared" si="7"/>
        <v>0.12940373094949864</v>
      </c>
      <c r="U62" s="31">
        <f t="shared" si="8"/>
        <v>3012</v>
      </c>
      <c r="V62" s="31">
        <f t="shared" si="9"/>
        <v>4169</v>
      </c>
      <c r="W62" s="32">
        <f t="shared" si="10"/>
        <v>0.10085482404594541</v>
      </c>
      <c r="X62" s="32">
        <f t="shared" si="19"/>
        <v>0.6104623850748272</v>
      </c>
    </row>
    <row r="63" spans="2:24" x14ac:dyDescent="0.25">
      <c r="B63" s="62" t="s">
        <v>27</v>
      </c>
      <c r="C63" s="31">
        <v>11691</v>
      </c>
      <c r="D63" s="31">
        <v>12627</v>
      </c>
      <c r="E63" s="31">
        <v>6224</v>
      </c>
      <c r="F63" s="31">
        <v>8670</v>
      </c>
      <c r="G63" s="31">
        <v>12797</v>
      </c>
      <c r="H63" s="32">
        <f t="shared" si="0"/>
        <v>0.47600922722029981</v>
      </c>
      <c r="I63" s="32">
        <f t="shared" si="1"/>
        <v>1.3463213748317049E-2</v>
      </c>
      <c r="J63" s="31">
        <f t="shared" si="2"/>
        <v>4127</v>
      </c>
      <c r="K63" s="31">
        <f t="shared" si="3"/>
        <v>170</v>
      </c>
      <c r="L63" s="32">
        <f t="shared" si="4"/>
        <v>3.6630885931014739E-2</v>
      </c>
      <c r="M63" s="32">
        <f t="shared" si="18"/>
        <v>0.22128270304853798</v>
      </c>
      <c r="N63" s="31">
        <v>12736</v>
      </c>
      <c r="O63" s="31">
        <v>0</v>
      </c>
      <c r="P63" s="31">
        <v>4758</v>
      </c>
      <c r="Q63" s="31">
        <v>12110</v>
      </c>
      <c r="R63" s="31">
        <v>12539</v>
      </c>
      <c r="S63" s="32">
        <f t="shared" si="6"/>
        <v>3.5425268373245222E-2</v>
      </c>
      <c r="T63" s="32">
        <f t="shared" si="7"/>
        <v>-1.5467964824120606E-2</v>
      </c>
      <c r="U63" s="31">
        <f t="shared" si="8"/>
        <v>429</v>
      </c>
      <c r="V63" s="31">
        <f t="shared" si="9"/>
        <v>-197</v>
      </c>
      <c r="W63" s="32">
        <f t="shared" si="10"/>
        <v>3.4755637847306918E-2</v>
      </c>
      <c r="X63" s="32">
        <f t="shared" si="19"/>
        <v>0.21037178712838064</v>
      </c>
    </row>
    <row r="64" spans="2:24" x14ac:dyDescent="0.25">
      <c r="B64" s="62" t="s">
        <v>23</v>
      </c>
      <c r="C64" s="31">
        <v>10995</v>
      </c>
      <c r="D64" s="31">
        <v>11931</v>
      </c>
      <c r="E64" s="31">
        <v>0</v>
      </c>
      <c r="F64" s="31">
        <v>7908</v>
      </c>
      <c r="G64" s="31">
        <v>11940</v>
      </c>
      <c r="H64" s="32">
        <f t="shared" si="0"/>
        <v>0.50986342943854335</v>
      </c>
      <c r="I64" s="32">
        <f t="shared" si="1"/>
        <v>7.5433744028163829E-4</v>
      </c>
      <c r="J64" s="31">
        <f t="shared" si="2"/>
        <v>4032</v>
      </c>
      <c r="K64" s="31">
        <f t="shared" si="3"/>
        <v>9</v>
      </c>
      <c r="L64" s="32">
        <f t="shared" si="4"/>
        <v>3.4177758694718764E-2</v>
      </c>
      <c r="M64" s="32">
        <f t="shared" si="18"/>
        <v>0.20646366135809513</v>
      </c>
      <c r="N64" s="31">
        <v>12040</v>
      </c>
      <c r="O64" s="31">
        <v>0</v>
      </c>
      <c r="P64" s="31">
        <v>4019</v>
      </c>
      <c r="Q64" s="31">
        <v>0</v>
      </c>
      <c r="R64" s="31">
        <v>11630</v>
      </c>
      <c r="S64" s="32" t="str">
        <f t="shared" si="6"/>
        <v>-</v>
      </c>
      <c r="T64" s="32">
        <f t="shared" si="7"/>
        <v>-3.4053156146179431E-2</v>
      </c>
      <c r="U64" s="31">
        <f t="shared" si="8"/>
        <v>11630</v>
      </c>
      <c r="V64" s="31">
        <f t="shared" si="9"/>
        <v>-410</v>
      </c>
      <c r="W64" s="32">
        <f t="shared" si="10"/>
        <v>3.2236068918109852E-2</v>
      </c>
      <c r="X64" s="32">
        <f t="shared" si="19"/>
        <v>0.19512113280987853</v>
      </c>
    </row>
    <row r="65" spans="2:24" x14ac:dyDescent="0.25">
      <c r="B65" s="62" t="s">
        <v>24</v>
      </c>
      <c r="C65" s="31">
        <v>580</v>
      </c>
      <c r="D65" s="31">
        <v>580</v>
      </c>
      <c r="E65" s="31">
        <v>0</v>
      </c>
      <c r="F65" s="31">
        <v>762</v>
      </c>
      <c r="G65" s="31">
        <v>829</v>
      </c>
      <c r="H65" s="32">
        <f t="shared" si="0"/>
        <v>8.7926509186351698E-2</v>
      </c>
      <c r="I65" s="32">
        <f t="shared" si="1"/>
        <v>0.42931034482758612</v>
      </c>
      <c r="J65" s="31">
        <f t="shared" si="2"/>
        <v>67</v>
      </c>
      <c r="K65" s="31">
        <f t="shared" si="3"/>
        <v>249</v>
      </c>
      <c r="L65" s="32">
        <f t="shared" si="4"/>
        <v>2.3729783884356664E-3</v>
      </c>
      <c r="M65" s="32">
        <f t="shared" si="18"/>
        <v>1.4334872300323357E-2</v>
      </c>
      <c r="N65" s="31">
        <v>580</v>
      </c>
      <c r="O65" s="31">
        <v>0</v>
      </c>
      <c r="P65" s="31">
        <v>739</v>
      </c>
      <c r="Q65" s="31">
        <v>0</v>
      </c>
      <c r="R65" s="31">
        <v>845</v>
      </c>
      <c r="S65" s="32" t="str">
        <f t="shared" si="6"/>
        <v>-</v>
      </c>
      <c r="T65" s="32">
        <f t="shared" si="7"/>
        <v>0.4568965517241379</v>
      </c>
      <c r="U65" s="31">
        <f t="shared" si="8"/>
        <v>845</v>
      </c>
      <c r="V65" s="31">
        <f t="shared" si="9"/>
        <v>265</v>
      </c>
      <c r="W65" s="32">
        <f t="shared" si="10"/>
        <v>2.3421735370423753E-3</v>
      </c>
      <c r="X65" s="32">
        <f t="shared" si="19"/>
        <v>1.4176900879135628E-2</v>
      </c>
    </row>
    <row r="66" spans="2:24" x14ac:dyDescent="0.25">
      <c r="B66" s="62" t="s">
        <v>25</v>
      </c>
      <c r="C66" s="31">
        <v>116</v>
      </c>
      <c r="D66" s="31">
        <v>116</v>
      </c>
      <c r="E66" s="31">
        <v>0</v>
      </c>
      <c r="F66" s="31">
        <v>0</v>
      </c>
      <c r="G66" s="31">
        <v>28</v>
      </c>
      <c r="H66" s="32" t="str">
        <f t="shared" si="0"/>
        <v>-</v>
      </c>
      <c r="I66" s="32">
        <f t="shared" si="1"/>
        <v>-0.75862068965517238</v>
      </c>
      <c r="J66" s="31">
        <f t="shared" si="2"/>
        <v>28</v>
      </c>
      <c r="K66" s="31">
        <f t="shared" si="3"/>
        <v>-88</v>
      </c>
      <c r="L66" s="32">
        <f t="shared" si="4"/>
        <v>8.0148847860312007E-5</v>
      </c>
      <c r="M66" s="32">
        <f t="shared" si="18"/>
        <v>4.8416939011948609E-4</v>
      </c>
      <c r="N66" s="31">
        <v>116</v>
      </c>
      <c r="O66" s="31">
        <v>0</v>
      </c>
      <c r="P66" s="31">
        <v>0</v>
      </c>
      <c r="Q66" s="31">
        <v>0</v>
      </c>
      <c r="R66" s="31">
        <v>64</v>
      </c>
      <c r="S66" s="32" t="str">
        <f t="shared" si="6"/>
        <v>-</v>
      </c>
      <c r="T66" s="32">
        <f t="shared" si="7"/>
        <v>-0.44827586206896552</v>
      </c>
      <c r="U66" s="31">
        <f t="shared" si="8"/>
        <v>64</v>
      </c>
      <c r="V66" s="31">
        <f t="shared" si="9"/>
        <v>-52</v>
      </c>
      <c r="W66" s="32">
        <f t="shared" si="10"/>
        <v>1.7739539215468877E-4</v>
      </c>
      <c r="X66" s="32">
        <f t="shared" si="19"/>
        <v>1.0737534393664855E-3</v>
      </c>
    </row>
    <row r="67" spans="2:24" x14ac:dyDescent="0.25">
      <c r="B67" s="64" t="s">
        <v>11</v>
      </c>
      <c r="C67" s="60">
        <v>13304</v>
      </c>
      <c r="D67" s="60">
        <v>12672</v>
      </c>
      <c r="E67" s="60">
        <v>5872</v>
      </c>
      <c r="F67" s="60">
        <v>6651</v>
      </c>
      <c r="G67" s="60">
        <v>8522</v>
      </c>
      <c r="H67" s="61">
        <f t="shared" si="0"/>
        <v>0.28131108104044511</v>
      </c>
      <c r="I67" s="61">
        <f t="shared" si="1"/>
        <v>-0.32749368686868685</v>
      </c>
      <c r="J67" s="60">
        <f t="shared" si="2"/>
        <v>1871</v>
      </c>
      <c r="K67" s="60">
        <f t="shared" si="3"/>
        <v>-4150</v>
      </c>
      <c r="L67" s="61">
        <f t="shared" si="4"/>
        <v>2.4393874338056391E-2</v>
      </c>
      <c r="M67" s="61">
        <f t="shared" si="18"/>
        <v>0.14736041223565216</v>
      </c>
      <c r="N67" s="60">
        <v>13002</v>
      </c>
      <c r="O67" s="60">
        <v>0</v>
      </c>
      <c r="P67" s="60">
        <v>4392</v>
      </c>
      <c r="Q67" s="60">
        <v>7944</v>
      </c>
      <c r="R67" s="60">
        <v>8561</v>
      </c>
      <c r="S67" s="61">
        <f t="shared" si="6"/>
        <v>7.766868076535749E-2</v>
      </c>
      <c r="T67" s="61">
        <f t="shared" si="7"/>
        <v>-0.34156283648669439</v>
      </c>
      <c r="U67" s="60">
        <f t="shared" si="8"/>
        <v>617</v>
      </c>
      <c r="V67" s="60">
        <f t="shared" si="9"/>
        <v>-4441</v>
      </c>
      <c r="W67" s="61">
        <f t="shared" si="10"/>
        <v>2.3729405503692041E-2</v>
      </c>
      <c r="X67" s="61">
        <f t="shared" si="19"/>
        <v>0.14363129991275753</v>
      </c>
    </row>
    <row r="68" spans="2:24" x14ac:dyDescent="0.25">
      <c r="B68" s="62" t="s">
        <v>26</v>
      </c>
      <c r="C68" s="31">
        <v>0</v>
      </c>
      <c r="D68" s="31">
        <v>0</v>
      </c>
      <c r="E68" s="31">
        <v>0</v>
      </c>
      <c r="F68" s="31">
        <v>0</v>
      </c>
      <c r="G68" s="31">
        <v>1116</v>
      </c>
      <c r="H68" s="32" t="str">
        <f t="shared" si="0"/>
        <v>-</v>
      </c>
      <c r="I68" s="32" t="str">
        <f t="shared" si="1"/>
        <v>-</v>
      </c>
      <c r="J68" s="31">
        <f t="shared" si="2"/>
        <v>1116</v>
      </c>
      <c r="K68" s="31">
        <f t="shared" si="3"/>
        <v>1116</v>
      </c>
      <c r="L68" s="32">
        <f t="shared" si="4"/>
        <v>3.1945040790038641E-3</v>
      </c>
      <c r="M68" s="32">
        <f t="shared" si="18"/>
        <v>1.9297608549048089E-2</v>
      </c>
      <c r="N68" s="31">
        <v>0</v>
      </c>
      <c r="O68" s="31">
        <v>0</v>
      </c>
      <c r="P68" s="31">
        <v>0</v>
      </c>
      <c r="Q68" s="31">
        <v>0</v>
      </c>
      <c r="R68" s="31">
        <v>1145</v>
      </c>
      <c r="S68" s="32" t="str">
        <f t="shared" si="6"/>
        <v>-</v>
      </c>
      <c r="T68" s="32" t="str">
        <f t="shared" si="7"/>
        <v>-</v>
      </c>
      <c r="U68" s="31">
        <f t="shared" si="8"/>
        <v>1145</v>
      </c>
      <c r="V68" s="31">
        <f t="shared" si="9"/>
        <v>1145</v>
      </c>
      <c r="W68" s="32">
        <f t="shared" si="10"/>
        <v>3.1737144377674792E-3</v>
      </c>
      <c r="X68" s="32">
        <f t="shared" si="19"/>
        <v>1.921012012616603E-2</v>
      </c>
    </row>
    <row r="69" spans="2:24" x14ac:dyDescent="0.25">
      <c r="B69" s="62" t="s">
        <v>27</v>
      </c>
      <c r="C69" s="31">
        <v>13304</v>
      </c>
      <c r="D69" s="31">
        <v>12672</v>
      </c>
      <c r="E69" s="31">
        <v>0</v>
      </c>
      <c r="F69" s="31">
        <v>0</v>
      </c>
      <c r="G69" s="31">
        <v>7406</v>
      </c>
      <c r="H69" s="32" t="str">
        <f t="shared" si="0"/>
        <v>-</v>
      </c>
      <c r="I69" s="32">
        <f t="shared" si="1"/>
        <v>-0.41556186868686873</v>
      </c>
      <c r="J69" s="31">
        <f t="shared" si="2"/>
        <v>7406</v>
      </c>
      <c r="K69" s="31">
        <f t="shared" si="3"/>
        <v>-5266</v>
      </c>
      <c r="L69" s="32">
        <f t="shared" si="4"/>
        <v>2.1199370259052525E-2</v>
      </c>
      <c r="M69" s="32">
        <f t="shared" si="18"/>
        <v>0.12806280368660408</v>
      </c>
      <c r="N69" s="31">
        <v>13002</v>
      </c>
      <c r="O69" s="31">
        <v>0</v>
      </c>
      <c r="P69" s="31">
        <v>0</v>
      </c>
      <c r="Q69" s="31">
        <v>6799</v>
      </c>
      <c r="R69" s="31">
        <v>7416</v>
      </c>
      <c r="S69" s="32">
        <f t="shared" si="6"/>
        <v>9.0748639505809692E-2</v>
      </c>
      <c r="T69" s="32">
        <f t="shared" si="7"/>
        <v>-0.42962621135209966</v>
      </c>
      <c r="U69" s="31">
        <f t="shared" si="8"/>
        <v>617</v>
      </c>
      <c r="V69" s="31">
        <f t="shared" si="9"/>
        <v>-5586</v>
      </c>
      <c r="W69" s="32">
        <f t="shared" si="10"/>
        <v>2.0555691065924562E-2</v>
      </c>
      <c r="X69" s="32">
        <f t="shared" si="19"/>
        <v>0.12442117978659151</v>
      </c>
    </row>
    <row r="70" spans="2:24" x14ac:dyDescent="0.25">
      <c r="B70" s="62" t="s">
        <v>28</v>
      </c>
      <c r="C70" s="31">
        <v>4453</v>
      </c>
      <c r="D70" s="31">
        <v>4925</v>
      </c>
      <c r="E70" s="31">
        <v>0</v>
      </c>
      <c r="F70" s="31">
        <v>0</v>
      </c>
      <c r="G70" s="31">
        <v>3466</v>
      </c>
      <c r="H70" s="32" t="str">
        <f t="shared" si="0"/>
        <v>-</v>
      </c>
      <c r="I70" s="32">
        <f t="shared" si="1"/>
        <v>-0.29624365482233506</v>
      </c>
      <c r="J70" s="31">
        <f t="shared" si="2"/>
        <v>3466</v>
      </c>
      <c r="K70" s="31">
        <f t="shared" si="3"/>
        <v>-1459</v>
      </c>
      <c r="L70" s="32">
        <f t="shared" si="4"/>
        <v>9.9212823815657651E-3</v>
      </c>
      <c r="M70" s="32">
        <f t="shared" si="18"/>
        <v>5.9933253791219242E-2</v>
      </c>
      <c r="N70" s="31">
        <v>4721</v>
      </c>
      <c r="O70" s="31">
        <v>0</v>
      </c>
      <c r="P70" s="31">
        <v>0</v>
      </c>
      <c r="Q70" s="31">
        <v>3184</v>
      </c>
      <c r="R70" s="31">
        <v>3026</v>
      </c>
      <c r="S70" s="32">
        <f t="shared" si="6"/>
        <v>-4.9623115577889454E-2</v>
      </c>
      <c r="T70" s="32">
        <f t="shared" si="7"/>
        <v>-0.3590341029442915</v>
      </c>
      <c r="U70" s="31">
        <f t="shared" si="8"/>
        <v>-158</v>
      </c>
      <c r="V70" s="31">
        <f t="shared" si="9"/>
        <v>-1695</v>
      </c>
      <c r="W70" s="32">
        <f t="shared" si="10"/>
        <v>8.3874758853138796E-3</v>
      </c>
      <c r="X70" s="32">
        <f t="shared" si="19"/>
        <v>5.0768404805046644E-2</v>
      </c>
    </row>
    <row r="71" spans="2:24" x14ac:dyDescent="0.25">
      <c r="B71" s="62" t="s">
        <v>29</v>
      </c>
      <c r="C71" s="31">
        <v>7206</v>
      </c>
      <c r="D71" s="31">
        <v>6104</v>
      </c>
      <c r="E71" s="31">
        <v>0</v>
      </c>
      <c r="F71" s="31">
        <v>0</v>
      </c>
      <c r="G71" s="31">
        <v>2815</v>
      </c>
      <c r="H71" s="32" t="str">
        <f t="shared" ref="H71:H114" si="20">IFERROR(G71/F71-1,"-")</f>
        <v>-</v>
      </c>
      <c r="I71" s="32">
        <f t="shared" ref="I71:I114" si="21">IFERROR(G71/D71-1,"-")</f>
        <v>-0.538826998689384</v>
      </c>
      <c r="J71" s="31">
        <f t="shared" ref="J71:J114" si="22">IFERROR(G71-F71,"-")</f>
        <v>2815</v>
      </c>
      <c r="K71" s="31">
        <f t="shared" ref="K71:K114" si="23">IFERROR(G71-D71,"-")</f>
        <v>-3289</v>
      </c>
      <c r="L71" s="32">
        <f t="shared" ref="L71:L114" si="24">IFERROR(G71/$G$6,"-")</f>
        <v>8.0578216688135113E-3</v>
      </c>
      <c r="M71" s="32">
        <f t="shared" si="18"/>
        <v>4.8676315470941194E-2</v>
      </c>
      <c r="N71" s="31">
        <v>6637</v>
      </c>
      <c r="O71" s="31">
        <v>0</v>
      </c>
      <c r="P71" s="31">
        <v>0</v>
      </c>
      <c r="Q71" s="31">
        <v>2595</v>
      </c>
      <c r="R71" s="31">
        <v>2963</v>
      </c>
      <c r="S71" s="32">
        <f t="shared" ref="S71:S114" si="25">IFERROR(R71/Q71-1,"-")</f>
        <v>0.1418111753371869</v>
      </c>
      <c r="T71" s="32">
        <f t="shared" ref="T71:T114" si="26">IFERROR(R71/N71-1,"-")</f>
        <v>-0.55356335693837577</v>
      </c>
      <c r="U71" s="31">
        <f t="shared" ref="U71:U114" si="27">IFERROR(R71-Q71,"-")</f>
        <v>368</v>
      </c>
      <c r="V71" s="31">
        <f t="shared" ref="V71:V114" si="28">IFERROR(R71-N71,"-")</f>
        <v>-3674</v>
      </c>
      <c r="W71" s="32">
        <f t="shared" ref="W71:W114" si="29">IFERROR(R71/$R$6,"-")</f>
        <v>8.212852296161607E-3</v>
      </c>
      <c r="X71" s="32">
        <f t="shared" si="19"/>
        <v>4.9711428763170258E-2</v>
      </c>
    </row>
    <row r="72" spans="2:24" x14ac:dyDescent="0.25">
      <c r="B72" s="62" t="s">
        <v>30</v>
      </c>
      <c r="C72" s="31">
        <v>1645</v>
      </c>
      <c r="D72" s="31">
        <v>1643</v>
      </c>
      <c r="E72" s="31">
        <v>0</v>
      </c>
      <c r="F72" s="31">
        <v>0</v>
      </c>
      <c r="G72" s="31">
        <v>1125</v>
      </c>
      <c r="H72" s="32" t="str">
        <f t="shared" si="20"/>
        <v>-</v>
      </c>
      <c r="I72" s="32">
        <f t="shared" si="21"/>
        <v>-0.31527693244065735</v>
      </c>
      <c r="J72" s="31">
        <f t="shared" si="22"/>
        <v>1125</v>
      </c>
      <c r="K72" s="31">
        <f t="shared" si="23"/>
        <v>-518</v>
      </c>
      <c r="L72" s="32">
        <f t="shared" si="24"/>
        <v>3.2202662086732504E-3</v>
      </c>
      <c r="M72" s="32">
        <f t="shared" si="18"/>
        <v>1.9453234424443636E-2</v>
      </c>
      <c r="N72" s="31">
        <v>1644</v>
      </c>
      <c r="O72" s="31">
        <v>0</v>
      </c>
      <c r="P72" s="31">
        <v>0</v>
      </c>
      <c r="Q72" s="31">
        <v>1020</v>
      </c>
      <c r="R72" s="31">
        <v>1427</v>
      </c>
      <c r="S72" s="32">
        <f t="shared" si="25"/>
        <v>0.39901960784313717</v>
      </c>
      <c r="T72" s="32">
        <f t="shared" si="26"/>
        <v>-0.13199513381995132</v>
      </c>
      <c r="U72" s="31">
        <f t="shared" si="27"/>
        <v>407</v>
      </c>
      <c r="V72" s="31">
        <f t="shared" si="28"/>
        <v>-217</v>
      </c>
      <c r="W72" s="32">
        <f t="shared" si="29"/>
        <v>3.9553628844490761E-3</v>
      </c>
      <c r="X72" s="32">
        <f t="shared" si="19"/>
        <v>2.3941346218374605E-2</v>
      </c>
    </row>
    <row r="73" spans="2:24" x14ac:dyDescent="0.25">
      <c r="B73" s="63" t="s">
        <v>16</v>
      </c>
      <c r="C73" s="57">
        <v>7232</v>
      </c>
      <c r="D73" s="57">
        <v>7539</v>
      </c>
      <c r="E73" s="57">
        <v>3129</v>
      </c>
      <c r="F73" s="57">
        <v>3982</v>
      </c>
      <c r="G73" s="57">
        <v>4939</v>
      </c>
      <c r="H73" s="58">
        <f t="shared" si="20"/>
        <v>0.24033149171270729</v>
      </c>
      <c r="I73" s="58">
        <f t="shared" si="21"/>
        <v>-0.34487332537471815</v>
      </c>
      <c r="J73" s="57">
        <f t="shared" si="22"/>
        <v>957</v>
      </c>
      <c r="K73" s="57">
        <f t="shared" si="23"/>
        <v>-2600</v>
      </c>
      <c r="L73" s="58">
        <f t="shared" si="24"/>
        <v>1.4137684270788608E-2</v>
      </c>
      <c r="M73" s="58">
        <f>G73/$G$73</f>
        <v>1</v>
      </c>
      <c r="N73" s="57">
        <v>7570</v>
      </c>
      <c r="O73" s="57">
        <v>0</v>
      </c>
      <c r="P73" s="57">
        <v>2901</v>
      </c>
      <c r="Q73" s="57">
        <v>4987</v>
      </c>
      <c r="R73" s="57">
        <v>4661</v>
      </c>
      <c r="S73" s="58">
        <f t="shared" si="25"/>
        <v>-6.5369961900942464E-2</v>
      </c>
      <c r="T73" s="58">
        <f t="shared" si="26"/>
        <v>-0.38428005284015854</v>
      </c>
      <c r="U73" s="57">
        <f t="shared" si="27"/>
        <v>-326</v>
      </c>
      <c r="V73" s="57">
        <f t="shared" si="28"/>
        <v>-2909</v>
      </c>
      <c r="W73" s="58">
        <f t="shared" si="29"/>
        <v>1.2919373794265695E-2</v>
      </c>
      <c r="X73" s="58">
        <f>R73/$R$73</f>
        <v>1</v>
      </c>
    </row>
    <row r="74" spans="2:24" x14ac:dyDescent="0.25">
      <c r="B74" s="64" t="s">
        <v>10</v>
      </c>
      <c r="C74" s="60">
        <v>4186</v>
      </c>
      <c r="D74" s="60">
        <v>4494</v>
      </c>
      <c r="E74" s="60">
        <v>1852</v>
      </c>
      <c r="F74" s="60">
        <v>2433</v>
      </c>
      <c r="G74" s="60">
        <v>3242</v>
      </c>
      <c r="H74" s="61">
        <f t="shared" si="20"/>
        <v>0.33251130291820807</v>
      </c>
      <c r="I74" s="61">
        <f t="shared" si="21"/>
        <v>-0.27859368046283939</v>
      </c>
      <c r="J74" s="60">
        <f t="shared" si="22"/>
        <v>809</v>
      </c>
      <c r="K74" s="60">
        <f t="shared" si="23"/>
        <v>-1252</v>
      </c>
      <c r="L74" s="61">
        <f t="shared" si="24"/>
        <v>9.2800915986832686E-3</v>
      </c>
      <c r="M74" s="61">
        <f t="shared" ref="M74:M86" si="30">G74/$G$6</f>
        <v>9.2800915986832686E-3</v>
      </c>
      <c r="N74" s="60">
        <v>4516</v>
      </c>
      <c r="O74" s="60">
        <v>0</v>
      </c>
      <c r="P74" s="60">
        <v>1499</v>
      </c>
      <c r="Q74" s="60">
        <v>3242</v>
      </c>
      <c r="R74" s="60">
        <v>3285</v>
      </c>
      <c r="S74" s="61">
        <f t="shared" si="25"/>
        <v>1.3263417643430087E-2</v>
      </c>
      <c r="T74" s="61">
        <f t="shared" si="26"/>
        <v>-0.27258635961027455</v>
      </c>
      <c r="U74" s="60">
        <f t="shared" si="27"/>
        <v>43</v>
      </c>
      <c r="V74" s="60">
        <f t="shared" si="28"/>
        <v>-1231</v>
      </c>
      <c r="W74" s="61">
        <f t="shared" si="29"/>
        <v>9.1053728629398849E-3</v>
      </c>
      <c r="X74" s="61">
        <f t="shared" ref="X74:X86" si="31">R74/$R$73</f>
        <v>0.70478438103411289</v>
      </c>
    </row>
    <row r="75" spans="2:24" x14ac:dyDescent="0.25">
      <c r="B75" s="62" t="s">
        <v>21</v>
      </c>
      <c r="C75" s="31">
        <v>0</v>
      </c>
      <c r="D75" s="31">
        <v>0</v>
      </c>
      <c r="E75" s="31">
        <v>0</v>
      </c>
      <c r="F75" s="31">
        <v>0</v>
      </c>
      <c r="G75" s="31">
        <v>0</v>
      </c>
      <c r="H75" s="32" t="str">
        <f t="shared" si="20"/>
        <v>-</v>
      </c>
      <c r="I75" s="32" t="str">
        <f t="shared" si="21"/>
        <v>-</v>
      </c>
      <c r="J75" s="31">
        <f t="shared" si="22"/>
        <v>0</v>
      </c>
      <c r="K75" s="31">
        <f t="shared" si="23"/>
        <v>0</v>
      </c>
      <c r="L75" s="32">
        <f t="shared" si="24"/>
        <v>0</v>
      </c>
      <c r="M75" s="32">
        <f t="shared" si="30"/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2" t="str">
        <f t="shared" si="25"/>
        <v>-</v>
      </c>
      <c r="T75" s="32" t="str">
        <f t="shared" si="26"/>
        <v>-</v>
      </c>
      <c r="U75" s="31">
        <f t="shared" si="27"/>
        <v>0</v>
      </c>
      <c r="V75" s="31">
        <f t="shared" si="28"/>
        <v>0</v>
      </c>
      <c r="W75" s="32">
        <f t="shared" si="29"/>
        <v>0</v>
      </c>
      <c r="X75" s="32">
        <f t="shared" si="31"/>
        <v>0</v>
      </c>
    </row>
    <row r="76" spans="2:24" x14ac:dyDescent="0.25">
      <c r="B76" s="62" t="s">
        <v>22</v>
      </c>
      <c r="C76" s="31">
        <v>3345</v>
      </c>
      <c r="D76" s="31">
        <v>3686</v>
      </c>
      <c r="E76" s="31">
        <v>0</v>
      </c>
      <c r="F76" s="31">
        <v>0</v>
      </c>
      <c r="G76" s="31">
        <v>2662</v>
      </c>
      <c r="H76" s="32" t="str">
        <f t="shared" si="20"/>
        <v>-</v>
      </c>
      <c r="I76" s="32">
        <f t="shared" si="21"/>
        <v>-0.27780792186652192</v>
      </c>
      <c r="J76" s="31">
        <f t="shared" si="22"/>
        <v>2662</v>
      </c>
      <c r="K76" s="31">
        <f t="shared" si="23"/>
        <v>-1024</v>
      </c>
      <c r="L76" s="32">
        <f t="shared" si="24"/>
        <v>7.6198654644339487E-3</v>
      </c>
      <c r="M76" s="32">
        <f t="shared" si="30"/>
        <v>7.6198654644339487E-3</v>
      </c>
      <c r="N76" s="31">
        <v>3686</v>
      </c>
      <c r="O76" s="31">
        <v>0</v>
      </c>
      <c r="P76" s="31">
        <v>0</v>
      </c>
      <c r="Q76" s="31">
        <v>2662</v>
      </c>
      <c r="R76" s="31">
        <v>2662</v>
      </c>
      <c r="S76" s="32">
        <f t="shared" si="25"/>
        <v>0</v>
      </c>
      <c r="T76" s="32">
        <f t="shared" si="26"/>
        <v>-0.27780792186652192</v>
      </c>
      <c r="U76" s="31">
        <f t="shared" si="27"/>
        <v>0</v>
      </c>
      <c r="V76" s="31">
        <f t="shared" si="28"/>
        <v>-1024</v>
      </c>
      <c r="W76" s="32">
        <f t="shared" si="29"/>
        <v>7.3785395924340861E-3</v>
      </c>
      <c r="X76" s="32">
        <f t="shared" si="31"/>
        <v>0.571122076807552</v>
      </c>
    </row>
    <row r="77" spans="2:24" x14ac:dyDescent="0.25">
      <c r="B77" s="62" t="s">
        <v>27</v>
      </c>
      <c r="C77" s="31">
        <v>841</v>
      </c>
      <c r="D77" s="31">
        <v>808</v>
      </c>
      <c r="E77" s="31">
        <v>394</v>
      </c>
      <c r="F77" s="31">
        <v>474</v>
      </c>
      <c r="G77" s="31">
        <v>580</v>
      </c>
      <c r="H77" s="32">
        <f t="shared" si="20"/>
        <v>0.2236286919831223</v>
      </c>
      <c r="I77" s="32">
        <f t="shared" si="21"/>
        <v>-0.28217821782178221</v>
      </c>
      <c r="J77" s="31">
        <f t="shared" si="22"/>
        <v>106</v>
      </c>
      <c r="K77" s="31">
        <f t="shared" si="23"/>
        <v>-228</v>
      </c>
      <c r="L77" s="32">
        <f t="shared" si="24"/>
        <v>1.6602261342493201E-3</v>
      </c>
      <c r="M77" s="32">
        <f t="shared" si="30"/>
        <v>1.6602261342493201E-3</v>
      </c>
      <c r="N77" s="31">
        <v>830</v>
      </c>
      <c r="O77" s="31">
        <v>0</v>
      </c>
      <c r="P77" s="31">
        <v>451</v>
      </c>
      <c r="Q77" s="31">
        <v>580</v>
      </c>
      <c r="R77" s="31">
        <v>623</v>
      </c>
      <c r="S77" s="32">
        <f t="shared" si="25"/>
        <v>7.413793103448274E-2</v>
      </c>
      <c r="T77" s="32">
        <f t="shared" si="26"/>
        <v>-0.24939759036144582</v>
      </c>
      <c r="U77" s="31">
        <f t="shared" si="27"/>
        <v>43</v>
      </c>
      <c r="V77" s="31">
        <f t="shared" si="28"/>
        <v>-207</v>
      </c>
      <c r="W77" s="32">
        <f t="shared" si="29"/>
        <v>1.7268332705057986E-3</v>
      </c>
      <c r="X77" s="32">
        <f t="shared" si="31"/>
        <v>0.13366230422656084</v>
      </c>
    </row>
    <row r="78" spans="2:24" x14ac:dyDescent="0.25">
      <c r="B78" s="62" t="s">
        <v>23</v>
      </c>
      <c r="C78" s="31">
        <v>630</v>
      </c>
      <c r="D78" s="31">
        <v>611</v>
      </c>
      <c r="E78" s="31">
        <v>0</v>
      </c>
      <c r="F78" s="31">
        <v>0</v>
      </c>
      <c r="G78" s="31">
        <v>425</v>
      </c>
      <c r="H78" s="32" t="str">
        <f t="shared" si="20"/>
        <v>-</v>
      </c>
      <c r="I78" s="32">
        <f t="shared" si="21"/>
        <v>-0.30441898527004907</v>
      </c>
      <c r="J78" s="31">
        <f t="shared" si="22"/>
        <v>425</v>
      </c>
      <c r="K78" s="31">
        <f t="shared" si="23"/>
        <v>-186</v>
      </c>
      <c r="L78" s="32">
        <f t="shared" si="24"/>
        <v>1.2165450121654502E-3</v>
      </c>
      <c r="M78" s="32">
        <f t="shared" si="30"/>
        <v>1.2165450121654502E-3</v>
      </c>
      <c r="N78" s="31">
        <v>633</v>
      </c>
      <c r="O78" s="31">
        <v>0</v>
      </c>
      <c r="P78" s="31">
        <v>0</v>
      </c>
      <c r="Q78" s="31">
        <v>0</v>
      </c>
      <c r="R78" s="31">
        <v>0</v>
      </c>
      <c r="S78" s="32" t="str">
        <f t="shared" si="25"/>
        <v>-</v>
      </c>
      <c r="T78" s="32">
        <f t="shared" si="26"/>
        <v>-1</v>
      </c>
      <c r="U78" s="31">
        <f t="shared" si="27"/>
        <v>0</v>
      </c>
      <c r="V78" s="31">
        <f t="shared" si="28"/>
        <v>-633</v>
      </c>
      <c r="W78" s="32">
        <f t="shared" si="29"/>
        <v>0</v>
      </c>
      <c r="X78" s="32">
        <f t="shared" si="31"/>
        <v>0</v>
      </c>
    </row>
    <row r="79" spans="2:24" x14ac:dyDescent="0.25">
      <c r="B79" s="62" t="s">
        <v>24</v>
      </c>
      <c r="C79" s="31">
        <v>63</v>
      </c>
      <c r="D79" s="31">
        <v>63</v>
      </c>
      <c r="E79" s="31">
        <v>0</v>
      </c>
      <c r="F79" s="31">
        <v>0</v>
      </c>
      <c r="G79" s="31">
        <v>53</v>
      </c>
      <c r="H79" s="32" t="str">
        <f t="shared" si="20"/>
        <v>-</v>
      </c>
      <c r="I79" s="32">
        <f t="shared" si="21"/>
        <v>-0.15873015873015872</v>
      </c>
      <c r="J79" s="31">
        <f t="shared" si="22"/>
        <v>53</v>
      </c>
      <c r="K79" s="31">
        <f t="shared" si="23"/>
        <v>-10</v>
      </c>
      <c r="L79" s="32">
        <f t="shared" si="24"/>
        <v>1.5171031916416203E-4</v>
      </c>
      <c r="M79" s="32">
        <f t="shared" si="30"/>
        <v>1.5171031916416203E-4</v>
      </c>
      <c r="N79" s="31">
        <v>63</v>
      </c>
      <c r="O79" s="31">
        <v>0</v>
      </c>
      <c r="P79" s="31">
        <v>0</v>
      </c>
      <c r="Q79" s="31">
        <v>0</v>
      </c>
      <c r="R79" s="31">
        <v>0</v>
      </c>
      <c r="S79" s="32" t="str">
        <f t="shared" si="25"/>
        <v>-</v>
      </c>
      <c r="T79" s="32">
        <f t="shared" si="26"/>
        <v>-1</v>
      </c>
      <c r="U79" s="31">
        <f t="shared" si="27"/>
        <v>0</v>
      </c>
      <c r="V79" s="31">
        <f t="shared" si="28"/>
        <v>-63</v>
      </c>
      <c r="W79" s="32">
        <f t="shared" si="29"/>
        <v>0</v>
      </c>
      <c r="X79" s="32">
        <f t="shared" si="31"/>
        <v>0</v>
      </c>
    </row>
    <row r="80" spans="2:24" x14ac:dyDescent="0.25">
      <c r="B80" s="62" t="s">
        <v>25</v>
      </c>
      <c r="C80" s="31">
        <v>148</v>
      </c>
      <c r="D80" s="31">
        <v>134</v>
      </c>
      <c r="E80" s="31">
        <v>0</v>
      </c>
      <c r="F80" s="31">
        <v>0</v>
      </c>
      <c r="G80" s="31">
        <v>102</v>
      </c>
      <c r="H80" s="32" t="str">
        <f t="shared" si="20"/>
        <v>-</v>
      </c>
      <c r="I80" s="32">
        <f t="shared" si="21"/>
        <v>-0.23880597014925375</v>
      </c>
      <c r="J80" s="31">
        <f t="shared" si="22"/>
        <v>102</v>
      </c>
      <c r="K80" s="31">
        <f t="shared" si="23"/>
        <v>-32</v>
      </c>
      <c r="L80" s="32">
        <f t="shared" si="24"/>
        <v>2.9197080291970805E-4</v>
      </c>
      <c r="M80" s="32">
        <f t="shared" si="30"/>
        <v>2.9197080291970805E-4</v>
      </c>
      <c r="N80" s="31">
        <v>134</v>
      </c>
      <c r="O80" s="31">
        <v>0</v>
      </c>
      <c r="P80" s="31">
        <v>0</v>
      </c>
      <c r="Q80" s="31">
        <v>0</v>
      </c>
      <c r="R80" s="31">
        <v>0</v>
      </c>
      <c r="S80" s="32" t="str">
        <f t="shared" si="25"/>
        <v>-</v>
      </c>
      <c r="T80" s="32">
        <f t="shared" si="26"/>
        <v>-1</v>
      </c>
      <c r="U80" s="31">
        <f t="shared" si="27"/>
        <v>0</v>
      </c>
      <c r="V80" s="31">
        <f t="shared" si="28"/>
        <v>-134</v>
      </c>
      <c r="W80" s="32">
        <f t="shared" si="29"/>
        <v>0</v>
      </c>
      <c r="X80" s="32">
        <f t="shared" si="31"/>
        <v>0</v>
      </c>
    </row>
    <row r="81" spans="2:24" x14ac:dyDescent="0.25">
      <c r="B81" s="64" t="s">
        <v>11</v>
      </c>
      <c r="C81" s="60">
        <v>3046</v>
      </c>
      <c r="D81" s="60">
        <v>3045</v>
      </c>
      <c r="E81" s="60">
        <v>1277</v>
      </c>
      <c r="F81" s="60">
        <v>1549</v>
      </c>
      <c r="G81" s="60">
        <v>1697</v>
      </c>
      <c r="H81" s="61">
        <f t="shared" si="20"/>
        <v>9.5545513234344792E-2</v>
      </c>
      <c r="I81" s="61">
        <f t="shared" si="21"/>
        <v>-0.44269293924466335</v>
      </c>
      <c r="J81" s="60">
        <f t="shared" si="22"/>
        <v>148</v>
      </c>
      <c r="K81" s="60">
        <f t="shared" si="23"/>
        <v>-1348</v>
      </c>
      <c r="L81" s="61">
        <f t="shared" si="24"/>
        <v>4.8575926721053384E-3</v>
      </c>
      <c r="M81" s="61">
        <f t="shared" si="30"/>
        <v>4.8575926721053384E-3</v>
      </c>
      <c r="N81" s="60">
        <v>3054</v>
      </c>
      <c r="O81" s="60">
        <v>0</v>
      </c>
      <c r="P81" s="60">
        <v>1402</v>
      </c>
      <c r="Q81" s="60">
        <v>1745</v>
      </c>
      <c r="R81" s="60">
        <v>1376</v>
      </c>
      <c r="S81" s="61">
        <f t="shared" si="25"/>
        <v>-0.21146131805157597</v>
      </c>
      <c r="T81" s="61">
        <f t="shared" si="26"/>
        <v>-0.54944335297969871</v>
      </c>
      <c r="U81" s="60">
        <f t="shared" si="27"/>
        <v>-369</v>
      </c>
      <c r="V81" s="60">
        <f t="shared" si="28"/>
        <v>-1678</v>
      </c>
      <c r="W81" s="61">
        <f t="shared" si="29"/>
        <v>3.8140009313258087E-3</v>
      </c>
      <c r="X81" s="61">
        <f t="shared" si="31"/>
        <v>0.29521561896588716</v>
      </c>
    </row>
    <row r="82" spans="2:24" x14ac:dyDescent="0.25">
      <c r="B82" s="62" t="s">
        <v>26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2" t="str">
        <f t="shared" si="20"/>
        <v>-</v>
      </c>
      <c r="I82" s="32" t="str">
        <f t="shared" si="21"/>
        <v>-</v>
      </c>
      <c r="J82" s="31">
        <f t="shared" si="22"/>
        <v>0</v>
      </c>
      <c r="K82" s="31">
        <f t="shared" si="23"/>
        <v>0</v>
      </c>
      <c r="L82" s="32">
        <f t="shared" si="24"/>
        <v>0</v>
      </c>
      <c r="M82" s="32">
        <f t="shared" si="30"/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2" t="str">
        <f t="shared" si="25"/>
        <v>-</v>
      </c>
      <c r="T82" s="32" t="str">
        <f t="shared" si="26"/>
        <v>-</v>
      </c>
      <c r="U82" s="31">
        <f t="shared" si="27"/>
        <v>0</v>
      </c>
      <c r="V82" s="31">
        <f t="shared" si="28"/>
        <v>0</v>
      </c>
      <c r="W82" s="32">
        <f t="shared" si="29"/>
        <v>0</v>
      </c>
      <c r="X82" s="32">
        <f t="shared" si="31"/>
        <v>0</v>
      </c>
    </row>
    <row r="83" spans="2:24" x14ac:dyDescent="0.25">
      <c r="B83" s="62" t="s">
        <v>27</v>
      </c>
      <c r="C83" s="31">
        <v>3046</v>
      </c>
      <c r="D83" s="31">
        <v>3045</v>
      </c>
      <c r="E83" s="31">
        <v>1277</v>
      </c>
      <c r="F83" s="31">
        <v>1549</v>
      </c>
      <c r="G83" s="31">
        <v>1697</v>
      </c>
      <c r="H83" s="32">
        <f t="shared" si="20"/>
        <v>9.5545513234344792E-2</v>
      </c>
      <c r="I83" s="32">
        <f t="shared" si="21"/>
        <v>-0.44269293924466335</v>
      </c>
      <c r="J83" s="31">
        <f t="shared" si="22"/>
        <v>148</v>
      </c>
      <c r="K83" s="31">
        <f t="shared" si="23"/>
        <v>-1348</v>
      </c>
      <c r="L83" s="32">
        <f t="shared" si="24"/>
        <v>4.8575926721053384E-3</v>
      </c>
      <c r="M83" s="32">
        <f t="shared" si="30"/>
        <v>4.8575926721053384E-3</v>
      </c>
      <c r="N83" s="31">
        <v>3054</v>
      </c>
      <c r="O83" s="31">
        <v>0</v>
      </c>
      <c r="P83" s="31">
        <v>1402</v>
      </c>
      <c r="Q83" s="31">
        <v>1745</v>
      </c>
      <c r="R83" s="31">
        <v>1376</v>
      </c>
      <c r="S83" s="32">
        <f t="shared" si="25"/>
        <v>-0.21146131805157597</v>
      </c>
      <c r="T83" s="32">
        <f t="shared" si="26"/>
        <v>-0.54944335297969871</v>
      </c>
      <c r="U83" s="31">
        <f t="shared" si="27"/>
        <v>-369</v>
      </c>
      <c r="V83" s="31">
        <f t="shared" si="28"/>
        <v>-1678</v>
      </c>
      <c r="W83" s="32">
        <f t="shared" si="29"/>
        <v>3.8140009313258087E-3</v>
      </c>
      <c r="X83" s="32">
        <f t="shared" si="31"/>
        <v>0.29521561896588716</v>
      </c>
    </row>
    <row r="84" spans="2:24" x14ac:dyDescent="0.25">
      <c r="B84" s="62" t="s">
        <v>28</v>
      </c>
      <c r="C84" s="31">
        <v>1120</v>
      </c>
      <c r="D84" s="31">
        <v>1118</v>
      </c>
      <c r="E84" s="31">
        <v>0</v>
      </c>
      <c r="F84" s="31">
        <v>820</v>
      </c>
      <c r="G84" s="31">
        <v>886</v>
      </c>
      <c r="H84" s="32">
        <f t="shared" si="20"/>
        <v>8.0487804878048852E-2</v>
      </c>
      <c r="I84" s="32">
        <f t="shared" si="21"/>
        <v>-0.20751341681574242</v>
      </c>
      <c r="J84" s="31">
        <f t="shared" si="22"/>
        <v>66</v>
      </c>
      <c r="K84" s="31">
        <f t="shared" si="23"/>
        <v>-232</v>
      </c>
      <c r="L84" s="32">
        <f t="shared" si="24"/>
        <v>2.536138543008444E-3</v>
      </c>
      <c r="M84" s="32">
        <f t="shared" si="30"/>
        <v>2.536138543008444E-3</v>
      </c>
      <c r="N84" s="31">
        <v>1120</v>
      </c>
      <c r="O84" s="31">
        <v>0</v>
      </c>
      <c r="P84" s="31">
        <v>676</v>
      </c>
      <c r="Q84" s="31">
        <v>938</v>
      </c>
      <c r="R84" s="31">
        <v>466</v>
      </c>
      <c r="S84" s="32">
        <f t="shared" si="25"/>
        <v>-0.50319829424307039</v>
      </c>
      <c r="T84" s="32">
        <f t="shared" si="26"/>
        <v>-0.58392857142857135</v>
      </c>
      <c r="U84" s="31">
        <f t="shared" si="27"/>
        <v>-472</v>
      </c>
      <c r="V84" s="31">
        <f t="shared" si="28"/>
        <v>-654</v>
      </c>
      <c r="W84" s="32">
        <f t="shared" si="29"/>
        <v>1.2916601991263277E-3</v>
      </c>
      <c r="X84" s="32">
        <f t="shared" si="31"/>
        <v>9.9978545376528644E-2</v>
      </c>
    </row>
    <row r="85" spans="2:24" x14ac:dyDescent="0.25">
      <c r="B85" s="62" t="s">
        <v>29</v>
      </c>
      <c r="C85" s="31">
        <v>948</v>
      </c>
      <c r="D85" s="31">
        <v>943</v>
      </c>
      <c r="E85" s="31">
        <v>0</v>
      </c>
      <c r="F85" s="31">
        <v>252</v>
      </c>
      <c r="G85" s="31">
        <v>238</v>
      </c>
      <c r="H85" s="32">
        <f t="shared" si="20"/>
        <v>-5.555555555555558E-2</v>
      </c>
      <c r="I85" s="32">
        <f t="shared" si="21"/>
        <v>-0.7476139978791092</v>
      </c>
      <c r="J85" s="31">
        <f t="shared" si="22"/>
        <v>-14</v>
      </c>
      <c r="K85" s="31">
        <f t="shared" si="23"/>
        <v>-705</v>
      </c>
      <c r="L85" s="32">
        <f t="shared" si="24"/>
        <v>6.8126520681265209E-4</v>
      </c>
      <c r="M85" s="32">
        <f t="shared" si="30"/>
        <v>6.8126520681265209E-4</v>
      </c>
      <c r="N85" s="31">
        <v>950</v>
      </c>
      <c r="O85" s="31">
        <v>0</v>
      </c>
      <c r="P85" s="31">
        <v>260</v>
      </c>
      <c r="Q85" s="31">
        <v>240</v>
      </c>
      <c r="R85" s="31">
        <v>284</v>
      </c>
      <c r="S85" s="32">
        <f t="shared" si="25"/>
        <v>0.18333333333333335</v>
      </c>
      <c r="T85" s="32">
        <f t="shared" si="26"/>
        <v>-0.70105263157894737</v>
      </c>
      <c r="U85" s="31">
        <f t="shared" si="27"/>
        <v>44</v>
      </c>
      <c r="V85" s="31">
        <f t="shared" si="28"/>
        <v>-666</v>
      </c>
      <c r="W85" s="32">
        <f t="shared" si="29"/>
        <v>7.8719205268643142E-4</v>
      </c>
      <c r="X85" s="32">
        <f t="shared" si="31"/>
        <v>6.0931130658656942E-2</v>
      </c>
    </row>
    <row r="86" spans="2:24" x14ac:dyDescent="0.25">
      <c r="B86" s="62" t="s">
        <v>30</v>
      </c>
      <c r="C86" s="31">
        <v>978</v>
      </c>
      <c r="D86" s="31">
        <v>984</v>
      </c>
      <c r="E86" s="31">
        <v>0</v>
      </c>
      <c r="F86" s="31">
        <v>477</v>
      </c>
      <c r="G86" s="31">
        <v>573</v>
      </c>
      <c r="H86" s="32">
        <f t="shared" si="20"/>
        <v>0.20125786163522008</v>
      </c>
      <c r="I86" s="32">
        <f t="shared" si="21"/>
        <v>-0.41768292682926833</v>
      </c>
      <c r="J86" s="31">
        <f t="shared" si="22"/>
        <v>96</v>
      </c>
      <c r="K86" s="31">
        <f t="shared" si="23"/>
        <v>-411</v>
      </c>
      <c r="L86" s="32">
        <f t="shared" si="24"/>
        <v>1.6401889222842421E-3</v>
      </c>
      <c r="M86" s="32">
        <f t="shared" si="30"/>
        <v>1.6401889222842421E-3</v>
      </c>
      <c r="N86" s="31">
        <v>984</v>
      </c>
      <c r="O86" s="31">
        <v>0</v>
      </c>
      <c r="P86" s="31">
        <v>466</v>
      </c>
      <c r="Q86" s="31">
        <v>567</v>
      </c>
      <c r="R86" s="31">
        <v>626</v>
      </c>
      <c r="S86" s="32">
        <f t="shared" si="25"/>
        <v>0.10405643738977077</v>
      </c>
      <c r="T86" s="32">
        <f t="shared" si="26"/>
        <v>-0.36382113821138207</v>
      </c>
      <c r="U86" s="31">
        <f t="shared" si="27"/>
        <v>59</v>
      </c>
      <c r="V86" s="31">
        <f t="shared" si="28"/>
        <v>-358</v>
      </c>
      <c r="W86" s="32">
        <f t="shared" si="29"/>
        <v>1.7351486795130497E-3</v>
      </c>
      <c r="X86" s="32">
        <f t="shared" si="31"/>
        <v>0.13430594293070156</v>
      </c>
    </row>
    <row r="87" spans="2:24" x14ac:dyDescent="0.25">
      <c r="B87" s="63" t="s">
        <v>17</v>
      </c>
      <c r="C87" s="57">
        <v>5027</v>
      </c>
      <c r="D87" s="57">
        <v>5041</v>
      </c>
      <c r="E87" s="57">
        <v>2757</v>
      </c>
      <c r="F87" s="57">
        <v>3171</v>
      </c>
      <c r="G87" s="57">
        <v>3272</v>
      </c>
      <c r="H87" s="58">
        <f t="shared" si="20"/>
        <v>3.1851151056448979E-2</v>
      </c>
      <c r="I87" s="58">
        <f t="shared" si="21"/>
        <v>-0.35092243602459827</v>
      </c>
      <c r="J87" s="57">
        <f t="shared" si="22"/>
        <v>101</v>
      </c>
      <c r="K87" s="57">
        <f t="shared" si="23"/>
        <v>-1769</v>
      </c>
      <c r="L87" s="58">
        <f t="shared" si="24"/>
        <v>9.3659653642478892E-3</v>
      </c>
      <c r="M87" s="58">
        <v>1.386939076236845E-2</v>
      </c>
      <c r="N87" s="57">
        <v>5061</v>
      </c>
      <c r="O87" s="57">
        <v>0</v>
      </c>
      <c r="P87" s="57">
        <v>3129</v>
      </c>
      <c r="Q87" s="57">
        <v>3271</v>
      </c>
      <c r="R87" s="57">
        <v>3473</v>
      </c>
      <c r="S87" s="58">
        <f t="shared" si="25"/>
        <v>6.1754815041271893E-2</v>
      </c>
      <c r="T87" s="58">
        <f t="shared" si="26"/>
        <v>-0.31377198182177435</v>
      </c>
      <c r="U87" s="57">
        <f t="shared" si="27"/>
        <v>202</v>
      </c>
      <c r="V87" s="57">
        <f t="shared" si="28"/>
        <v>-1588</v>
      </c>
      <c r="W87" s="58">
        <f t="shared" si="29"/>
        <v>9.6264718273942826E-3</v>
      </c>
      <c r="X87" s="58">
        <f>R87/$R$87</f>
        <v>1</v>
      </c>
    </row>
    <row r="88" spans="2:24" x14ac:dyDescent="0.25">
      <c r="B88" s="64" t="s">
        <v>10</v>
      </c>
      <c r="C88" s="60">
        <v>1954</v>
      </c>
      <c r="D88" s="60">
        <v>1976</v>
      </c>
      <c r="E88" s="60">
        <v>1185</v>
      </c>
      <c r="F88" s="60">
        <v>1591</v>
      </c>
      <c r="G88" s="60">
        <v>1621</v>
      </c>
      <c r="H88" s="61">
        <f t="shared" si="20"/>
        <v>1.8856065367693242E-2</v>
      </c>
      <c r="I88" s="61">
        <f t="shared" si="21"/>
        <v>-0.17965587044534415</v>
      </c>
      <c r="J88" s="60">
        <f t="shared" si="22"/>
        <v>30</v>
      </c>
      <c r="K88" s="60">
        <f t="shared" si="23"/>
        <v>-355</v>
      </c>
      <c r="L88" s="61">
        <f t="shared" si="24"/>
        <v>4.6400457993416343E-3</v>
      </c>
      <c r="M88" s="61">
        <f t="shared" ref="M88:M100" si="32">G88/$G$6</f>
        <v>4.6400457993416343E-3</v>
      </c>
      <c r="N88" s="60">
        <v>1972</v>
      </c>
      <c r="O88" s="60">
        <v>0</v>
      </c>
      <c r="P88" s="60">
        <v>1610</v>
      </c>
      <c r="Q88" s="60">
        <v>1628</v>
      </c>
      <c r="R88" s="60">
        <v>1640</v>
      </c>
      <c r="S88" s="61">
        <f t="shared" si="25"/>
        <v>7.3710073710073765E-3</v>
      </c>
      <c r="T88" s="61">
        <f t="shared" si="26"/>
        <v>-0.16835699797160242</v>
      </c>
      <c r="U88" s="60">
        <f t="shared" si="27"/>
        <v>12</v>
      </c>
      <c r="V88" s="60">
        <f t="shared" si="28"/>
        <v>-332</v>
      </c>
      <c r="W88" s="61">
        <f t="shared" si="29"/>
        <v>4.5457569239638999E-3</v>
      </c>
      <c r="X88" s="61">
        <f t="shared" ref="X88:X100" si="33">R88/$R$87</f>
        <v>0.4722142240138209</v>
      </c>
    </row>
    <row r="89" spans="2:24" x14ac:dyDescent="0.25">
      <c r="B89" s="62" t="s">
        <v>21</v>
      </c>
      <c r="C89" s="31">
        <v>0</v>
      </c>
      <c r="D89" s="31">
        <v>0</v>
      </c>
      <c r="E89" s="31">
        <v>0</v>
      </c>
      <c r="F89" s="31">
        <v>0</v>
      </c>
      <c r="G89" s="31">
        <v>0</v>
      </c>
      <c r="H89" s="32" t="str">
        <f t="shared" si="20"/>
        <v>-</v>
      </c>
      <c r="I89" s="32" t="str">
        <f t="shared" si="21"/>
        <v>-</v>
      </c>
      <c r="J89" s="31">
        <f t="shared" si="22"/>
        <v>0</v>
      </c>
      <c r="K89" s="31">
        <f t="shared" si="23"/>
        <v>0</v>
      </c>
      <c r="L89" s="32">
        <f t="shared" si="24"/>
        <v>0</v>
      </c>
      <c r="M89" s="32">
        <f t="shared" si="32"/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2" t="str">
        <f t="shared" si="25"/>
        <v>-</v>
      </c>
      <c r="T89" s="32" t="str">
        <f t="shared" si="26"/>
        <v>-</v>
      </c>
      <c r="U89" s="31">
        <f t="shared" si="27"/>
        <v>0</v>
      </c>
      <c r="V89" s="31">
        <f t="shared" si="28"/>
        <v>0</v>
      </c>
      <c r="W89" s="32">
        <f t="shared" si="29"/>
        <v>0</v>
      </c>
      <c r="X89" s="32">
        <f t="shared" si="33"/>
        <v>0</v>
      </c>
    </row>
    <row r="90" spans="2:24" x14ac:dyDescent="0.25">
      <c r="B90" s="62" t="s">
        <v>22</v>
      </c>
      <c r="C90" s="31">
        <v>1182</v>
      </c>
      <c r="D90" s="31">
        <v>1200</v>
      </c>
      <c r="E90" s="31">
        <v>0</v>
      </c>
      <c r="F90" s="31">
        <v>0</v>
      </c>
      <c r="G90" s="31">
        <v>1110</v>
      </c>
      <c r="H90" s="32" t="str">
        <f t="shared" si="20"/>
        <v>-</v>
      </c>
      <c r="I90" s="32">
        <f t="shared" si="21"/>
        <v>-7.4999999999999956E-2</v>
      </c>
      <c r="J90" s="31">
        <f t="shared" si="22"/>
        <v>1110</v>
      </c>
      <c r="K90" s="31">
        <f t="shared" si="23"/>
        <v>-90</v>
      </c>
      <c r="L90" s="32">
        <f t="shared" si="24"/>
        <v>3.1773293258909401E-3</v>
      </c>
      <c r="M90" s="32">
        <f t="shared" si="32"/>
        <v>3.1773293258909401E-3</v>
      </c>
      <c r="N90" s="31">
        <v>1200</v>
      </c>
      <c r="O90" s="31">
        <v>0</v>
      </c>
      <c r="P90" s="31">
        <v>0</v>
      </c>
      <c r="Q90" s="31">
        <v>1110</v>
      </c>
      <c r="R90" s="31">
        <v>1110</v>
      </c>
      <c r="S90" s="32">
        <f t="shared" si="25"/>
        <v>0</v>
      </c>
      <c r="T90" s="32">
        <f t="shared" si="26"/>
        <v>-7.4999999999999956E-2</v>
      </c>
      <c r="U90" s="31">
        <f t="shared" si="27"/>
        <v>0</v>
      </c>
      <c r="V90" s="31">
        <f t="shared" si="28"/>
        <v>-90</v>
      </c>
      <c r="W90" s="32">
        <f t="shared" si="29"/>
        <v>3.0767013326828837E-3</v>
      </c>
      <c r="X90" s="32">
        <f t="shared" si="33"/>
        <v>0.31960840771667148</v>
      </c>
    </row>
    <row r="91" spans="2:24" x14ac:dyDescent="0.25">
      <c r="B91" s="62" t="s">
        <v>27</v>
      </c>
      <c r="C91" s="31">
        <v>772</v>
      </c>
      <c r="D91" s="31">
        <v>776</v>
      </c>
      <c r="E91" s="31">
        <v>320</v>
      </c>
      <c r="F91" s="31">
        <v>481</v>
      </c>
      <c r="G91" s="31">
        <v>511</v>
      </c>
      <c r="H91" s="32">
        <f t="shared" si="20"/>
        <v>6.2370062370062263E-2</v>
      </c>
      <c r="I91" s="32">
        <f t="shared" si="21"/>
        <v>-0.34149484536082475</v>
      </c>
      <c r="J91" s="31">
        <f t="shared" si="22"/>
        <v>30</v>
      </c>
      <c r="K91" s="31">
        <f t="shared" si="23"/>
        <v>-265</v>
      </c>
      <c r="L91" s="32">
        <f t="shared" si="24"/>
        <v>1.4627164734506942E-3</v>
      </c>
      <c r="M91" s="32">
        <f t="shared" si="32"/>
        <v>1.4627164734506942E-3</v>
      </c>
      <c r="N91" s="31">
        <v>772</v>
      </c>
      <c r="O91" s="31">
        <v>0</v>
      </c>
      <c r="P91" s="31">
        <v>500</v>
      </c>
      <c r="Q91" s="31">
        <v>518</v>
      </c>
      <c r="R91" s="31">
        <v>530</v>
      </c>
      <c r="S91" s="32">
        <f t="shared" si="25"/>
        <v>2.316602316602312E-2</v>
      </c>
      <c r="T91" s="32">
        <f t="shared" si="26"/>
        <v>-0.31347150259067358</v>
      </c>
      <c r="U91" s="31">
        <f t="shared" si="27"/>
        <v>12</v>
      </c>
      <c r="V91" s="31">
        <f t="shared" si="28"/>
        <v>-242</v>
      </c>
      <c r="W91" s="32">
        <f t="shared" si="29"/>
        <v>1.4690555912810165E-3</v>
      </c>
      <c r="X91" s="32">
        <f t="shared" si="33"/>
        <v>0.15260581629714945</v>
      </c>
    </row>
    <row r="92" spans="2:24" x14ac:dyDescent="0.25">
      <c r="B92" s="62" t="s">
        <v>23</v>
      </c>
      <c r="C92" s="31">
        <v>333</v>
      </c>
      <c r="D92" s="31">
        <v>333</v>
      </c>
      <c r="E92" s="31">
        <v>0</v>
      </c>
      <c r="F92" s="31">
        <v>0</v>
      </c>
      <c r="G92" s="31">
        <v>333</v>
      </c>
      <c r="H92" s="32" t="str">
        <f t="shared" si="20"/>
        <v>-</v>
      </c>
      <c r="I92" s="32">
        <f t="shared" si="21"/>
        <v>0</v>
      </c>
      <c r="J92" s="31">
        <f t="shared" si="22"/>
        <v>333</v>
      </c>
      <c r="K92" s="31">
        <f t="shared" si="23"/>
        <v>0</v>
      </c>
      <c r="L92" s="32">
        <f t="shared" si="24"/>
        <v>9.5319879776728208E-4</v>
      </c>
      <c r="M92" s="32">
        <f t="shared" si="32"/>
        <v>9.5319879776728208E-4</v>
      </c>
      <c r="N92" s="31">
        <v>333</v>
      </c>
      <c r="O92" s="31">
        <v>0</v>
      </c>
      <c r="P92" s="31">
        <v>0</v>
      </c>
      <c r="Q92" s="31">
        <v>333</v>
      </c>
      <c r="R92" s="31">
        <v>333</v>
      </c>
      <c r="S92" s="32">
        <f t="shared" si="25"/>
        <v>0</v>
      </c>
      <c r="T92" s="32">
        <f t="shared" si="26"/>
        <v>0</v>
      </c>
      <c r="U92" s="31">
        <f t="shared" si="27"/>
        <v>0</v>
      </c>
      <c r="V92" s="31">
        <f t="shared" si="28"/>
        <v>0</v>
      </c>
      <c r="W92" s="32">
        <f t="shared" si="29"/>
        <v>9.2301039980486504E-4</v>
      </c>
      <c r="X92" s="32">
        <f t="shared" si="33"/>
        <v>9.5882522315001439E-2</v>
      </c>
    </row>
    <row r="93" spans="2:24" x14ac:dyDescent="0.25">
      <c r="B93" s="62" t="s">
        <v>24</v>
      </c>
      <c r="C93" s="31">
        <v>168</v>
      </c>
      <c r="D93" s="31">
        <v>168</v>
      </c>
      <c r="E93" s="31">
        <v>0</v>
      </c>
      <c r="F93" s="31">
        <v>0</v>
      </c>
      <c r="G93" s="31">
        <v>84</v>
      </c>
      <c r="H93" s="32" t="str">
        <f t="shared" si="20"/>
        <v>-</v>
      </c>
      <c r="I93" s="32">
        <f t="shared" si="21"/>
        <v>-0.5</v>
      </c>
      <c r="J93" s="31">
        <f t="shared" si="22"/>
        <v>84</v>
      </c>
      <c r="K93" s="31">
        <f t="shared" si="23"/>
        <v>-84</v>
      </c>
      <c r="L93" s="32">
        <f t="shared" si="24"/>
        <v>2.4044654358093602E-4</v>
      </c>
      <c r="M93" s="32">
        <f t="shared" si="32"/>
        <v>2.4044654358093602E-4</v>
      </c>
      <c r="N93" s="31">
        <v>168</v>
      </c>
      <c r="O93" s="31">
        <v>0</v>
      </c>
      <c r="P93" s="31">
        <v>0</v>
      </c>
      <c r="Q93" s="31">
        <v>87</v>
      </c>
      <c r="R93" s="31">
        <v>87</v>
      </c>
      <c r="S93" s="32">
        <f t="shared" si="25"/>
        <v>0</v>
      </c>
      <c r="T93" s="32">
        <f t="shared" si="26"/>
        <v>-0.4821428571428571</v>
      </c>
      <c r="U93" s="31">
        <f t="shared" si="27"/>
        <v>0</v>
      </c>
      <c r="V93" s="31">
        <f t="shared" si="28"/>
        <v>-81</v>
      </c>
      <c r="W93" s="32">
        <f t="shared" si="29"/>
        <v>2.4114686121028006E-4</v>
      </c>
      <c r="X93" s="32">
        <f t="shared" si="33"/>
        <v>2.5050388712928303E-2</v>
      </c>
    </row>
    <row r="94" spans="2:24" x14ac:dyDescent="0.25">
      <c r="B94" s="62" t="s">
        <v>25</v>
      </c>
      <c r="C94" s="31">
        <v>271</v>
      </c>
      <c r="D94" s="31">
        <v>275</v>
      </c>
      <c r="E94" s="31">
        <v>0</v>
      </c>
      <c r="F94" s="31">
        <v>0</v>
      </c>
      <c r="G94" s="31">
        <v>94</v>
      </c>
      <c r="H94" s="32" t="str">
        <f t="shared" si="20"/>
        <v>-</v>
      </c>
      <c r="I94" s="32">
        <f t="shared" si="21"/>
        <v>-0.6581818181818182</v>
      </c>
      <c r="J94" s="31">
        <f t="shared" si="22"/>
        <v>94</v>
      </c>
      <c r="K94" s="31">
        <f t="shared" si="23"/>
        <v>-181</v>
      </c>
      <c r="L94" s="32">
        <f t="shared" si="24"/>
        <v>2.6907113210247605E-4</v>
      </c>
      <c r="M94" s="32">
        <f t="shared" si="32"/>
        <v>2.6907113210247605E-4</v>
      </c>
      <c r="N94" s="31">
        <v>271</v>
      </c>
      <c r="O94" s="31">
        <v>0</v>
      </c>
      <c r="P94" s="31">
        <v>0</v>
      </c>
      <c r="Q94" s="31">
        <v>98</v>
      </c>
      <c r="R94" s="31">
        <v>110</v>
      </c>
      <c r="S94" s="32">
        <f t="shared" si="25"/>
        <v>0.12244897959183665</v>
      </c>
      <c r="T94" s="32">
        <f t="shared" si="26"/>
        <v>-0.59409594095940954</v>
      </c>
      <c r="U94" s="31">
        <f t="shared" si="27"/>
        <v>12</v>
      </c>
      <c r="V94" s="31">
        <f t="shared" si="28"/>
        <v>-161</v>
      </c>
      <c r="W94" s="32">
        <f t="shared" si="29"/>
        <v>3.0489833026587135E-4</v>
      </c>
      <c r="X94" s="32">
        <f t="shared" si="33"/>
        <v>3.1672905269219696E-2</v>
      </c>
    </row>
    <row r="95" spans="2:24" x14ac:dyDescent="0.25">
      <c r="B95" s="64" t="s">
        <v>11</v>
      </c>
      <c r="C95" s="60">
        <v>3073</v>
      </c>
      <c r="D95" s="60">
        <v>3065</v>
      </c>
      <c r="E95" s="60">
        <v>1572</v>
      </c>
      <c r="F95" s="60">
        <v>1579</v>
      </c>
      <c r="G95" s="60">
        <v>1651</v>
      </c>
      <c r="H95" s="61">
        <f t="shared" si="20"/>
        <v>4.5598480050665025E-2</v>
      </c>
      <c r="I95" s="61">
        <f t="shared" si="21"/>
        <v>-0.46133768352365412</v>
      </c>
      <c r="J95" s="60">
        <f t="shared" si="22"/>
        <v>72</v>
      </c>
      <c r="K95" s="60">
        <f t="shared" si="23"/>
        <v>-1414</v>
      </c>
      <c r="L95" s="61">
        <f t="shared" si="24"/>
        <v>4.7259195649062549E-3</v>
      </c>
      <c r="M95" s="61">
        <f t="shared" si="32"/>
        <v>4.7259195649062549E-3</v>
      </c>
      <c r="N95" s="60">
        <v>3089</v>
      </c>
      <c r="O95" s="60">
        <v>0</v>
      </c>
      <c r="P95" s="60">
        <v>1519</v>
      </c>
      <c r="Q95" s="60">
        <v>1643</v>
      </c>
      <c r="R95" s="60">
        <v>1833</v>
      </c>
      <c r="S95" s="61">
        <f t="shared" si="25"/>
        <v>0.11564211807668889</v>
      </c>
      <c r="T95" s="61">
        <f t="shared" si="26"/>
        <v>-0.40660407898996442</v>
      </c>
      <c r="U95" s="60">
        <f t="shared" si="27"/>
        <v>190</v>
      </c>
      <c r="V95" s="60">
        <f t="shared" si="28"/>
        <v>-1256</v>
      </c>
      <c r="W95" s="61">
        <f t="shared" si="29"/>
        <v>5.0807149034303835E-3</v>
      </c>
      <c r="X95" s="61">
        <f t="shared" si="33"/>
        <v>0.52778577598617915</v>
      </c>
    </row>
    <row r="96" spans="2:24" x14ac:dyDescent="0.25">
      <c r="B96" s="62" t="s">
        <v>26</v>
      </c>
      <c r="C96" s="31">
        <v>0</v>
      </c>
      <c r="D96" s="31">
        <v>0</v>
      </c>
      <c r="E96" s="31">
        <v>0</v>
      </c>
      <c r="F96" s="31">
        <v>0</v>
      </c>
      <c r="G96" s="31">
        <v>0</v>
      </c>
      <c r="H96" s="32" t="str">
        <f t="shared" si="20"/>
        <v>-</v>
      </c>
      <c r="I96" s="32" t="str">
        <f t="shared" si="21"/>
        <v>-</v>
      </c>
      <c r="J96" s="31">
        <f t="shared" si="22"/>
        <v>0</v>
      </c>
      <c r="K96" s="31">
        <f t="shared" si="23"/>
        <v>0</v>
      </c>
      <c r="L96" s="32">
        <f t="shared" si="24"/>
        <v>0</v>
      </c>
      <c r="M96" s="32">
        <f t="shared" si="32"/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2" t="str">
        <f t="shared" si="25"/>
        <v>-</v>
      </c>
      <c r="T96" s="32" t="str">
        <f t="shared" si="26"/>
        <v>-</v>
      </c>
      <c r="U96" s="31">
        <f t="shared" si="27"/>
        <v>0</v>
      </c>
      <c r="V96" s="31">
        <f t="shared" si="28"/>
        <v>0</v>
      </c>
      <c r="W96" s="32">
        <f t="shared" si="29"/>
        <v>0</v>
      </c>
      <c r="X96" s="32">
        <f t="shared" si="33"/>
        <v>0</v>
      </c>
    </row>
    <row r="97" spans="2:24" x14ac:dyDescent="0.25">
      <c r="B97" s="62" t="s">
        <v>27</v>
      </c>
      <c r="C97" s="31">
        <v>3073</v>
      </c>
      <c r="D97" s="31">
        <v>3065</v>
      </c>
      <c r="E97" s="31">
        <v>1572</v>
      </c>
      <c r="F97" s="31">
        <v>1579</v>
      </c>
      <c r="G97" s="31">
        <v>1651</v>
      </c>
      <c r="H97" s="32">
        <f t="shared" si="20"/>
        <v>4.5598480050665025E-2</v>
      </c>
      <c r="I97" s="32">
        <f t="shared" si="21"/>
        <v>-0.46133768352365412</v>
      </c>
      <c r="J97" s="31">
        <f t="shared" si="22"/>
        <v>72</v>
      </c>
      <c r="K97" s="31">
        <f t="shared" si="23"/>
        <v>-1414</v>
      </c>
      <c r="L97" s="32">
        <f t="shared" si="24"/>
        <v>4.7259195649062549E-3</v>
      </c>
      <c r="M97" s="32">
        <f t="shared" si="32"/>
        <v>4.7259195649062549E-3</v>
      </c>
      <c r="N97" s="31">
        <v>3089</v>
      </c>
      <c r="O97" s="31">
        <v>0</v>
      </c>
      <c r="P97" s="31">
        <v>1519</v>
      </c>
      <c r="Q97" s="31">
        <v>1643</v>
      </c>
      <c r="R97" s="31">
        <v>1833</v>
      </c>
      <c r="S97" s="32">
        <f t="shared" si="25"/>
        <v>0.11564211807668889</v>
      </c>
      <c r="T97" s="32">
        <f t="shared" si="26"/>
        <v>-0.40660407898996442</v>
      </c>
      <c r="U97" s="31">
        <f t="shared" si="27"/>
        <v>190</v>
      </c>
      <c r="V97" s="31">
        <f t="shared" si="28"/>
        <v>-1256</v>
      </c>
      <c r="W97" s="32">
        <f t="shared" si="29"/>
        <v>5.0807149034303835E-3</v>
      </c>
      <c r="X97" s="32">
        <f t="shared" si="33"/>
        <v>0.52778577598617915</v>
      </c>
    </row>
    <row r="98" spans="2:24" x14ac:dyDescent="0.25">
      <c r="B98" s="62" t="s">
        <v>28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2" t="str">
        <f t="shared" si="20"/>
        <v>-</v>
      </c>
      <c r="I98" s="32" t="str">
        <f t="shared" si="21"/>
        <v>-</v>
      </c>
      <c r="J98" s="31">
        <f t="shared" si="22"/>
        <v>0</v>
      </c>
      <c r="K98" s="31">
        <f t="shared" si="23"/>
        <v>0</v>
      </c>
      <c r="L98" s="32">
        <f t="shared" si="24"/>
        <v>0</v>
      </c>
      <c r="M98" s="32">
        <f t="shared" si="32"/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2" t="str">
        <f t="shared" si="25"/>
        <v>-</v>
      </c>
      <c r="T98" s="32" t="str">
        <f t="shared" si="26"/>
        <v>-</v>
      </c>
      <c r="U98" s="31">
        <f t="shared" si="27"/>
        <v>0</v>
      </c>
      <c r="V98" s="31">
        <f t="shared" si="28"/>
        <v>0</v>
      </c>
      <c r="W98" s="32">
        <f t="shared" si="29"/>
        <v>0</v>
      </c>
      <c r="X98" s="32">
        <f t="shared" si="33"/>
        <v>0</v>
      </c>
    </row>
    <row r="99" spans="2:24" x14ac:dyDescent="0.25">
      <c r="B99" s="62" t="s">
        <v>29</v>
      </c>
      <c r="C99" s="31">
        <v>0</v>
      </c>
      <c r="D99" s="31">
        <v>0</v>
      </c>
      <c r="E99" s="31">
        <v>0</v>
      </c>
      <c r="F99" s="31">
        <v>0</v>
      </c>
      <c r="G99" s="31">
        <v>0</v>
      </c>
      <c r="H99" s="32" t="str">
        <f t="shared" si="20"/>
        <v>-</v>
      </c>
      <c r="I99" s="32" t="str">
        <f t="shared" si="21"/>
        <v>-</v>
      </c>
      <c r="J99" s="31">
        <f t="shared" si="22"/>
        <v>0</v>
      </c>
      <c r="K99" s="31">
        <f t="shared" si="23"/>
        <v>0</v>
      </c>
      <c r="L99" s="32">
        <f t="shared" si="24"/>
        <v>0</v>
      </c>
      <c r="M99" s="32">
        <f t="shared" si="32"/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2" t="str">
        <f t="shared" si="25"/>
        <v>-</v>
      </c>
      <c r="T99" s="32" t="str">
        <f t="shared" si="26"/>
        <v>-</v>
      </c>
      <c r="U99" s="31">
        <f t="shared" si="27"/>
        <v>0</v>
      </c>
      <c r="V99" s="31">
        <f t="shared" si="28"/>
        <v>0</v>
      </c>
      <c r="W99" s="32">
        <f t="shared" si="29"/>
        <v>0</v>
      </c>
      <c r="X99" s="32">
        <f t="shared" si="33"/>
        <v>0</v>
      </c>
    </row>
    <row r="100" spans="2:24" x14ac:dyDescent="0.25">
      <c r="B100" s="62" t="s">
        <v>30</v>
      </c>
      <c r="C100" s="31">
        <v>0</v>
      </c>
      <c r="D100" s="31">
        <v>0</v>
      </c>
      <c r="E100" s="31">
        <v>0</v>
      </c>
      <c r="F100" s="31">
        <v>0</v>
      </c>
      <c r="G100" s="31">
        <v>0</v>
      </c>
      <c r="H100" s="32" t="str">
        <f t="shared" si="20"/>
        <v>-</v>
      </c>
      <c r="I100" s="32" t="str">
        <f t="shared" si="21"/>
        <v>-</v>
      </c>
      <c r="J100" s="31">
        <f t="shared" si="22"/>
        <v>0</v>
      </c>
      <c r="K100" s="31">
        <f t="shared" si="23"/>
        <v>0</v>
      </c>
      <c r="L100" s="32">
        <f t="shared" si="24"/>
        <v>0</v>
      </c>
      <c r="M100" s="32">
        <f t="shared" si="32"/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2" t="str">
        <f t="shared" si="25"/>
        <v>-</v>
      </c>
      <c r="T100" s="32" t="str">
        <f t="shared" si="26"/>
        <v>-</v>
      </c>
      <c r="U100" s="31">
        <f t="shared" si="27"/>
        <v>0</v>
      </c>
      <c r="V100" s="31">
        <f t="shared" si="28"/>
        <v>0</v>
      </c>
      <c r="W100" s="32">
        <f t="shared" si="29"/>
        <v>0</v>
      </c>
      <c r="X100" s="32">
        <f t="shared" si="33"/>
        <v>0</v>
      </c>
    </row>
    <row r="101" spans="2:24" x14ac:dyDescent="0.25">
      <c r="B101" s="63" t="s">
        <v>18</v>
      </c>
      <c r="C101" s="57">
        <v>746</v>
      </c>
      <c r="D101" s="57">
        <v>745</v>
      </c>
      <c r="E101" s="57">
        <v>395</v>
      </c>
      <c r="F101" s="57">
        <v>582</v>
      </c>
      <c r="G101" s="57">
        <v>717</v>
      </c>
      <c r="H101" s="58">
        <f t="shared" si="20"/>
        <v>0.231958762886598</v>
      </c>
      <c r="I101" s="58">
        <f t="shared" si="21"/>
        <v>-3.7583892617449655E-2</v>
      </c>
      <c r="J101" s="57">
        <f t="shared" si="22"/>
        <v>135</v>
      </c>
      <c r="K101" s="57">
        <f t="shared" si="23"/>
        <v>-28</v>
      </c>
      <c r="L101" s="58">
        <f t="shared" si="24"/>
        <v>2.0523829969944182E-3</v>
      </c>
      <c r="M101" s="58">
        <v>2.1506018698288481E-3</v>
      </c>
      <c r="N101" s="57">
        <v>749</v>
      </c>
      <c r="O101" s="57">
        <v>0</v>
      </c>
      <c r="P101" s="57">
        <v>552</v>
      </c>
      <c r="Q101" s="57">
        <v>711</v>
      </c>
      <c r="R101" s="57">
        <v>708</v>
      </c>
      <c r="S101" s="58">
        <f t="shared" si="25"/>
        <v>-4.2194092827003704E-3</v>
      </c>
      <c r="T101" s="58">
        <f t="shared" si="26"/>
        <v>-5.4739652870493982E-2</v>
      </c>
      <c r="U101" s="57">
        <f t="shared" si="27"/>
        <v>-3</v>
      </c>
      <c r="V101" s="57">
        <f t="shared" si="28"/>
        <v>-41</v>
      </c>
      <c r="W101" s="58">
        <f t="shared" si="29"/>
        <v>1.9624365257112446E-3</v>
      </c>
      <c r="X101" s="58">
        <f>R101/$R$101</f>
        <v>1</v>
      </c>
    </row>
    <row r="102" spans="2:24" x14ac:dyDescent="0.25">
      <c r="B102" s="64" t="s">
        <v>10</v>
      </c>
      <c r="C102" s="60">
        <v>255</v>
      </c>
      <c r="D102" s="60">
        <v>252</v>
      </c>
      <c r="E102" s="60">
        <v>164</v>
      </c>
      <c r="F102" s="60">
        <v>243</v>
      </c>
      <c r="G102" s="60">
        <v>312</v>
      </c>
      <c r="H102" s="61">
        <f t="shared" si="20"/>
        <v>0.28395061728395055</v>
      </c>
      <c r="I102" s="61">
        <f t="shared" si="21"/>
        <v>0.23809523809523814</v>
      </c>
      <c r="J102" s="60">
        <f t="shared" si="22"/>
        <v>69</v>
      </c>
      <c r="K102" s="60">
        <f t="shared" si="23"/>
        <v>60</v>
      </c>
      <c r="L102" s="61">
        <f t="shared" si="24"/>
        <v>8.9308716187204808E-4</v>
      </c>
      <c r="M102" s="61">
        <f t="shared" ref="M102:M114" si="34">G102/$G$6</f>
        <v>8.9308716187204808E-4</v>
      </c>
      <c r="N102" s="60">
        <v>255</v>
      </c>
      <c r="O102" s="60">
        <v>0</v>
      </c>
      <c r="P102" s="60">
        <v>221</v>
      </c>
      <c r="Q102" s="60">
        <v>312</v>
      </c>
      <c r="R102" s="60">
        <v>235</v>
      </c>
      <c r="S102" s="61">
        <f t="shared" si="25"/>
        <v>-0.24679487179487181</v>
      </c>
      <c r="T102" s="61">
        <f t="shared" si="26"/>
        <v>-7.8431372549019662E-2</v>
      </c>
      <c r="U102" s="60">
        <f t="shared" si="27"/>
        <v>-77</v>
      </c>
      <c r="V102" s="60">
        <f t="shared" si="28"/>
        <v>-20</v>
      </c>
      <c r="W102" s="61">
        <f t="shared" si="29"/>
        <v>6.5137370556799792E-4</v>
      </c>
      <c r="X102" s="61">
        <f t="shared" ref="X102:X114" si="35">R102/$R$101</f>
        <v>0.33192090395480228</v>
      </c>
    </row>
    <row r="103" spans="2:24" x14ac:dyDescent="0.25">
      <c r="B103" s="62" t="s">
        <v>21</v>
      </c>
      <c r="C103" s="31">
        <v>0</v>
      </c>
      <c r="D103" s="31">
        <v>0</v>
      </c>
      <c r="E103" s="31">
        <v>0</v>
      </c>
      <c r="F103" s="31">
        <v>0</v>
      </c>
      <c r="G103" s="31">
        <v>0</v>
      </c>
      <c r="H103" s="32" t="str">
        <f t="shared" si="20"/>
        <v>-</v>
      </c>
      <c r="I103" s="32" t="str">
        <f t="shared" si="21"/>
        <v>-</v>
      </c>
      <c r="J103" s="31">
        <f t="shared" si="22"/>
        <v>0</v>
      </c>
      <c r="K103" s="31">
        <f t="shared" si="23"/>
        <v>0</v>
      </c>
      <c r="L103" s="32">
        <f t="shared" si="24"/>
        <v>0</v>
      </c>
      <c r="M103" s="32">
        <f t="shared" si="34"/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2" t="str">
        <f t="shared" si="25"/>
        <v>-</v>
      </c>
      <c r="T103" s="32" t="str">
        <f t="shared" si="26"/>
        <v>-</v>
      </c>
      <c r="U103" s="31">
        <f t="shared" si="27"/>
        <v>0</v>
      </c>
      <c r="V103" s="31">
        <f t="shared" si="28"/>
        <v>0</v>
      </c>
      <c r="W103" s="32">
        <f t="shared" si="29"/>
        <v>0</v>
      </c>
      <c r="X103" s="32">
        <f t="shared" si="35"/>
        <v>0</v>
      </c>
    </row>
    <row r="104" spans="2:24" x14ac:dyDescent="0.25">
      <c r="B104" s="62" t="s">
        <v>22</v>
      </c>
      <c r="C104" s="31">
        <v>0</v>
      </c>
      <c r="D104" s="31">
        <v>0</v>
      </c>
      <c r="E104" s="31">
        <v>0</v>
      </c>
      <c r="F104" s="31">
        <v>0</v>
      </c>
      <c r="G104" s="31">
        <v>0</v>
      </c>
      <c r="H104" s="32" t="str">
        <f t="shared" si="20"/>
        <v>-</v>
      </c>
      <c r="I104" s="32" t="str">
        <f t="shared" si="21"/>
        <v>-</v>
      </c>
      <c r="J104" s="31">
        <f t="shared" si="22"/>
        <v>0</v>
      </c>
      <c r="K104" s="31">
        <f t="shared" si="23"/>
        <v>0</v>
      </c>
      <c r="L104" s="32">
        <f t="shared" si="24"/>
        <v>0</v>
      </c>
      <c r="M104" s="32">
        <f t="shared" si="34"/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2" t="str">
        <f t="shared" si="25"/>
        <v>-</v>
      </c>
      <c r="T104" s="32" t="str">
        <f t="shared" si="26"/>
        <v>-</v>
      </c>
      <c r="U104" s="31">
        <f t="shared" si="27"/>
        <v>0</v>
      </c>
      <c r="V104" s="31">
        <f t="shared" si="28"/>
        <v>0</v>
      </c>
      <c r="W104" s="32">
        <f t="shared" si="29"/>
        <v>0</v>
      </c>
      <c r="X104" s="32">
        <f t="shared" si="35"/>
        <v>0</v>
      </c>
    </row>
    <row r="105" spans="2:24" x14ac:dyDescent="0.25">
      <c r="B105" s="62" t="s">
        <v>27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2" t="str">
        <f t="shared" si="20"/>
        <v>-</v>
      </c>
      <c r="I105" s="32" t="str">
        <f t="shared" si="21"/>
        <v>-</v>
      </c>
      <c r="J105" s="31">
        <f t="shared" si="22"/>
        <v>0</v>
      </c>
      <c r="K105" s="31">
        <f t="shared" si="23"/>
        <v>0</v>
      </c>
      <c r="L105" s="32">
        <f t="shared" si="24"/>
        <v>0</v>
      </c>
      <c r="M105" s="32">
        <f t="shared" si="34"/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2" t="str">
        <f t="shared" si="25"/>
        <v>-</v>
      </c>
      <c r="T105" s="32" t="str">
        <f t="shared" si="26"/>
        <v>-</v>
      </c>
      <c r="U105" s="31">
        <f t="shared" si="27"/>
        <v>0</v>
      </c>
      <c r="V105" s="31">
        <f t="shared" si="28"/>
        <v>0</v>
      </c>
      <c r="W105" s="32">
        <f t="shared" si="29"/>
        <v>0</v>
      </c>
      <c r="X105" s="32">
        <f t="shared" si="35"/>
        <v>0</v>
      </c>
    </row>
    <row r="106" spans="2:24" x14ac:dyDescent="0.25">
      <c r="B106" s="62" t="s">
        <v>23</v>
      </c>
      <c r="C106" s="31">
        <v>0</v>
      </c>
      <c r="D106" s="31">
        <v>0</v>
      </c>
      <c r="E106" s="31">
        <v>0</v>
      </c>
      <c r="F106" s="31">
        <v>0</v>
      </c>
      <c r="G106" s="31">
        <v>0</v>
      </c>
      <c r="H106" s="32" t="str">
        <f t="shared" si="20"/>
        <v>-</v>
      </c>
      <c r="I106" s="32" t="str">
        <f t="shared" si="21"/>
        <v>-</v>
      </c>
      <c r="J106" s="31">
        <f t="shared" si="22"/>
        <v>0</v>
      </c>
      <c r="K106" s="31">
        <f t="shared" si="23"/>
        <v>0</v>
      </c>
      <c r="L106" s="32">
        <f t="shared" si="24"/>
        <v>0</v>
      </c>
      <c r="M106" s="32">
        <f t="shared" si="34"/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2" t="str">
        <f t="shared" si="25"/>
        <v>-</v>
      </c>
      <c r="T106" s="32" t="str">
        <f t="shared" si="26"/>
        <v>-</v>
      </c>
      <c r="U106" s="31">
        <f t="shared" si="27"/>
        <v>0</v>
      </c>
      <c r="V106" s="31">
        <f t="shared" si="28"/>
        <v>0</v>
      </c>
      <c r="W106" s="32">
        <f t="shared" si="29"/>
        <v>0</v>
      </c>
      <c r="X106" s="32">
        <f t="shared" si="35"/>
        <v>0</v>
      </c>
    </row>
    <row r="107" spans="2:24" x14ac:dyDescent="0.25">
      <c r="B107" s="62" t="s">
        <v>24</v>
      </c>
      <c r="C107" s="31">
        <v>0</v>
      </c>
      <c r="D107" s="31">
        <v>0</v>
      </c>
      <c r="E107" s="31">
        <v>0</v>
      </c>
      <c r="F107" s="31">
        <v>0</v>
      </c>
      <c r="G107" s="31">
        <v>0</v>
      </c>
      <c r="H107" s="32" t="str">
        <f t="shared" si="20"/>
        <v>-</v>
      </c>
      <c r="I107" s="32" t="str">
        <f t="shared" si="21"/>
        <v>-</v>
      </c>
      <c r="J107" s="31">
        <f t="shared" si="22"/>
        <v>0</v>
      </c>
      <c r="K107" s="31">
        <f t="shared" si="23"/>
        <v>0</v>
      </c>
      <c r="L107" s="32">
        <f t="shared" si="24"/>
        <v>0</v>
      </c>
      <c r="M107" s="32">
        <f t="shared" si="34"/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2" t="str">
        <f t="shared" si="25"/>
        <v>-</v>
      </c>
      <c r="T107" s="32" t="str">
        <f t="shared" si="26"/>
        <v>-</v>
      </c>
      <c r="U107" s="31">
        <f t="shared" si="27"/>
        <v>0</v>
      </c>
      <c r="V107" s="31">
        <f t="shared" si="28"/>
        <v>0</v>
      </c>
      <c r="W107" s="32">
        <f t="shared" si="29"/>
        <v>0</v>
      </c>
      <c r="X107" s="32">
        <f t="shared" si="35"/>
        <v>0</v>
      </c>
    </row>
    <row r="108" spans="2:24" x14ac:dyDescent="0.25">
      <c r="B108" s="62" t="s">
        <v>25</v>
      </c>
      <c r="C108" s="31">
        <v>0</v>
      </c>
      <c r="D108" s="31">
        <v>0</v>
      </c>
      <c r="E108" s="31">
        <v>0</v>
      </c>
      <c r="F108" s="31">
        <v>0</v>
      </c>
      <c r="G108" s="31">
        <v>0</v>
      </c>
      <c r="H108" s="32" t="str">
        <f t="shared" si="20"/>
        <v>-</v>
      </c>
      <c r="I108" s="32" t="str">
        <f t="shared" si="21"/>
        <v>-</v>
      </c>
      <c r="J108" s="31">
        <f t="shared" si="22"/>
        <v>0</v>
      </c>
      <c r="K108" s="31">
        <f t="shared" si="23"/>
        <v>0</v>
      </c>
      <c r="L108" s="32">
        <f t="shared" si="24"/>
        <v>0</v>
      </c>
      <c r="M108" s="32">
        <f t="shared" si="34"/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2" t="str">
        <f t="shared" si="25"/>
        <v>-</v>
      </c>
      <c r="T108" s="32" t="str">
        <f t="shared" si="26"/>
        <v>-</v>
      </c>
      <c r="U108" s="31">
        <f t="shared" si="27"/>
        <v>0</v>
      </c>
      <c r="V108" s="31">
        <f t="shared" si="28"/>
        <v>0</v>
      </c>
      <c r="W108" s="32">
        <f t="shared" si="29"/>
        <v>0</v>
      </c>
      <c r="X108" s="32">
        <f t="shared" si="35"/>
        <v>0</v>
      </c>
    </row>
    <row r="109" spans="2:24" x14ac:dyDescent="0.25">
      <c r="B109" s="64" t="s">
        <v>11</v>
      </c>
      <c r="C109" s="60">
        <v>491</v>
      </c>
      <c r="D109" s="60">
        <v>493</v>
      </c>
      <c r="E109" s="60">
        <v>231</v>
      </c>
      <c r="F109" s="60">
        <v>339</v>
      </c>
      <c r="G109" s="60">
        <v>405</v>
      </c>
      <c r="H109" s="61">
        <f t="shared" si="20"/>
        <v>0.19469026548672574</v>
      </c>
      <c r="I109" s="61">
        <f t="shared" si="21"/>
        <v>-0.17849898580121704</v>
      </c>
      <c r="J109" s="60">
        <f t="shared" si="22"/>
        <v>66</v>
      </c>
      <c r="K109" s="60">
        <f t="shared" si="23"/>
        <v>-88</v>
      </c>
      <c r="L109" s="61">
        <f t="shared" si="24"/>
        <v>1.1592958351223702E-3</v>
      </c>
      <c r="M109" s="61">
        <f t="shared" si="34"/>
        <v>1.1592958351223702E-3</v>
      </c>
      <c r="N109" s="60">
        <v>494</v>
      </c>
      <c r="O109" s="60">
        <v>0</v>
      </c>
      <c r="P109" s="60">
        <v>331</v>
      </c>
      <c r="Q109" s="60">
        <v>399</v>
      </c>
      <c r="R109" s="60">
        <v>473</v>
      </c>
      <c r="S109" s="61">
        <f t="shared" si="25"/>
        <v>0.18546365914786977</v>
      </c>
      <c r="T109" s="61">
        <f t="shared" si="26"/>
        <v>-4.2510121457489891E-2</v>
      </c>
      <c r="U109" s="60">
        <f t="shared" si="27"/>
        <v>74</v>
      </c>
      <c r="V109" s="60">
        <f t="shared" si="28"/>
        <v>-21</v>
      </c>
      <c r="W109" s="61">
        <f t="shared" si="29"/>
        <v>1.3110628201432467E-3</v>
      </c>
      <c r="X109" s="61">
        <f t="shared" si="35"/>
        <v>0.66807909604519777</v>
      </c>
    </row>
    <row r="110" spans="2:24" x14ac:dyDescent="0.25">
      <c r="B110" s="62" t="s">
        <v>26</v>
      </c>
      <c r="C110" s="31">
        <v>0</v>
      </c>
      <c r="D110" s="31">
        <v>0</v>
      </c>
      <c r="E110" s="31">
        <v>0</v>
      </c>
      <c r="F110" s="31">
        <v>0</v>
      </c>
      <c r="G110" s="31">
        <v>0</v>
      </c>
      <c r="H110" s="32" t="str">
        <f t="shared" si="20"/>
        <v>-</v>
      </c>
      <c r="I110" s="32" t="str">
        <f t="shared" si="21"/>
        <v>-</v>
      </c>
      <c r="J110" s="31">
        <f t="shared" si="22"/>
        <v>0</v>
      </c>
      <c r="K110" s="31">
        <f t="shared" si="23"/>
        <v>0</v>
      </c>
      <c r="L110" s="32">
        <f t="shared" si="24"/>
        <v>0</v>
      </c>
      <c r="M110" s="32">
        <f t="shared" si="34"/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2" t="str">
        <f t="shared" si="25"/>
        <v>-</v>
      </c>
      <c r="T110" s="32" t="str">
        <f t="shared" si="26"/>
        <v>-</v>
      </c>
      <c r="U110" s="31">
        <f t="shared" si="27"/>
        <v>0</v>
      </c>
      <c r="V110" s="31">
        <f t="shared" si="28"/>
        <v>0</v>
      </c>
      <c r="W110" s="32">
        <f t="shared" si="29"/>
        <v>0</v>
      </c>
      <c r="X110" s="32">
        <f t="shared" si="35"/>
        <v>0</v>
      </c>
    </row>
    <row r="111" spans="2:24" x14ac:dyDescent="0.25">
      <c r="B111" s="62" t="s">
        <v>27</v>
      </c>
      <c r="C111" s="31">
        <v>491</v>
      </c>
      <c r="D111" s="31">
        <v>493</v>
      </c>
      <c r="E111" s="31">
        <v>231</v>
      </c>
      <c r="F111" s="31">
        <v>339</v>
      </c>
      <c r="G111" s="31">
        <v>405</v>
      </c>
      <c r="H111" s="32">
        <f t="shared" si="20"/>
        <v>0.19469026548672574</v>
      </c>
      <c r="I111" s="32">
        <f t="shared" si="21"/>
        <v>-0.17849898580121704</v>
      </c>
      <c r="J111" s="31">
        <f t="shared" si="22"/>
        <v>66</v>
      </c>
      <c r="K111" s="31">
        <f t="shared" si="23"/>
        <v>-88</v>
      </c>
      <c r="L111" s="32">
        <f t="shared" si="24"/>
        <v>1.1592958351223702E-3</v>
      </c>
      <c r="M111" s="32">
        <f t="shared" si="34"/>
        <v>1.1592958351223702E-3</v>
      </c>
      <c r="N111" s="31">
        <v>494</v>
      </c>
      <c r="O111" s="31">
        <v>0</v>
      </c>
      <c r="P111" s="31">
        <v>331</v>
      </c>
      <c r="Q111" s="31">
        <v>399</v>
      </c>
      <c r="R111" s="31">
        <v>473</v>
      </c>
      <c r="S111" s="32">
        <f t="shared" si="25"/>
        <v>0.18546365914786977</v>
      </c>
      <c r="T111" s="32">
        <f t="shared" si="26"/>
        <v>-4.2510121457489891E-2</v>
      </c>
      <c r="U111" s="31">
        <f t="shared" si="27"/>
        <v>74</v>
      </c>
      <c r="V111" s="31">
        <f t="shared" si="28"/>
        <v>-21</v>
      </c>
      <c r="W111" s="32">
        <f t="shared" si="29"/>
        <v>1.3110628201432467E-3</v>
      </c>
      <c r="X111" s="32">
        <f t="shared" si="35"/>
        <v>0.66807909604519777</v>
      </c>
    </row>
    <row r="112" spans="2:24" x14ac:dyDescent="0.25">
      <c r="B112" s="62" t="s">
        <v>28</v>
      </c>
      <c r="C112" s="31">
        <v>0</v>
      </c>
      <c r="D112" s="31">
        <v>0</v>
      </c>
      <c r="E112" s="31">
        <v>0</v>
      </c>
      <c r="F112" s="31">
        <v>0</v>
      </c>
      <c r="G112" s="31">
        <v>0</v>
      </c>
      <c r="H112" s="32" t="str">
        <f t="shared" si="20"/>
        <v>-</v>
      </c>
      <c r="I112" s="32" t="str">
        <f t="shared" si="21"/>
        <v>-</v>
      </c>
      <c r="J112" s="31">
        <f t="shared" si="22"/>
        <v>0</v>
      </c>
      <c r="K112" s="31">
        <f t="shared" si="23"/>
        <v>0</v>
      </c>
      <c r="L112" s="32">
        <f t="shared" si="24"/>
        <v>0</v>
      </c>
      <c r="M112" s="32">
        <f t="shared" si="34"/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2" t="str">
        <f t="shared" si="25"/>
        <v>-</v>
      </c>
      <c r="T112" s="32" t="str">
        <f t="shared" si="26"/>
        <v>-</v>
      </c>
      <c r="U112" s="31">
        <f t="shared" si="27"/>
        <v>0</v>
      </c>
      <c r="V112" s="31">
        <f t="shared" si="28"/>
        <v>0</v>
      </c>
      <c r="W112" s="32">
        <f t="shared" si="29"/>
        <v>0</v>
      </c>
      <c r="X112" s="32">
        <f t="shared" si="35"/>
        <v>0</v>
      </c>
    </row>
    <row r="113" spans="2:24" x14ac:dyDescent="0.25">
      <c r="B113" s="62" t="s">
        <v>29</v>
      </c>
      <c r="C113" s="31">
        <v>201</v>
      </c>
      <c r="D113" s="31">
        <v>199</v>
      </c>
      <c r="E113" s="31">
        <v>0</v>
      </c>
      <c r="F113" s="31">
        <v>123</v>
      </c>
      <c r="G113" s="31">
        <v>112</v>
      </c>
      <c r="H113" s="32">
        <f t="shared" si="20"/>
        <v>-8.9430894308943132E-2</v>
      </c>
      <c r="I113" s="32">
        <f t="shared" si="21"/>
        <v>-0.43718592964824121</v>
      </c>
      <c r="J113" s="31">
        <f t="shared" si="22"/>
        <v>-11</v>
      </c>
      <c r="K113" s="31">
        <f t="shared" si="23"/>
        <v>-87</v>
      </c>
      <c r="L113" s="32">
        <f t="shared" si="24"/>
        <v>3.2059539144124803E-4</v>
      </c>
      <c r="M113" s="32">
        <f t="shared" si="34"/>
        <v>3.2059539144124803E-4</v>
      </c>
      <c r="N113" s="31">
        <v>201</v>
      </c>
      <c r="O113" s="31">
        <v>0</v>
      </c>
      <c r="P113" s="31">
        <v>127</v>
      </c>
      <c r="Q113" s="31">
        <v>109</v>
      </c>
      <c r="R113" s="31">
        <v>0</v>
      </c>
      <c r="S113" s="32">
        <f t="shared" si="25"/>
        <v>-1</v>
      </c>
      <c r="T113" s="32">
        <f t="shared" si="26"/>
        <v>-1</v>
      </c>
      <c r="U113" s="31">
        <f t="shared" si="27"/>
        <v>-109</v>
      </c>
      <c r="V113" s="31">
        <f t="shared" si="28"/>
        <v>-201</v>
      </c>
      <c r="W113" s="32">
        <f t="shared" si="29"/>
        <v>0</v>
      </c>
      <c r="X113" s="32">
        <f t="shared" si="35"/>
        <v>0</v>
      </c>
    </row>
    <row r="114" spans="2:24" x14ac:dyDescent="0.25">
      <c r="B114" s="62" t="s">
        <v>30</v>
      </c>
      <c r="C114" s="31">
        <v>290</v>
      </c>
      <c r="D114" s="31">
        <v>294</v>
      </c>
      <c r="E114" s="31">
        <v>0</v>
      </c>
      <c r="F114" s="31">
        <v>216</v>
      </c>
      <c r="G114" s="31">
        <v>293</v>
      </c>
      <c r="H114" s="32">
        <f t="shared" si="20"/>
        <v>0.3564814814814814</v>
      </c>
      <c r="I114" s="32">
        <f t="shared" si="21"/>
        <v>-3.4013605442176909E-3</v>
      </c>
      <c r="J114" s="31">
        <f t="shared" si="22"/>
        <v>77</v>
      </c>
      <c r="K114" s="31">
        <f t="shared" si="23"/>
        <v>-1</v>
      </c>
      <c r="L114" s="32">
        <f t="shared" si="24"/>
        <v>8.3870044368112206E-4</v>
      </c>
      <c r="M114" s="32">
        <f t="shared" si="34"/>
        <v>8.3870044368112206E-4</v>
      </c>
      <c r="N114" s="31">
        <v>293</v>
      </c>
      <c r="O114" s="31">
        <v>0</v>
      </c>
      <c r="P114" s="31">
        <v>204</v>
      </c>
      <c r="Q114" s="31">
        <v>290</v>
      </c>
      <c r="R114" s="31">
        <v>0</v>
      </c>
      <c r="S114" s="32">
        <f t="shared" si="25"/>
        <v>-1</v>
      </c>
      <c r="T114" s="32">
        <f t="shared" si="26"/>
        <v>-1</v>
      </c>
      <c r="U114" s="31">
        <f t="shared" si="27"/>
        <v>-290</v>
      </c>
      <c r="V114" s="31">
        <f t="shared" si="28"/>
        <v>-293</v>
      </c>
      <c r="W114" s="32">
        <f t="shared" si="29"/>
        <v>0</v>
      </c>
      <c r="X114" s="32">
        <f t="shared" si="35"/>
        <v>0</v>
      </c>
    </row>
    <row r="115" spans="2:24" ht="6.95" customHeight="1" x14ac:dyDescent="0.25">
      <c r="B115" s="34"/>
      <c r="C115" s="35"/>
      <c r="D115" s="35"/>
      <c r="E115" s="35"/>
      <c r="F115" s="36"/>
      <c r="G115" s="35"/>
      <c r="H115" s="37"/>
      <c r="I115" s="37"/>
      <c r="J115" s="35"/>
      <c r="K115" s="37"/>
      <c r="L115" s="37"/>
      <c r="M115" s="37"/>
      <c r="N115" s="35"/>
      <c r="O115" s="35"/>
      <c r="P115" s="35"/>
      <c r="Q115" s="35"/>
      <c r="R115" s="37"/>
      <c r="S115" s="37"/>
      <c r="T115" s="37"/>
      <c r="U115" s="37"/>
      <c r="V115" s="37"/>
    </row>
    <row r="116" spans="2:24" ht="15" customHeight="1" x14ac:dyDescent="0.25">
      <c r="B116" s="39" t="s">
        <v>19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D2A58-A449-45BC-8592-50B3942C5E1B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93" t="s">
        <v>339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1" t="s">
        <v>41</v>
      </c>
    </row>
    <row r="5" spans="1:14" ht="10.5" customHeight="1" thickBot="1" x14ac:dyDescent="0.3">
      <c r="B5" s="124"/>
      <c r="C5" s="125"/>
      <c r="D5" s="124"/>
      <c r="E5" s="124"/>
      <c r="F5" s="124"/>
      <c r="G5" s="124"/>
      <c r="H5" s="124"/>
      <c r="I5" s="124"/>
      <c r="J5" s="124"/>
      <c r="K5" s="2"/>
      <c r="L5" s="2"/>
      <c r="N5" s="1" t="s">
        <v>43</v>
      </c>
    </row>
    <row r="6" spans="1:14" ht="22.5" thickTop="1" thickBot="1" x14ac:dyDescent="0.3">
      <c r="B6" s="126" t="s">
        <v>33</v>
      </c>
      <c r="C6" s="303" t="s">
        <v>45</v>
      </c>
      <c r="D6" s="304"/>
      <c r="E6" s="304"/>
      <c r="F6" s="304"/>
      <c r="G6" s="304"/>
      <c r="H6" s="304"/>
      <c r="I6" s="304"/>
      <c r="J6" s="304"/>
      <c r="K6" s="304"/>
      <c r="L6" s="304"/>
      <c r="M6" s="305"/>
    </row>
    <row r="7" spans="1:14" ht="22.5" thickTop="1" thickBot="1" x14ac:dyDescent="0.3">
      <c r="B7" s="3"/>
      <c r="C7" s="306">
        <v>2019</v>
      </c>
      <c r="D7" s="307"/>
      <c r="E7" s="308" t="s">
        <v>161</v>
      </c>
      <c r="F7" s="307"/>
      <c r="G7" s="308" t="s">
        <v>160</v>
      </c>
      <c r="H7" s="307"/>
      <c r="I7" s="308">
        <v>2022</v>
      </c>
      <c r="J7" s="307"/>
      <c r="K7" s="308">
        <v>2023</v>
      </c>
      <c r="L7" s="309"/>
      <c r="M7" s="310"/>
    </row>
    <row r="8" spans="1:14" ht="16.5" thickTop="1" thickBot="1" x14ac:dyDescent="0.3">
      <c r="B8" s="6"/>
      <c r="C8" s="127" t="s">
        <v>46</v>
      </c>
      <c r="D8" s="128" t="str">
        <f>CONCATENATE("var ",RIGHT(C7,2),"/",RIGHT(C7-1,2))</f>
        <v>var 19/18</v>
      </c>
      <c r="E8" s="129" t="s">
        <v>46</v>
      </c>
      <c r="F8" s="128" t="str">
        <f>CONCATENATE("var ",RIGHT(E7,2),"/",RIGHT(C7,2))</f>
        <v>var 20/19</v>
      </c>
      <c r="G8" s="129" t="s">
        <v>46</v>
      </c>
      <c r="H8" s="128" t="str">
        <f>CONCATENATE("var ",RIGHT(G7,2),"/",RIGHT(E7,2))</f>
        <v>var 21/20</v>
      </c>
      <c r="I8" s="129" t="s">
        <v>46</v>
      </c>
      <c r="J8" s="128" t="str">
        <f>CONCATENATE("var ",RIGHT(I7,2),"/",RIGHT(G7,2))</f>
        <v>var 22/21</v>
      </c>
      <c r="K8" s="129" t="s">
        <v>46</v>
      </c>
      <c r="L8" s="128" t="str">
        <f>CONCATENATE("var ",RIGHT(K7,2),"/",RIGHT(I7,2))</f>
        <v>var 23/22</v>
      </c>
      <c r="M8" s="128" t="str">
        <f>CONCATENATE("var ",RIGHT(K7,2),"/",RIGHT(C7,2))</f>
        <v>var 23/19</v>
      </c>
    </row>
    <row r="9" spans="1:14" x14ac:dyDescent="0.25">
      <c r="A9" s="1" t="s">
        <v>49</v>
      </c>
      <c r="B9" s="131" t="s">
        <v>50</v>
      </c>
      <c r="C9" s="132">
        <v>2947994</v>
      </c>
      <c r="D9" s="133">
        <v>-6.029917616301117E-3</v>
      </c>
      <c r="E9" s="132">
        <v>3010465</v>
      </c>
      <c r="F9" s="133">
        <f t="shared" ref="F9:F21" si="0">IFERROR(E9/C9-1,"-")</f>
        <v>2.1191020063134447E-2</v>
      </c>
      <c r="G9" s="132">
        <v>260161</v>
      </c>
      <c r="H9" s="133">
        <f t="shared" ref="H9:J21" si="1">IFERROR(G9/E9-1,"-")</f>
        <v>-0.91358112451066531</v>
      </c>
      <c r="I9" s="132">
        <v>2017602</v>
      </c>
      <c r="J9" s="133">
        <f t="shared" si="1"/>
        <v>6.7552054304834313</v>
      </c>
      <c r="K9" s="132">
        <v>2930663</v>
      </c>
      <c r="L9" s="133">
        <f t="shared" ref="L9:L12" si="2">IFERROR(K9/I9-1,"-")</f>
        <v>0.45254762832312823</v>
      </c>
      <c r="M9" s="133">
        <f t="shared" ref="M9" si="3">IFERROR(K9/C9-1,"-")</f>
        <v>-5.8789129150195185E-3</v>
      </c>
    </row>
    <row r="10" spans="1:14" x14ac:dyDescent="0.25">
      <c r="A10" s="1" t="s">
        <v>51</v>
      </c>
      <c r="B10" s="131" t="s">
        <v>52</v>
      </c>
      <c r="C10" s="132">
        <v>2699390</v>
      </c>
      <c r="D10" s="133">
        <v>-2.2069276327134513E-2</v>
      </c>
      <c r="E10" s="132">
        <v>2872711</v>
      </c>
      <c r="F10" s="133">
        <f t="shared" si="0"/>
        <v>6.4207469094869518E-2</v>
      </c>
      <c r="G10" s="132">
        <v>253867</v>
      </c>
      <c r="H10" s="133">
        <f t="shared" si="1"/>
        <v>-0.91162807536156609</v>
      </c>
      <c r="I10" s="132">
        <v>2235961</v>
      </c>
      <c r="J10" s="133">
        <f t="shared" si="1"/>
        <v>7.8076079206828766</v>
      </c>
      <c r="K10" s="132">
        <v>2799277</v>
      </c>
      <c r="L10" s="133">
        <f t="shared" si="2"/>
        <v>0.25193462676674594</v>
      </c>
      <c r="M10" s="133">
        <f>IFERROR(K10/C10-1,"-")</f>
        <v>3.7003545245407388E-2</v>
      </c>
    </row>
    <row r="11" spans="1:14" x14ac:dyDescent="0.25">
      <c r="A11" s="1" t="s">
        <v>53</v>
      </c>
      <c r="B11" s="131" t="s">
        <v>54</v>
      </c>
      <c r="C11" s="132">
        <v>2920600</v>
      </c>
      <c r="D11" s="133">
        <v>-1.4017986423926376E-2</v>
      </c>
      <c r="E11" s="132">
        <v>1315468</v>
      </c>
      <c r="F11" s="133">
        <f t="shared" si="0"/>
        <v>-0.5495898103129494</v>
      </c>
      <c r="G11" s="132">
        <v>342448</v>
      </c>
      <c r="H11" s="133">
        <f t="shared" si="1"/>
        <v>-0.73967591762019302</v>
      </c>
      <c r="I11" s="132">
        <v>2629455</v>
      </c>
      <c r="J11" s="133">
        <f t="shared" si="1"/>
        <v>6.6784066486006637</v>
      </c>
      <c r="K11" s="132">
        <v>2882541</v>
      </c>
      <c r="L11" s="133">
        <f t="shared" si="2"/>
        <v>9.6250363668516803E-2</v>
      </c>
      <c r="M11" s="133">
        <f t="shared" ref="M11:M12" si="4">IFERROR(K11/C11-1,"-")</f>
        <v>-1.3031226460316403E-2</v>
      </c>
    </row>
    <row r="12" spans="1:14" x14ac:dyDescent="0.25">
      <c r="A12" s="1" t="s">
        <v>55</v>
      </c>
      <c r="B12" s="131" t="s">
        <v>56</v>
      </c>
      <c r="C12" s="132">
        <v>2659396</v>
      </c>
      <c r="D12" s="133">
        <v>1.8368669288608697E-3</v>
      </c>
      <c r="E12" s="132">
        <v>0</v>
      </c>
      <c r="F12" s="133">
        <f t="shared" si="0"/>
        <v>-1</v>
      </c>
      <c r="G12" s="132">
        <v>382997</v>
      </c>
      <c r="H12" s="133" t="str">
        <f t="shared" si="1"/>
        <v>-</v>
      </c>
      <c r="I12" s="132">
        <v>2650816</v>
      </c>
      <c r="J12" s="133">
        <f t="shared" si="1"/>
        <v>5.9212448139280465</v>
      </c>
      <c r="K12" s="132">
        <v>2706253</v>
      </c>
      <c r="L12" s="133">
        <f t="shared" si="2"/>
        <v>2.0913182959511278E-2</v>
      </c>
      <c r="M12" s="133">
        <f t="shared" si="4"/>
        <v>1.7619414333179373E-2</v>
      </c>
    </row>
    <row r="13" spans="1:14" x14ac:dyDescent="0.25">
      <c r="A13" s="1" t="s">
        <v>57</v>
      </c>
      <c r="B13" s="131" t="s">
        <v>58</v>
      </c>
      <c r="C13" s="132">
        <v>2509167</v>
      </c>
      <c r="D13" s="133">
        <v>-2.2281458990963454E-2</v>
      </c>
      <c r="E13" s="132">
        <v>3399</v>
      </c>
      <c r="F13" s="133">
        <f t="shared" si="0"/>
        <v>-0.99864536716766961</v>
      </c>
      <c r="G13" s="132">
        <v>476054</v>
      </c>
      <c r="H13" s="133">
        <f t="shared" si="1"/>
        <v>139.05707561047367</v>
      </c>
      <c r="I13" s="132">
        <v>2369938</v>
      </c>
      <c r="J13" s="133">
        <f t="shared" si="1"/>
        <v>3.9782965797997702</v>
      </c>
      <c r="K13" s="132"/>
      <c r="L13" s="133"/>
      <c r="M13" s="133"/>
    </row>
    <row r="14" spans="1:14" x14ac:dyDescent="0.25">
      <c r="A14" s="1" t="s">
        <v>59</v>
      </c>
      <c r="B14" s="131" t="s">
        <v>60</v>
      </c>
      <c r="C14" s="132">
        <v>2741049</v>
      </c>
      <c r="D14" s="133">
        <v>-2.1592907313539023E-4</v>
      </c>
      <c r="E14" s="132">
        <v>11026</v>
      </c>
      <c r="F14" s="133">
        <f t="shared" si="0"/>
        <v>-0.99597745242788438</v>
      </c>
      <c r="G14" s="132">
        <v>653021</v>
      </c>
      <c r="H14" s="133">
        <f t="shared" si="1"/>
        <v>58.225557772537641</v>
      </c>
      <c r="I14" s="132">
        <v>2454749</v>
      </c>
      <c r="J14" s="133">
        <f t="shared" si="1"/>
        <v>2.7590659412178167</v>
      </c>
      <c r="K14" s="132"/>
      <c r="L14" s="133"/>
      <c r="M14" s="133"/>
    </row>
    <row r="15" spans="1:14" x14ac:dyDescent="0.25">
      <c r="A15" s="1" t="s">
        <v>61</v>
      </c>
      <c r="B15" s="131" t="s">
        <v>62</v>
      </c>
      <c r="C15" s="132">
        <v>3074756</v>
      </c>
      <c r="D15" s="133">
        <v>6.0366409461276582E-4</v>
      </c>
      <c r="E15" s="132">
        <v>454682</v>
      </c>
      <c r="F15" s="133">
        <f t="shared" si="0"/>
        <v>-0.85212420107481701</v>
      </c>
      <c r="G15" s="132">
        <v>1243542</v>
      </c>
      <c r="H15" s="133">
        <f t="shared" si="1"/>
        <v>1.734970814767244</v>
      </c>
      <c r="I15" s="132">
        <v>2966022</v>
      </c>
      <c r="J15" s="133">
        <f t="shared" si="1"/>
        <v>1.3851401882686711</v>
      </c>
      <c r="K15" s="132"/>
      <c r="L15" s="133"/>
      <c r="M15" s="133"/>
    </row>
    <row r="16" spans="1:14" x14ac:dyDescent="0.25">
      <c r="A16" s="1" t="s">
        <v>63</v>
      </c>
      <c r="B16" s="131" t="s">
        <v>64</v>
      </c>
      <c r="C16" s="132">
        <v>3266064</v>
      </c>
      <c r="D16" s="133">
        <v>-1.4065739938822541E-2</v>
      </c>
      <c r="E16" s="132">
        <v>773208</v>
      </c>
      <c r="F16" s="133">
        <f t="shared" si="0"/>
        <v>-0.76325999735461403</v>
      </c>
      <c r="G16" s="132">
        <v>1779812</v>
      </c>
      <c r="H16" s="133">
        <f t="shared" si="1"/>
        <v>1.3018540935944789</v>
      </c>
      <c r="I16" s="132">
        <v>3120334</v>
      </c>
      <c r="J16" s="133">
        <f t="shared" si="1"/>
        <v>0.7531817967290928</v>
      </c>
      <c r="K16" s="132"/>
      <c r="L16" s="133"/>
      <c r="M16" s="133"/>
    </row>
    <row r="17" spans="1:14" x14ac:dyDescent="0.25">
      <c r="A17" s="1" t="s">
        <v>65</v>
      </c>
      <c r="B17" s="131" t="s">
        <v>66</v>
      </c>
      <c r="C17" s="132">
        <v>2760383</v>
      </c>
      <c r="D17" s="133">
        <v>-3.804961651035399E-2</v>
      </c>
      <c r="E17" s="132">
        <v>489585</v>
      </c>
      <c r="F17" s="133">
        <f t="shared" si="0"/>
        <v>-0.82263874252232383</v>
      </c>
      <c r="G17" s="132">
        <v>1786950</v>
      </c>
      <c r="H17" s="133">
        <f t="shared" si="1"/>
        <v>2.6499280002451053</v>
      </c>
      <c r="I17" s="132">
        <v>2570788</v>
      </c>
      <c r="J17" s="133">
        <f t="shared" si="1"/>
        <v>0.43864573714989219</v>
      </c>
      <c r="K17" s="132"/>
      <c r="L17" s="133"/>
      <c r="M17" s="133"/>
    </row>
    <row r="18" spans="1:14" x14ac:dyDescent="0.25">
      <c r="A18" s="1" t="s">
        <v>67</v>
      </c>
      <c r="B18" s="131" t="s">
        <v>68</v>
      </c>
      <c r="C18" s="132">
        <v>2848678</v>
      </c>
      <c r="D18" s="133">
        <v>-5.5046057199230058E-2</v>
      </c>
      <c r="E18" s="132">
        <v>385368</v>
      </c>
      <c r="F18" s="133">
        <f t="shared" si="0"/>
        <v>-0.8647204071502641</v>
      </c>
      <c r="G18" s="132">
        <v>2294198</v>
      </c>
      <c r="H18" s="133">
        <f t="shared" si="1"/>
        <v>4.9532654501671134</v>
      </c>
      <c r="I18" s="132">
        <v>2809781</v>
      </c>
      <c r="J18" s="133">
        <f t="shared" si="1"/>
        <v>0.2247334362596427</v>
      </c>
      <c r="K18" s="132"/>
      <c r="L18" s="133"/>
      <c r="M18" s="133"/>
    </row>
    <row r="19" spans="1:14" x14ac:dyDescent="0.25">
      <c r="A19" s="1" t="s">
        <v>69</v>
      </c>
      <c r="B19" s="131" t="s">
        <v>70</v>
      </c>
      <c r="C19" s="132">
        <v>2752487</v>
      </c>
      <c r="D19" s="133">
        <v>-1.0519992623351238E-2</v>
      </c>
      <c r="E19" s="132">
        <v>400479</v>
      </c>
      <c r="F19" s="133">
        <f t="shared" si="0"/>
        <v>-0.8545028550543563</v>
      </c>
      <c r="G19" s="132">
        <v>2336992</v>
      </c>
      <c r="H19" s="133">
        <f t="shared" si="1"/>
        <v>4.8354919983319977</v>
      </c>
      <c r="I19" s="132">
        <v>2761571</v>
      </c>
      <c r="J19" s="133">
        <f t="shared" si="1"/>
        <v>0.18167755816023323</v>
      </c>
      <c r="K19" s="132"/>
      <c r="L19" s="133"/>
      <c r="M19" s="133"/>
    </row>
    <row r="20" spans="1:14" x14ac:dyDescent="0.25">
      <c r="A20" s="1" t="s">
        <v>71</v>
      </c>
      <c r="B20" s="131" t="s">
        <v>72</v>
      </c>
      <c r="C20" s="132">
        <v>2854802</v>
      </c>
      <c r="D20" s="133">
        <v>1.6482399392418356E-2</v>
      </c>
      <c r="E20" s="132">
        <v>526371</v>
      </c>
      <c r="F20" s="133">
        <f t="shared" si="0"/>
        <v>-0.81561908671774785</v>
      </c>
      <c r="G20" s="132">
        <v>2093338</v>
      </c>
      <c r="H20" s="133">
        <f t="shared" si="1"/>
        <v>2.9769250205653428</v>
      </c>
      <c r="I20" s="132">
        <v>2818920</v>
      </c>
      <c r="J20" s="133">
        <f t="shared" si="1"/>
        <v>0.34661483238731639</v>
      </c>
      <c r="K20" s="132"/>
      <c r="L20" s="133"/>
      <c r="M20" s="133"/>
    </row>
    <row r="21" spans="1:14" ht="15.75" x14ac:dyDescent="0.25">
      <c r="A21" s="1" t="s">
        <v>0</v>
      </c>
      <c r="B21" s="134" t="s">
        <v>33</v>
      </c>
      <c r="C21" s="135">
        <v>34034766</v>
      </c>
      <c r="D21" s="136">
        <v>-1.3794654785333926E-2</v>
      </c>
      <c r="E21" s="135">
        <v>10243785</v>
      </c>
      <c r="F21" s="136">
        <f t="shared" si="0"/>
        <v>-0.69901996681863476</v>
      </c>
      <c r="G21" s="135">
        <v>13903380</v>
      </c>
      <c r="H21" s="136">
        <f t="shared" si="1"/>
        <v>0.35725027419064337</v>
      </c>
      <c r="I21" s="135">
        <v>31405937</v>
      </c>
      <c r="J21" s="136">
        <f t="shared" si="1"/>
        <v>1.2588706487199515</v>
      </c>
      <c r="K21" s="135">
        <v>11318734</v>
      </c>
      <c r="L21" s="136">
        <v>0.18721744053861222</v>
      </c>
      <c r="M21" s="136">
        <v>8.1367157787479716E-3</v>
      </c>
    </row>
    <row r="22" spans="1:14" ht="6" customHeight="1" x14ac:dyDescent="0.25"/>
    <row r="23" spans="1:14" x14ac:dyDescent="0.25">
      <c r="B23" s="39" t="s">
        <v>19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</row>
    <row r="24" spans="1:14" x14ac:dyDescent="0.25">
      <c r="I24" s="130"/>
      <c r="L24" s="139"/>
    </row>
    <row r="26" spans="1:14" ht="48.75" customHeight="1" thickBot="1" x14ac:dyDescent="0.3">
      <c r="B26" s="293" t="s">
        <v>340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1" t="s">
        <v>74</v>
      </c>
    </row>
    <row r="27" spans="1:14" ht="10.5" customHeight="1" thickBot="1" x14ac:dyDescent="0.3">
      <c r="B27" s="124"/>
      <c r="C27" s="125"/>
      <c r="D27" s="124"/>
      <c r="E27" s="124"/>
      <c r="F27" s="124"/>
      <c r="G27" s="124"/>
      <c r="H27" s="124"/>
      <c r="I27" s="124"/>
      <c r="J27" s="124"/>
      <c r="K27" s="2"/>
      <c r="L27" s="2"/>
      <c r="N27" s="1" t="s">
        <v>75</v>
      </c>
    </row>
    <row r="28" spans="1:14" ht="22.5" thickTop="1" thickBot="1" x14ac:dyDescent="0.3">
      <c r="B28" s="140" t="s">
        <v>76</v>
      </c>
      <c r="C28" s="303" t="s">
        <v>163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5"/>
    </row>
    <row r="29" spans="1:14" ht="22.5" thickTop="1" thickBot="1" x14ac:dyDescent="0.3">
      <c r="B29" s="3"/>
      <c r="C29" s="306">
        <v>2019</v>
      </c>
      <c r="D29" s="307"/>
      <c r="E29" s="308" t="s">
        <v>161</v>
      </c>
      <c r="F29" s="307"/>
      <c r="G29" s="308" t="s">
        <v>160</v>
      </c>
      <c r="H29" s="307"/>
      <c r="I29" s="308">
        <v>2022</v>
      </c>
      <c r="J29" s="307"/>
      <c r="K29" s="308">
        <v>2023</v>
      </c>
      <c r="L29" s="309"/>
      <c r="M29" s="310"/>
    </row>
    <row r="30" spans="1:14" ht="16.5" thickTop="1" thickBot="1" x14ac:dyDescent="0.3">
      <c r="B30" s="6"/>
      <c r="C30" s="127" t="s">
        <v>46</v>
      </c>
      <c r="D30" s="128" t="str">
        <f>CONCATENATE("var ",RIGHT(C29,2),"/",RIGHT(C29-1,2))</f>
        <v>var 19/18</v>
      </c>
      <c r="E30" s="129" t="s">
        <v>46</v>
      </c>
      <c r="F30" s="128" t="str">
        <f>CONCATENATE("var ",RIGHT(E29,2),"/",RIGHT(C29,2))</f>
        <v>var 20/19</v>
      </c>
      <c r="G30" s="129" t="s">
        <v>46</v>
      </c>
      <c r="H30" s="128" t="str">
        <f>CONCATENATE("var ",RIGHT(G29,2),"/",RIGHT(E29,2))</f>
        <v>var 21/20</v>
      </c>
      <c r="I30" s="129" t="s">
        <v>46</v>
      </c>
      <c r="J30" s="128" t="str">
        <f>CONCATENATE("var ",RIGHT(I29,2),"/",RIGHT(G29,2))</f>
        <v>var 22/21</v>
      </c>
      <c r="K30" s="129" t="s">
        <v>46</v>
      </c>
      <c r="L30" s="128" t="str">
        <f>CONCATENATE("var ",RIGHT(K29,2),"/",RIGHT(I29,2))</f>
        <v>var 23/22</v>
      </c>
      <c r="M30" s="128" t="str">
        <f>CONCATENATE("var ",RIGHT(K29,2),"/",RIGHT(C29,2))</f>
        <v>var 23/19</v>
      </c>
    </row>
    <row r="31" spans="1:14" x14ac:dyDescent="0.25">
      <c r="B31" s="131" t="s">
        <v>50</v>
      </c>
      <c r="C31" s="132">
        <v>2055040</v>
      </c>
      <c r="D31" s="133">
        <v>1.4927790898324522E-2</v>
      </c>
      <c r="E31" s="132">
        <v>2151148</v>
      </c>
      <c r="F31" s="133">
        <f t="shared" ref="F31:F43" si="5">IFERROR(E31/C31-1,"-")</f>
        <v>4.6766972905636806E-2</v>
      </c>
      <c r="G31" s="132">
        <v>187243</v>
      </c>
      <c r="H31" s="133">
        <f t="shared" ref="H31:H43" si="6">IFERROR(G31/E31-1,"-")</f>
        <v>-0.91295670962667375</v>
      </c>
      <c r="I31" s="132">
        <v>1482132</v>
      </c>
      <c r="J31" s="133">
        <f t="shared" ref="J31:J43" si="7">IFERROR(I31/G31-1,"-")</f>
        <v>6.9155535854477872</v>
      </c>
      <c r="K31" s="132">
        <v>2233177</v>
      </c>
      <c r="L31" s="133">
        <f t="shared" ref="L31:L34" si="8">IFERROR(K31/I31-1,"-")</f>
        <v>0.50673286859739886</v>
      </c>
      <c r="M31" s="133">
        <f t="shared" ref="M31" si="9">IFERROR(K31/C31-1,"-")</f>
        <v>8.6682984272812291E-2</v>
      </c>
    </row>
    <row r="32" spans="1:14" x14ac:dyDescent="0.25">
      <c r="B32" s="131" t="s">
        <v>52</v>
      </c>
      <c r="C32" s="132">
        <v>1876383</v>
      </c>
      <c r="D32" s="133">
        <v>-1.285083727463554E-2</v>
      </c>
      <c r="E32" s="132">
        <v>2072372</v>
      </c>
      <c r="F32" s="133">
        <f t="shared" si="5"/>
        <v>0.10445042403389926</v>
      </c>
      <c r="G32" s="132">
        <v>183147</v>
      </c>
      <c r="H32" s="133">
        <f t="shared" si="6"/>
        <v>-0.91162445738506404</v>
      </c>
      <c r="I32" s="132">
        <v>1695833</v>
      </c>
      <c r="J32" s="133">
        <f t="shared" si="7"/>
        <v>8.2594091085303063</v>
      </c>
      <c r="K32" s="132">
        <v>2103434</v>
      </c>
      <c r="L32" s="133">
        <f t="shared" si="8"/>
        <v>0.24035444527851513</v>
      </c>
      <c r="M32" s="133">
        <f>IFERROR(K32/C32-1,"-")</f>
        <v>0.12100461366362847</v>
      </c>
    </row>
    <row r="33" spans="2:14" x14ac:dyDescent="0.25">
      <c r="B33" s="131" t="s">
        <v>54</v>
      </c>
      <c r="C33" s="132">
        <v>2055942</v>
      </c>
      <c r="D33" s="133">
        <v>1.1935366219207433E-2</v>
      </c>
      <c r="E33" s="132">
        <v>932847</v>
      </c>
      <c r="F33" s="133">
        <f t="shared" si="5"/>
        <v>-0.5462678421862095</v>
      </c>
      <c r="G33" s="132">
        <v>251326</v>
      </c>
      <c r="H33" s="133">
        <f t="shared" si="6"/>
        <v>-0.73058175670822756</v>
      </c>
      <c r="I33" s="132">
        <v>2034159</v>
      </c>
      <c r="J33" s="133">
        <f t="shared" si="7"/>
        <v>7.0937069781876918</v>
      </c>
      <c r="K33" s="132">
        <v>2166832</v>
      </c>
      <c r="L33" s="133">
        <f t="shared" si="8"/>
        <v>6.5222531768657221E-2</v>
      </c>
      <c r="M33" s="133">
        <f t="shared" ref="M33:M34" si="10">IFERROR(K33/C33-1,"-")</f>
        <v>5.3936346453353323E-2</v>
      </c>
    </row>
    <row r="34" spans="2:14" x14ac:dyDescent="0.25">
      <c r="B34" s="131" t="s">
        <v>56</v>
      </c>
      <c r="C34" s="132">
        <v>1898856</v>
      </c>
      <c r="D34" s="133">
        <v>3.7674529491273923E-3</v>
      </c>
      <c r="E34" s="132">
        <v>0</v>
      </c>
      <c r="F34" s="133">
        <f t="shared" si="5"/>
        <v>-1</v>
      </c>
      <c r="G34" s="132">
        <v>281332</v>
      </c>
      <c r="H34" s="133" t="str">
        <f t="shared" si="6"/>
        <v>-</v>
      </c>
      <c r="I34" s="132">
        <v>2056839</v>
      </c>
      <c r="J34" s="133">
        <f t="shared" si="7"/>
        <v>6.311073749164688</v>
      </c>
      <c r="K34" s="132">
        <v>2068643</v>
      </c>
      <c r="L34" s="133">
        <f t="shared" si="8"/>
        <v>5.7389032393881934E-3</v>
      </c>
      <c r="M34" s="133">
        <f t="shared" si="10"/>
        <v>8.9415416440214557E-2</v>
      </c>
    </row>
    <row r="35" spans="2:14" x14ac:dyDescent="0.25">
      <c r="B35" s="131" t="s">
        <v>58</v>
      </c>
      <c r="C35" s="132">
        <v>1804334</v>
      </c>
      <c r="D35" s="133">
        <v>-2.0095191752075636E-2</v>
      </c>
      <c r="E35" s="132">
        <v>0</v>
      </c>
      <c r="F35" s="133">
        <f t="shared" si="5"/>
        <v>-1</v>
      </c>
      <c r="G35" s="132">
        <v>365577</v>
      </c>
      <c r="H35" s="133" t="str">
        <f t="shared" si="6"/>
        <v>-</v>
      </c>
      <c r="I35" s="132">
        <v>1862037</v>
      </c>
      <c r="J35" s="133">
        <f t="shared" si="7"/>
        <v>4.0934194437833886</v>
      </c>
      <c r="K35" s="132"/>
      <c r="L35" s="133"/>
      <c r="M35" s="133"/>
    </row>
    <row r="36" spans="2:14" x14ac:dyDescent="0.25">
      <c r="B36" s="131" t="s">
        <v>60</v>
      </c>
      <c r="C36" s="132">
        <v>1939840</v>
      </c>
      <c r="D36" s="133">
        <v>5.6528573265262061E-3</v>
      </c>
      <c r="E36" s="132">
        <v>0</v>
      </c>
      <c r="F36" s="133">
        <f t="shared" si="5"/>
        <v>-1</v>
      </c>
      <c r="G36" s="132">
        <v>495857</v>
      </c>
      <c r="H36" s="133" t="str">
        <f t="shared" si="6"/>
        <v>-</v>
      </c>
      <c r="I36" s="132">
        <v>1928652</v>
      </c>
      <c r="J36" s="133">
        <f t="shared" si="7"/>
        <v>2.8895326676844331</v>
      </c>
      <c r="K36" s="132"/>
      <c r="L36" s="133"/>
      <c r="M36" s="133"/>
    </row>
    <row r="37" spans="2:14" x14ac:dyDescent="0.25">
      <c r="B37" s="131" t="s">
        <v>62</v>
      </c>
      <c r="C37" s="132">
        <v>2146553</v>
      </c>
      <c r="D37" s="133">
        <v>2.3674358937674889E-2</v>
      </c>
      <c r="E37" s="132">
        <v>318491</v>
      </c>
      <c r="F37" s="133">
        <f t="shared" si="5"/>
        <v>-0.85162677092063421</v>
      </c>
      <c r="G37" s="132">
        <v>955577</v>
      </c>
      <c r="H37" s="133">
        <f t="shared" si="6"/>
        <v>2.0003265398394303</v>
      </c>
      <c r="I37" s="132">
        <v>2257807</v>
      </c>
      <c r="J37" s="133">
        <f t="shared" si="7"/>
        <v>1.3627682541542963</v>
      </c>
      <c r="K37" s="132"/>
      <c r="L37" s="133"/>
      <c r="M37" s="133"/>
    </row>
    <row r="38" spans="2:14" x14ac:dyDescent="0.25">
      <c r="B38" s="131" t="s">
        <v>64</v>
      </c>
      <c r="C38" s="132">
        <v>2267171</v>
      </c>
      <c r="D38" s="133">
        <v>7.8837504673392456E-3</v>
      </c>
      <c r="E38" s="132">
        <v>585093</v>
      </c>
      <c r="F38" s="133">
        <f t="shared" si="5"/>
        <v>-0.7419281562793455</v>
      </c>
      <c r="G38" s="132">
        <v>1392778</v>
      </c>
      <c r="H38" s="133">
        <f t="shared" si="6"/>
        <v>1.3804386653061993</v>
      </c>
      <c r="I38" s="132">
        <v>2397833</v>
      </c>
      <c r="J38" s="133">
        <f t="shared" si="7"/>
        <v>0.72161895147683253</v>
      </c>
      <c r="K38" s="132"/>
      <c r="L38" s="133"/>
      <c r="M38" s="133"/>
    </row>
    <row r="39" spans="2:14" x14ac:dyDescent="0.25">
      <c r="B39" s="131" t="s">
        <v>66</v>
      </c>
      <c r="C39" s="132">
        <v>1989413</v>
      </c>
      <c r="D39" s="133">
        <v>-2.1581237145243182E-2</v>
      </c>
      <c r="E39" s="132">
        <v>377700</v>
      </c>
      <c r="F39" s="133">
        <f t="shared" si="5"/>
        <v>-0.81014500257111011</v>
      </c>
      <c r="G39" s="132">
        <v>1425178</v>
      </c>
      <c r="H39" s="133">
        <f t="shared" si="6"/>
        <v>2.7733068572941488</v>
      </c>
      <c r="I39" s="132">
        <v>2015044</v>
      </c>
      <c r="J39" s="133">
        <f t="shared" si="7"/>
        <v>0.41388935276856653</v>
      </c>
      <c r="K39" s="132"/>
      <c r="L39" s="133"/>
      <c r="M39" s="133"/>
    </row>
    <row r="40" spans="2:14" x14ac:dyDescent="0.25">
      <c r="B40" s="131" t="s">
        <v>68</v>
      </c>
      <c r="C40" s="132">
        <v>2072902</v>
      </c>
      <c r="D40" s="133">
        <v>-2.5947302808439932E-2</v>
      </c>
      <c r="E40" s="132">
        <v>281329</v>
      </c>
      <c r="F40" s="133">
        <f t="shared" si="5"/>
        <v>-0.86428253723523829</v>
      </c>
      <c r="G40" s="132">
        <v>1817237</v>
      </c>
      <c r="H40" s="133">
        <f t="shared" si="6"/>
        <v>5.4594727169968253</v>
      </c>
      <c r="I40" s="132">
        <v>2190346</v>
      </c>
      <c r="J40" s="133">
        <f t="shared" si="7"/>
        <v>0.20531664279342765</v>
      </c>
      <c r="K40" s="132"/>
      <c r="L40" s="133"/>
      <c r="M40" s="133"/>
    </row>
    <row r="41" spans="2:14" x14ac:dyDescent="0.25">
      <c r="B41" s="131" t="s">
        <v>70</v>
      </c>
      <c r="C41" s="132">
        <v>1968742</v>
      </c>
      <c r="D41" s="133">
        <v>6.6862132899994098E-3</v>
      </c>
      <c r="E41" s="132">
        <v>285435</v>
      </c>
      <c r="F41" s="133">
        <f t="shared" si="5"/>
        <v>-0.85501655371805951</v>
      </c>
      <c r="G41" s="132">
        <v>1809646</v>
      </c>
      <c r="H41" s="133">
        <f t="shared" si="6"/>
        <v>5.3399583092472893</v>
      </c>
      <c r="I41" s="132">
        <v>2115905</v>
      </c>
      <c r="J41" s="133">
        <f t="shared" si="7"/>
        <v>0.16923696678797961</v>
      </c>
      <c r="K41" s="132"/>
      <c r="L41" s="133"/>
      <c r="M41" s="133"/>
    </row>
    <row r="42" spans="2:14" x14ac:dyDescent="0.25">
      <c r="B42" s="131" t="s">
        <v>72</v>
      </c>
      <c r="C42" s="132">
        <v>2021610</v>
      </c>
      <c r="D42" s="133">
        <v>3.6840053749653823E-2</v>
      </c>
      <c r="E42" s="132">
        <v>400916</v>
      </c>
      <c r="F42" s="133">
        <f t="shared" si="5"/>
        <v>-0.80168479578158003</v>
      </c>
      <c r="G42" s="132">
        <v>1588770</v>
      </c>
      <c r="H42" s="133">
        <f t="shared" si="6"/>
        <v>2.9628500733320697</v>
      </c>
      <c r="I42" s="132">
        <v>2150387</v>
      </c>
      <c r="J42" s="133">
        <f t="shared" si="7"/>
        <v>0.35349169483310994</v>
      </c>
      <c r="K42" s="132"/>
      <c r="L42" s="133"/>
      <c r="M42" s="133"/>
    </row>
    <row r="43" spans="2:14" ht="15.75" x14ac:dyDescent="0.25">
      <c r="B43" s="134" t="s">
        <v>33</v>
      </c>
      <c r="C43" s="135">
        <v>24096786</v>
      </c>
      <c r="D43" s="136">
        <v>2.6738762292404239E-3</v>
      </c>
      <c r="E43" s="135">
        <v>7412998</v>
      </c>
      <c r="F43" s="136">
        <f t="shared" si="5"/>
        <v>-0.69236569557450522</v>
      </c>
      <c r="G43" s="135">
        <v>10753668</v>
      </c>
      <c r="H43" s="136">
        <f t="shared" si="6"/>
        <v>0.45065033067592886</v>
      </c>
      <c r="I43" s="135">
        <v>24186974</v>
      </c>
      <c r="J43" s="136">
        <f t="shared" si="7"/>
        <v>1.2491836273911376</v>
      </c>
      <c r="K43" s="135">
        <v>8572086</v>
      </c>
      <c r="L43" s="136">
        <v>0.17927220155062007</v>
      </c>
      <c r="M43" s="136">
        <v>8.6970045602323243E-2</v>
      </c>
    </row>
    <row r="44" spans="2:14" ht="6" customHeight="1" x14ac:dyDescent="0.25"/>
    <row r="45" spans="2:14" x14ac:dyDescent="0.25">
      <c r="B45" s="39" t="s">
        <v>19</v>
      </c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</row>
    <row r="48" spans="2:14" ht="48.75" customHeight="1" thickBot="1" x14ac:dyDescent="0.3">
      <c r="B48" s="293" t="s">
        <v>341</v>
      </c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1" t="s">
        <v>79</v>
      </c>
    </row>
    <row r="49" spans="1:14" ht="10.5" customHeight="1" thickBot="1" x14ac:dyDescent="0.3">
      <c r="B49" s="124"/>
      <c r="C49" s="125"/>
      <c r="D49" s="124"/>
      <c r="E49" s="124"/>
      <c r="F49" s="124"/>
      <c r="G49" s="124"/>
      <c r="H49" s="124"/>
      <c r="I49" s="124"/>
      <c r="J49" s="124"/>
      <c r="K49" s="2"/>
      <c r="L49" s="2"/>
      <c r="N49" s="1" t="s">
        <v>80</v>
      </c>
    </row>
    <row r="50" spans="1:14" ht="22.5" thickTop="1" thickBot="1" x14ac:dyDescent="0.3">
      <c r="B50" s="3"/>
      <c r="C50" s="303" t="s">
        <v>21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5"/>
    </row>
    <row r="51" spans="1:14" ht="22.5" thickTop="1" thickBot="1" x14ac:dyDescent="0.3">
      <c r="B51" s="3"/>
      <c r="C51" s="306">
        <v>2019</v>
      </c>
      <c r="D51" s="307"/>
      <c r="E51" s="308" t="s">
        <v>161</v>
      </c>
      <c r="F51" s="307"/>
      <c r="G51" s="308" t="s">
        <v>160</v>
      </c>
      <c r="H51" s="307"/>
      <c r="I51" s="308">
        <v>2022</v>
      </c>
      <c r="J51" s="307"/>
      <c r="K51" s="308">
        <v>2023</v>
      </c>
      <c r="L51" s="309"/>
      <c r="M51" s="310"/>
    </row>
    <row r="52" spans="1:14" ht="16.5" thickTop="1" thickBot="1" x14ac:dyDescent="0.3">
      <c r="B52" s="6"/>
      <c r="C52" s="127" t="s">
        <v>46</v>
      </c>
      <c r="D52" s="128" t="str">
        <f>CONCATENATE("var ",RIGHT(C51,2),"/",RIGHT(C51-1,2))</f>
        <v>var 19/18</v>
      </c>
      <c r="E52" s="129" t="s">
        <v>46</v>
      </c>
      <c r="F52" s="128" t="str">
        <f>CONCATENATE("var ",RIGHT(E51,2),"/",RIGHT(C51,2))</f>
        <v>var 20/19</v>
      </c>
      <c r="G52" s="129" t="s">
        <v>46</v>
      </c>
      <c r="H52" s="128" t="str">
        <f>CONCATENATE("var ",RIGHT(G51,2),"/",RIGHT(E51,2))</f>
        <v>var 21/20</v>
      </c>
      <c r="I52" s="129" t="s">
        <v>46</v>
      </c>
      <c r="J52" s="128" t="str">
        <f>CONCATENATE("var ",RIGHT(I51,2),"/",RIGHT(G51,2))</f>
        <v>var 22/21</v>
      </c>
      <c r="K52" s="129" t="s">
        <v>46</v>
      </c>
      <c r="L52" s="128" t="str">
        <f>CONCATENATE("var ",RIGHT(K51,2),"/",RIGHT(I51,2))</f>
        <v>var 23/22</v>
      </c>
      <c r="M52" s="128" t="str">
        <f>CONCATENATE("var ",RIGHT(K51,2),"/",RIGHT(C51,2))</f>
        <v>var 23/19</v>
      </c>
    </row>
    <row r="53" spans="1:14" x14ac:dyDescent="0.25">
      <c r="A53" s="1">
        <v>1</v>
      </c>
      <c r="B53" s="131" t="s">
        <v>50</v>
      </c>
      <c r="C53" s="132">
        <v>310608</v>
      </c>
      <c r="D53" s="133">
        <v>0.1501614479959712</v>
      </c>
      <c r="E53" s="132">
        <v>377072</v>
      </c>
      <c r="F53" s="133">
        <f t="shared" ref="F53:F65" si="11">IFERROR(E53/C53-1,"-")</f>
        <v>0.21398032246432797</v>
      </c>
      <c r="G53" s="132">
        <v>48763</v>
      </c>
      <c r="H53" s="133">
        <f t="shared" ref="H53:H65" si="12">IFERROR(G53/E53-1,"-")</f>
        <v>-0.87067987015742354</v>
      </c>
      <c r="I53" s="132">
        <v>334603</v>
      </c>
      <c r="J53" s="133">
        <f t="shared" ref="J53:J65" si="13">IFERROR(I53/G53-1,"-")</f>
        <v>5.8618214629944836</v>
      </c>
      <c r="K53" s="132">
        <v>411312</v>
      </c>
      <c r="L53" s="133">
        <f t="shared" ref="L53:L56" si="14">IFERROR(K53/I53-1,"-")</f>
        <v>0.22925377238100086</v>
      </c>
      <c r="M53" s="133">
        <f t="shared" ref="M53" si="15">IFERROR(K53/C53-1,"-")</f>
        <v>0.32421573172616291</v>
      </c>
    </row>
    <row r="54" spans="1:14" x14ac:dyDescent="0.25">
      <c r="A54" s="1">
        <v>2</v>
      </c>
      <c r="B54" s="131" t="s">
        <v>52</v>
      </c>
      <c r="C54" s="132">
        <v>307074</v>
      </c>
      <c r="D54" s="133">
        <v>6.6866322942868761E-2</v>
      </c>
      <c r="E54" s="132">
        <v>377771</v>
      </c>
      <c r="F54" s="133">
        <f t="shared" si="11"/>
        <v>0.23022789295088475</v>
      </c>
      <c r="G54" s="132">
        <v>49322</v>
      </c>
      <c r="H54" s="133">
        <f t="shared" si="12"/>
        <v>-0.86943942229551763</v>
      </c>
      <c r="I54" s="132">
        <v>365141</v>
      </c>
      <c r="J54" s="133">
        <f t="shared" si="13"/>
        <v>6.4032074936133974</v>
      </c>
      <c r="K54" s="132">
        <v>414643</v>
      </c>
      <c r="L54" s="133">
        <f t="shared" si="14"/>
        <v>0.13556954710646019</v>
      </c>
      <c r="M54" s="133">
        <f>IFERROR(K54/C54-1,"-")</f>
        <v>0.35030318424874785</v>
      </c>
    </row>
    <row r="55" spans="1:14" x14ac:dyDescent="0.25">
      <c r="A55" s="1">
        <v>3</v>
      </c>
      <c r="B55" s="131" t="s">
        <v>54</v>
      </c>
      <c r="C55" s="132">
        <v>335891</v>
      </c>
      <c r="D55" s="133">
        <v>0.14779592673592123</v>
      </c>
      <c r="E55" s="132">
        <v>150799</v>
      </c>
      <c r="F55" s="133">
        <f t="shared" si="11"/>
        <v>-0.55104781015269833</v>
      </c>
      <c r="G55" s="132">
        <v>76697</v>
      </c>
      <c r="H55" s="133">
        <f t="shared" si="12"/>
        <v>-0.49139583153734445</v>
      </c>
      <c r="I55" s="132">
        <v>418215</v>
      </c>
      <c r="J55" s="133">
        <f t="shared" si="13"/>
        <v>4.4528208404500829</v>
      </c>
      <c r="K55" s="132">
        <v>411884</v>
      </c>
      <c r="L55" s="133">
        <f t="shared" si="14"/>
        <v>-1.5138146647059481E-2</v>
      </c>
      <c r="M55" s="133">
        <f t="shared" ref="M55:M56" si="16">IFERROR(K55/C55-1,"-")</f>
        <v>0.22624303717575045</v>
      </c>
    </row>
    <row r="56" spans="1:14" x14ac:dyDescent="0.25">
      <c r="A56" s="1">
        <v>4</v>
      </c>
      <c r="B56" s="131" t="s">
        <v>56</v>
      </c>
      <c r="C56" s="132">
        <v>317922</v>
      </c>
      <c r="D56" s="133">
        <v>6.791309488619568E-2</v>
      </c>
      <c r="E56" s="132" t="s">
        <v>431</v>
      </c>
      <c r="F56" s="133" t="str">
        <f t="shared" si="11"/>
        <v>-</v>
      </c>
      <c r="G56" s="132">
        <v>95947</v>
      </c>
      <c r="H56" s="133" t="str">
        <f t="shared" si="12"/>
        <v>-</v>
      </c>
      <c r="I56" s="132">
        <v>444303</v>
      </c>
      <c r="J56" s="133">
        <f t="shared" si="13"/>
        <v>3.6307127893524553</v>
      </c>
      <c r="K56" s="132">
        <v>393462</v>
      </c>
      <c r="L56" s="133">
        <f t="shared" si="14"/>
        <v>-0.11442866692324838</v>
      </c>
      <c r="M56" s="133">
        <f t="shared" si="16"/>
        <v>0.23760545039349279</v>
      </c>
    </row>
    <row r="57" spans="1:14" x14ac:dyDescent="0.25">
      <c r="A57" s="1">
        <v>5</v>
      </c>
      <c r="B57" s="131" t="s">
        <v>58</v>
      </c>
      <c r="C57" s="132">
        <v>280435</v>
      </c>
      <c r="D57" s="133">
        <v>6.0650758890918643E-2</v>
      </c>
      <c r="E57" s="132" t="s">
        <v>431</v>
      </c>
      <c r="F57" s="133" t="str">
        <f t="shared" si="11"/>
        <v>-</v>
      </c>
      <c r="G57" s="132">
        <v>119953</v>
      </c>
      <c r="H57" s="133" t="str">
        <f t="shared" si="12"/>
        <v>-</v>
      </c>
      <c r="I57" s="132">
        <v>386695</v>
      </c>
      <c r="J57" s="133">
        <f t="shared" si="13"/>
        <v>2.2237209573749719</v>
      </c>
      <c r="K57" s="132"/>
      <c r="L57" s="133"/>
      <c r="M57" s="133"/>
    </row>
    <row r="58" spans="1:14" x14ac:dyDescent="0.25">
      <c r="A58" s="1">
        <v>6</v>
      </c>
      <c r="B58" s="131" t="s">
        <v>60</v>
      </c>
      <c r="C58" s="132">
        <v>279242</v>
      </c>
      <c r="D58" s="133">
        <v>0.10786137946083185</v>
      </c>
      <c r="E58" s="132">
        <v>0</v>
      </c>
      <c r="F58" s="133">
        <f t="shared" si="11"/>
        <v>-1</v>
      </c>
      <c r="G58" s="132">
        <v>141585</v>
      </c>
      <c r="H58" s="133" t="str">
        <f t="shared" si="12"/>
        <v>-</v>
      </c>
      <c r="I58" s="132">
        <v>358323</v>
      </c>
      <c r="J58" s="133">
        <f t="shared" si="13"/>
        <v>1.5307977539993645</v>
      </c>
      <c r="K58" s="132"/>
      <c r="L58" s="133"/>
      <c r="M58" s="133"/>
    </row>
    <row r="59" spans="1:14" x14ac:dyDescent="0.25">
      <c r="A59" s="1">
        <v>7</v>
      </c>
      <c r="B59" s="131" t="s">
        <v>62</v>
      </c>
      <c r="C59" s="132">
        <v>349847</v>
      </c>
      <c r="D59" s="133">
        <v>0.16441005158928279</v>
      </c>
      <c r="E59" s="132">
        <v>0</v>
      </c>
      <c r="F59" s="133">
        <f t="shared" si="11"/>
        <v>-1</v>
      </c>
      <c r="G59" s="132">
        <v>224627</v>
      </c>
      <c r="H59" s="133" t="str">
        <f t="shared" si="12"/>
        <v>-</v>
      </c>
      <c r="I59" s="132">
        <v>488792</v>
      </c>
      <c r="J59" s="133">
        <f t="shared" si="13"/>
        <v>1.176016240256069</v>
      </c>
      <c r="K59" s="132"/>
      <c r="L59" s="133"/>
      <c r="M59" s="133"/>
    </row>
    <row r="60" spans="1:14" x14ac:dyDescent="0.25">
      <c r="A60" s="1">
        <v>8</v>
      </c>
      <c r="B60" s="131" t="s">
        <v>64</v>
      </c>
      <c r="C60" s="132">
        <v>369812</v>
      </c>
      <c r="D60" s="133">
        <v>4.7819003499227852E-2</v>
      </c>
      <c r="E60" s="132">
        <v>0</v>
      </c>
      <c r="F60" s="133">
        <f t="shared" si="11"/>
        <v>-1</v>
      </c>
      <c r="G60" s="132">
        <v>327170</v>
      </c>
      <c r="H60" s="133" t="str">
        <f t="shared" si="12"/>
        <v>-</v>
      </c>
      <c r="I60" s="132">
        <v>507458</v>
      </c>
      <c r="J60" s="133">
        <f t="shared" si="13"/>
        <v>0.55105296940428516</v>
      </c>
      <c r="K60" s="132"/>
      <c r="L60" s="133"/>
      <c r="M60" s="133"/>
    </row>
    <row r="61" spans="1:14" x14ac:dyDescent="0.25">
      <c r="A61" s="1">
        <v>9</v>
      </c>
      <c r="B61" s="131" t="s">
        <v>66</v>
      </c>
      <c r="C61" s="132">
        <v>298206</v>
      </c>
      <c r="D61" s="133">
        <v>-2.5963972497591081E-2</v>
      </c>
      <c r="E61" s="132">
        <v>0</v>
      </c>
      <c r="F61" s="133">
        <f t="shared" si="11"/>
        <v>-1</v>
      </c>
      <c r="G61" s="132">
        <v>325523</v>
      </c>
      <c r="H61" s="133" t="str">
        <f t="shared" si="12"/>
        <v>-</v>
      </c>
      <c r="I61" s="132">
        <v>391495</v>
      </c>
      <c r="J61" s="133">
        <f t="shared" si="13"/>
        <v>0.20266463506418897</v>
      </c>
      <c r="K61" s="132"/>
      <c r="L61" s="133"/>
      <c r="M61" s="133"/>
    </row>
    <row r="62" spans="1:14" x14ac:dyDescent="0.25">
      <c r="A62" s="1">
        <v>10</v>
      </c>
      <c r="B62" s="131" t="s">
        <v>68</v>
      </c>
      <c r="C62" s="132">
        <v>346540</v>
      </c>
      <c r="D62" s="133">
        <v>-3.0158179314668243E-2</v>
      </c>
      <c r="E62" s="132">
        <v>0</v>
      </c>
      <c r="F62" s="133">
        <f t="shared" si="11"/>
        <v>-1</v>
      </c>
      <c r="G62" s="132">
        <v>421006</v>
      </c>
      <c r="H62" s="133" t="str">
        <f t="shared" si="12"/>
        <v>-</v>
      </c>
      <c r="I62" s="132">
        <v>462111</v>
      </c>
      <c r="J62" s="133">
        <f t="shared" si="13"/>
        <v>9.7635188097081826E-2</v>
      </c>
      <c r="K62" s="132"/>
      <c r="L62" s="133"/>
      <c r="M62" s="133"/>
    </row>
    <row r="63" spans="1:14" x14ac:dyDescent="0.25">
      <c r="A63" s="1">
        <v>11</v>
      </c>
      <c r="B63" s="131" t="s">
        <v>70</v>
      </c>
      <c r="C63" s="132">
        <v>306153</v>
      </c>
      <c r="D63" s="133">
        <v>3.8856200500844817E-2</v>
      </c>
      <c r="E63" s="132">
        <v>0</v>
      </c>
      <c r="F63" s="133">
        <f t="shared" si="11"/>
        <v>-1</v>
      </c>
      <c r="G63" s="132">
        <v>383495</v>
      </c>
      <c r="H63" s="133" t="str">
        <f t="shared" si="12"/>
        <v>-</v>
      </c>
      <c r="I63" s="132">
        <v>420140</v>
      </c>
      <c r="J63" s="133">
        <f t="shared" si="13"/>
        <v>9.5555352742539013E-2</v>
      </c>
      <c r="K63" s="132"/>
      <c r="L63" s="133"/>
      <c r="M63" s="133"/>
    </row>
    <row r="64" spans="1:14" x14ac:dyDescent="0.25">
      <c r="A64" s="1">
        <v>12</v>
      </c>
      <c r="B64" s="131" t="s">
        <v>72</v>
      </c>
      <c r="C64" s="132">
        <v>298326</v>
      </c>
      <c r="D64" s="133">
        <v>1.5778434550481446E-2</v>
      </c>
      <c r="E64" s="132">
        <v>0</v>
      </c>
      <c r="F64" s="133">
        <f t="shared" si="11"/>
        <v>-1</v>
      </c>
      <c r="G64" s="132">
        <v>331599</v>
      </c>
      <c r="H64" s="133" t="str">
        <f t="shared" si="12"/>
        <v>-</v>
      </c>
      <c r="I64" s="132">
        <v>426063</v>
      </c>
      <c r="J64" s="133">
        <f t="shared" si="13"/>
        <v>0.28487420046501954</v>
      </c>
      <c r="K64" s="132"/>
      <c r="L64" s="133"/>
      <c r="M64" s="133"/>
    </row>
    <row r="65" spans="1:14" ht="15.75" x14ac:dyDescent="0.25">
      <c r="B65" s="134" t="s">
        <v>33</v>
      </c>
      <c r="C65" s="135">
        <v>3800056</v>
      </c>
      <c r="D65" s="136">
        <v>6.4461732044195807E-2</v>
      </c>
      <c r="E65" s="135">
        <v>0</v>
      </c>
      <c r="F65" s="136">
        <f t="shared" si="11"/>
        <v>-1</v>
      </c>
      <c r="G65" s="135">
        <v>2545687</v>
      </c>
      <c r="H65" s="136" t="str">
        <f t="shared" si="12"/>
        <v>-</v>
      </c>
      <c r="I65" s="135">
        <v>5003339</v>
      </c>
      <c r="J65" s="136">
        <f t="shared" si="13"/>
        <v>0.96541797950808572</v>
      </c>
      <c r="K65" s="135">
        <v>1631301</v>
      </c>
      <c r="L65" s="136">
        <v>4.419169127841549E-2</v>
      </c>
      <c r="M65" s="136">
        <v>0.28297869830396505</v>
      </c>
    </row>
    <row r="66" spans="1:14" ht="6" customHeight="1" x14ac:dyDescent="0.25"/>
    <row r="67" spans="1:14" x14ac:dyDescent="0.25">
      <c r="B67" s="39" t="s">
        <v>19</v>
      </c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68" spans="1:14" ht="15.75" x14ac:dyDescent="0.25">
      <c r="I68" s="136"/>
    </row>
    <row r="70" spans="1:14" ht="48.75" customHeight="1" thickBot="1" x14ac:dyDescent="0.3">
      <c r="B70" s="293" t="s">
        <v>342</v>
      </c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1" t="s">
        <v>83</v>
      </c>
    </row>
    <row r="71" spans="1:14" ht="10.5" customHeight="1" thickBot="1" x14ac:dyDescent="0.3">
      <c r="B71" s="124"/>
      <c r="C71" s="125"/>
      <c r="D71" s="124"/>
      <c r="E71" s="124"/>
      <c r="F71" s="124"/>
      <c r="G71" s="124"/>
      <c r="H71" s="124"/>
      <c r="I71" s="124"/>
      <c r="J71" s="124"/>
      <c r="K71" s="2"/>
      <c r="L71" s="2"/>
      <c r="N71" s="1" t="s">
        <v>84</v>
      </c>
    </row>
    <row r="72" spans="1:14" ht="22.5" thickTop="1" thickBot="1" x14ac:dyDescent="0.3">
      <c r="B72" s="3"/>
      <c r="C72" s="303" t="s">
        <v>22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5"/>
    </row>
    <row r="73" spans="1:14" ht="22.5" thickTop="1" thickBot="1" x14ac:dyDescent="0.3">
      <c r="B73" s="3"/>
      <c r="C73" s="306">
        <v>2019</v>
      </c>
      <c r="D73" s="307"/>
      <c r="E73" s="308" t="s">
        <v>161</v>
      </c>
      <c r="F73" s="307"/>
      <c r="G73" s="308" t="s">
        <v>160</v>
      </c>
      <c r="H73" s="307"/>
      <c r="I73" s="308">
        <v>2022</v>
      </c>
      <c r="J73" s="307"/>
      <c r="K73" s="308">
        <v>2023</v>
      </c>
      <c r="L73" s="309"/>
      <c r="M73" s="310"/>
    </row>
    <row r="74" spans="1:14" ht="16.5" thickTop="1" thickBot="1" x14ac:dyDescent="0.3">
      <c r="B74" s="6"/>
      <c r="C74" s="127" t="s">
        <v>46</v>
      </c>
      <c r="D74" s="128" t="str">
        <f>CONCATENATE("var ",RIGHT(C73,2),"/",RIGHT(C73-1,2))</f>
        <v>var 19/18</v>
      </c>
      <c r="E74" s="129" t="s">
        <v>46</v>
      </c>
      <c r="F74" s="128" t="str">
        <f>CONCATENATE("var ",RIGHT(E73,2),"/",RIGHT(C73,2))</f>
        <v>var 20/19</v>
      </c>
      <c r="G74" s="129" t="s">
        <v>46</v>
      </c>
      <c r="H74" s="128" t="str">
        <f>CONCATENATE("var ",RIGHT(G73,2),"/",RIGHT(E73,2))</f>
        <v>var 21/20</v>
      </c>
      <c r="I74" s="129" t="s">
        <v>46</v>
      </c>
      <c r="J74" s="128" t="str">
        <f>CONCATENATE("var ",RIGHT(I73,2),"/",RIGHT(G73,2))</f>
        <v>var 22/21</v>
      </c>
      <c r="K74" s="129" t="s">
        <v>46</v>
      </c>
      <c r="L74" s="128" t="str">
        <f>CONCATENATE("var ",RIGHT(K73,2),"/",RIGHT(I73,2))</f>
        <v>var 23/22</v>
      </c>
      <c r="M74" s="128" t="str">
        <f>CONCATENATE("var ",RIGHT(K73,2),"/",RIGHT(C73,2))</f>
        <v>var 23/19</v>
      </c>
    </row>
    <row r="75" spans="1:14" x14ac:dyDescent="0.25">
      <c r="A75" s="1">
        <v>1</v>
      </c>
      <c r="B75" s="131" t="s">
        <v>50</v>
      </c>
      <c r="C75" s="132">
        <v>1324384</v>
      </c>
      <c r="D75" s="133">
        <v>2.3242032735619755E-3</v>
      </c>
      <c r="E75" s="132">
        <v>1369240</v>
      </c>
      <c r="F75" s="133">
        <f t="shared" ref="F75:F87" si="17">IFERROR(E75/C75-1,"-")</f>
        <v>3.3869330949331866E-2</v>
      </c>
      <c r="G75" s="132">
        <v>88374</v>
      </c>
      <c r="H75" s="133">
        <f t="shared" ref="H75:H87" si="18">IFERROR(G75/E75-1,"-")</f>
        <v>-0.93545762612836314</v>
      </c>
      <c r="I75" s="132">
        <v>884995</v>
      </c>
      <c r="J75" s="133">
        <f t="shared" ref="J75:J87" si="19">IFERROR(I75/G75-1,"-")</f>
        <v>9.0142010093466407</v>
      </c>
      <c r="K75" s="132">
        <v>1450169</v>
      </c>
      <c r="L75" s="133">
        <f t="shared" ref="L75:L78" si="20">IFERROR(K75/I75-1,"-")</f>
        <v>0.63861829727851571</v>
      </c>
      <c r="M75" s="133">
        <f t="shared" ref="M75" si="21">IFERROR(K75/C75-1,"-")</f>
        <v>9.4976230458839739E-2</v>
      </c>
    </row>
    <row r="76" spans="1:14" x14ac:dyDescent="0.25">
      <c r="A76" s="1">
        <v>2</v>
      </c>
      <c r="B76" s="131" t="s">
        <v>52</v>
      </c>
      <c r="C76" s="132">
        <v>1188128</v>
      </c>
      <c r="D76" s="133">
        <v>-1.3380212100401856E-2</v>
      </c>
      <c r="E76" s="132">
        <v>1298531</v>
      </c>
      <c r="F76" s="133">
        <f t="shared" si="17"/>
        <v>9.2921806404697049E-2</v>
      </c>
      <c r="G76" s="132">
        <v>93319</v>
      </c>
      <c r="H76" s="133">
        <f t="shared" si="18"/>
        <v>-0.92813494633551297</v>
      </c>
      <c r="I76" s="132">
        <v>1026910</v>
      </c>
      <c r="J76" s="133">
        <f t="shared" si="19"/>
        <v>10.004297088481445</v>
      </c>
      <c r="K76" s="132">
        <v>1336474</v>
      </c>
      <c r="L76" s="133">
        <f t="shared" si="20"/>
        <v>0.30145192860133796</v>
      </c>
      <c r="M76" s="133">
        <f>IFERROR(K76/C76-1,"-")</f>
        <v>0.12485691777316932</v>
      </c>
    </row>
    <row r="77" spans="1:14" x14ac:dyDescent="0.25">
      <c r="A77" s="1">
        <v>3</v>
      </c>
      <c r="B77" s="131" t="s">
        <v>54</v>
      </c>
      <c r="C77" s="132">
        <v>1307318</v>
      </c>
      <c r="D77" s="133">
        <v>-4.2220768230605277E-3</v>
      </c>
      <c r="E77" s="132">
        <v>593390</v>
      </c>
      <c r="F77" s="133">
        <f t="shared" si="17"/>
        <v>-0.54610125462970749</v>
      </c>
      <c r="G77" s="132">
        <v>118171</v>
      </c>
      <c r="H77" s="133">
        <f t="shared" si="18"/>
        <v>-0.80085441278080183</v>
      </c>
      <c r="I77" s="132">
        <v>1257429</v>
      </c>
      <c r="J77" s="133">
        <f t="shared" si="19"/>
        <v>9.6407578847602196</v>
      </c>
      <c r="K77" s="132">
        <v>1395535</v>
      </c>
      <c r="L77" s="133">
        <f t="shared" si="20"/>
        <v>0.10983204618312437</v>
      </c>
      <c r="M77" s="133">
        <f t="shared" ref="M77:M78" si="22">IFERROR(K77/C77-1,"-")</f>
        <v>6.7479373801936582E-2</v>
      </c>
    </row>
    <row r="78" spans="1:14" x14ac:dyDescent="0.25">
      <c r="A78" s="1">
        <v>4</v>
      </c>
      <c r="B78" s="131" t="s">
        <v>56</v>
      </c>
      <c r="C78" s="132">
        <v>1218671</v>
      </c>
      <c r="D78" s="133">
        <v>-3.2576673367935571E-3</v>
      </c>
      <c r="E78" s="132">
        <v>0</v>
      </c>
      <c r="F78" s="133">
        <f t="shared" si="17"/>
        <v>-1</v>
      </c>
      <c r="G78" s="132">
        <v>132375</v>
      </c>
      <c r="H78" s="133" t="str">
        <f t="shared" si="18"/>
        <v>-</v>
      </c>
      <c r="I78" s="132">
        <v>1277874</v>
      </c>
      <c r="J78" s="133">
        <f t="shared" si="19"/>
        <v>8.653439093484419</v>
      </c>
      <c r="K78" s="132">
        <v>1334351</v>
      </c>
      <c r="L78" s="133">
        <f t="shared" si="20"/>
        <v>4.4196063148636E-2</v>
      </c>
      <c r="M78" s="133">
        <f t="shared" si="22"/>
        <v>9.492307603939043E-2</v>
      </c>
    </row>
    <row r="79" spans="1:14" x14ac:dyDescent="0.25">
      <c r="A79" s="1">
        <v>5</v>
      </c>
      <c r="B79" s="131" t="s">
        <v>58</v>
      </c>
      <c r="C79" s="132">
        <v>1175240</v>
      </c>
      <c r="D79" s="133">
        <v>-4.3158186980001623E-2</v>
      </c>
      <c r="E79" s="132">
        <v>0</v>
      </c>
      <c r="F79" s="133">
        <f t="shared" si="17"/>
        <v>-1</v>
      </c>
      <c r="G79" s="132">
        <v>179011</v>
      </c>
      <c r="H79" s="133" t="str">
        <f t="shared" si="18"/>
        <v>-</v>
      </c>
      <c r="I79" s="132">
        <v>1193073</v>
      </c>
      <c r="J79" s="133">
        <f t="shared" si="19"/>
        <v>5.6648027216204593</v>
      </c>
      <c r="K79" s="132"/>
      <c r="L79" s="133"/>
      <c r="M79" s="133"/>
    </row>
    <row r="80" spans="1:14" x14ac:dyDescent="0.25">
      <c r="A80" s="1">
        <v>6</v>
      </c>
      <c r="B80" s="131" t="s">
        <v>60</v>
      </c>
      <c r="C80" s="132">
        <v>1266397</v>
      </c>
      <c r="D80" s="133">
        <v>-2.2923244050650049E-2</v>
      </c>
      <c r="E80" s="132">
        <v>0</v>
      </c>
      <c r="F80" s="133">
        <f t="shared" si="17"/>
        <v>-1</v>
      </c>
      <c r="G80" s="132">
        <v>276420</v>
      </c>
      <c r="H80" s="133" t="str">
        <f t="shared" si="18"/>
        <v>-</v>
      </c>
      <c r="I80" s="132">
        <v>1267134</v>
      </c>
      <c r="J80" s="133">
        <f t="shared" si="19"/>
        <v>3.5840894291295857</v>
      </c>
      <c r="K80" s="132"/>
      <c r="L80" s="133"/>
      <c r="M80" s="133"/>
    </row>
    <row r="81" spans="1:14" x14ac:dyDescent="0.25">
      <c r="A81" s="1">
        <v>7</v>
      </c>
      <c r="B81" s="131" t="s">
        <v>62</v>
      </c>
      <c r="C81" s="132">
        <v>1385024</v>
      </c>
      <c r="D81" s="133">
        <v>1.2064180563735594E-2</v>
      </c>
      <c r="E81" s="132">
        <v>0</v>
      </c>
      <c r="F81" s="133">
        <f t="shared" si="17"/>
        <v>-1</v>
      </c>
      <c r="G81" s="132">
        <v>599804</v>
      </c>
      <c r="H81" s="133" t="str">
        <f t="shared" si="18"/>
        <v>-</v>
      </c>
      <c r="I81" s="132">
        <v>1424044</v>
      </c>
      <c r="J81" s="133">
        <f t="shared" si="19"/>
        <v>1.3741822328627351</v>
      </c>
      <c r="K81" s="132"/>
      <c r="L81" s="133"/>
      <c r="M81" s="133"/>
    </row>
    <row r="82" spans="1:14" x14ac:dyDescent="0.25">
      <c r="A82" s="1">
        <v>8</v>
      </c>
      <c r="B82" s="131" t="s">
        <v>64</v>
      </c>
      <c r="C82" s="132">
        <v>1492768</v>
      </c>
      <c r="D82" s="133">
        <v>3.5837354505725338E-2</v>
      </c>
      <c r="E82" s="132">
        <v>0</v>
      </c>
      <c r="F82" s="133">
        <f t="shared" si="17"/>
        <v>-1</v>
      </c>
      <c r="G82" s="132">
        <v>860551</v>
      </c>
      <c r="H82" s="133" t="str">
        <f t="shared" si="18"/>
        <v>-</v>
      </c>
      <c r="I82" s="132">
        <v>1499345</v>
      </c>
      <c r="J82" s="133">
        <f t="shared" si="19"/>
        <v>0.74230812584030459</v>
      </c>
      <c r="K82" s="132"/>
      <c r="L82" s="133"/>
      <c r="M82" s="133"/>
    </row>
    <row r="83" spans="1:14" x14ac:dyDescent="0.25">
      <c r="A83" s="1">
        <v>9</v>
      </c>
      <c r="B83" s="131" t="s">
        <v>66</v>
      </c>
      <c r="C83" s="132">
        <v>1328116</v>
      </c>
      <c r="D83" s="133">
        <v>6.8250407660299661E-3</v>
      </c>
      <c r="E83" s="132">
        <v>0</v>
      </c>
      <c r="F83" s="133">
        <f t="shared" si="17"/>
        <v>-1</v>
      </c>
      <c r="G83" s="132">
        <v>884952</v>
      </c>
      <c r="H83" s="133" t="str">
        <f t="shared" si="18"/>
        <v>-</v>
      </c>
      <c r="I83" s="132">
        <v>1299340</v>
      </c>
      <c r="J83" s="133">
        <f t="shared" si="19"/>
        <v>0.46826042542420376</v>
      </c>
      <c r="K83" s="132"/>
      <c r="L83" s="133"/>
      <c r="M83" s="133"/>
    </row>
    <row r="84" spans="1:14" x14ac:dyDescent="0.25">
      <c r="A84" s="1">
        <v>10</v>
      </c>
      <c r="B84" s="131" t="s">
        <v>68</v>
      </c>
      <c r="C84" s="132">
        <v>1353434</v>
      </c>
      <c r="D84" s="133">
        <v>4.1541254457189147E-4</v>
      </c>
      <c r="E84" s="132">
        <v>0</v>
      </c>
      <c r="F84" s="133">
        <f t="shared" si="17"/>
        <v>-1</v>
      </c>
      <c r="G84" s="132">
        <v>1099800</v>
      </c>
      <c r="H84" s="133" t="str">
        <f t="shared" si="18"/>
        <v>-</v>
      </c>
      <c r="I84" s="132">
        <v>1372251</v>
      </c>
      <c r="J84" s="133">
        <f t="shared" si="19"/>
        <v>0.24772776868521551</v>
      </c>
      <c r="K84" s="132"/>
      <c r="L84" s="133"/>
      <c r="M84" s="133"/>
    </row>
    <row r="85" spans="1:14" x14ac:dyDescent="0.25">
      <c r="A85" s="1">
        <v>11</v>
      </c>
      <c r="B85" s="131" t="s">
        <v>70</v>
      </c>
      <c r="C85" s="132">
        <v>1269736</v>
      </c>
      <c r="D85" s="133">
        <v>1.7670268792944421E-2</v>
      </c>
      <c r="E85" s="132">
        <v>0</v>
      </c>
      <c r="F85" s="133">
        <f t="shared" si="17"/>
        <v>-1</v>
      </c>
      <c r="G85" s="132">
        <v>1098968</v>
      </c>
      <c r="H85" s="133" t="str">
        <f t="shared" si="18"/>
        <v>-</v>
      </c>
      <c r="I85" s="132">
        <v>1338733</v>
      </c>
      <c r="J85" s="133">
        <f t="shared" si="19"/>
        <v>0.21817286763581833</v>
      </c>
      <c r="K85" s="132"/>
      <c r="L85" s="133"/>
      <c r="M85" s="133"/>
    </row>
    <row r="86" spans="1:14" x14ac:dyDescent="0.25">
      <c r="A86" s="1">
        <v>12</v>
      </c>
      <c r="B86" s="131" t="s">
        <v>72</v>
      </c>
      <c r="C86" s="132">
        <v>1325580</v>
      </c>
      <c r="D86" s="133">
        <v>6.257129138507489E-2</v>
      </c>
      <c r="E86" s="132">
        <v>0</v>
      </c>
      <c r="F86" s="133">
        <f t="shared" si="17"/>
        <v>-1</v>
      </c>
      <c r="G86" s="132">
        <v>976636</v>
      </c>
      <c r="H86" s="133" t="str">
        <f t="shared" si="18"/>
        <v>-</v>
      </c>
      <c r="I86" s="132">
        <v>1362833</v>
      </c>
      <c r="J86" s="133">
        <f t="shared" si="19"/>
        <v>0.39543596590746199</v>
      </c>
      <c r="K86" s="132"/>
      <c r="L86" s="133"/>
      <c r="M86" s="133"/>
    </row>
    <row r="87" spans="1:14" ht="15.75" x14ac:dyDescent="0.25">
      <c r="B87" s="134" t="s">
        <v>33</v>
      </c>
      <c r="C87" s="135">
        <v>15634796</v>
      </c>
      <c r="D87" s="136">
        <v>4.6612133445682602E-3</v>
      </c>
      <c r="E87" s="135">
        <v>0</v>
      </c>
      <c r="F87" s="136">
        <f t="shared" si="17"/>
        <v>-1</v>
      </c>
      <c r="G87" s="135">
        <v>6408381</v>
      </c>
      <c r="H87" s="136" t="str">
        <f t="shared" si="18"/>
        <v>-</v>
      </c>
      <c r="I87" s="135">
        <v>15203961</v>
      </c>
      <c r="J87" s="136">
        <f t="shared" si="19"/>
        <v>1.3725120276088454</v>
      </c>
      <c r="K87" s="135">
        <v>5516529</v>
      </c>
      <c r="L87" s="136">
        <v>0.24044771461105485</v>
      </c>
      <c r="M87" s="136">
        <v>9.4875043192409914E-2</v>
      </c>
    </row>
    <row r="88" spans="1:14" ht="6" customHeight="1" x14ac:dyDescent="0.25"/>
    <row r="89" spans="1:14" x14ac:dyDescent="0.25">
      <c r="B89" s="39" t="s">
        <v>19</v>
      </c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</row>
    <row r="90" spans="1:14" ht="15.75" x14ac:dyDescent="0.25">
      <c r="I90" s="136"/>
    </row>
    <row r="92" spans="1:14" ht="48.75" customHeight="1" thickBot="1" x14ac:dyDescent="0.3">
      <c r="B92" s="293" t="s">
        <v>343</v>
      </c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1" t="s">
        <v>86</v>
      </c>
    </row>
    <row r="93" spans="1:14" ht="10.5" customHeight="1" thickBot="1" x14ac:dyDescent="0.3">
      <c r="B93" s="124"/>
      <c r="C93" s="125"/>
      <c r="D93" s="124"/>
      <c r="E93" s="124"/>
      <c r="F93" s="124"/>
      <c r="G93" s="124"/>
      <c r="H93" s="124"/>
      <c r="I93" s="124"/>
      <c r="J93" s="124"/>
      <c r="K93" s="2"/>
      <c r="L93" s="2"/>
      <c r="N93" s="1" t="s">
        <v>87</v>
      </c>
    </row>
    <row r="94" spans="1:14" ht="22.5" thickTop="1" thickBot="1" x14ac:dyDescent="0.3">
      <c r="B94" s="3"/>
      <c r="C94" s="303" t="s">
        <v>23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5"/>
    </row>
    <row r="95" spans="1:14" ht="22.5" thickTop="1" thickBot="1" x14ac:dyDescent="0.3">
      <c r="B95" s="3"/>
      <c r="C95" s="306">
        <v>2019</v>
      </c>
      <c r="D95" s="307"/>
      <c r="E95" s="308" t="s">
        <v>161</v>
      </c>
      <c r="F95" s="307"/>
      <c r="G95" s="308" t="s">
        <v>160</v>
      </c>
      <c r="H95" s="307"/>
      <c r="I95" s="308">
        <v>2022</v>
      </c>
      <c r="J95" s="307"/>
      <c r="K95" s="308">
        <v>2023</v>
      </c>
      <c r="L95" s="309"/>
      <c r="M95" s="310"/>
    </row>
    <row r="96" spans="1:14" ht="16.5" thickTop="1" thickBot="1" x14ac:dyDescent="0.3">
      <c r="B96" s="6"/>
      <c r="C96" s="127" t="s">
        <v>46</v>
      </c>
      <c r="D96" s="128" t="str">
        <f>CONCATENATE("var ",RIGHT(C95,2),"/",RIGHT(C95-1,2))</f>
        <v>var 19/18</v>
      </c>
      <c r="E96" s="129" t="s">
        <v>46</v>
      </c>
      <c r="F96" s="128" t="str">
        <f>CONCATENATE("var ",RIGHT(E95,2),"/",RIGHT(C95,2))</f>
        <v>var 20/19</v>
      </c>
      <c r="G96" s="129" t="s">
        <v>46</v>
      </c>
      <c r="H96" s="128" t="str">
        <f>CONCATENATE("var ",RIGHT(G95,2),"/",RIGHT(E95,2))</f>
        <v>var 21/20</v>
      </c>
      <c r="I96" s="129" t="s">
        <v>46</v>
      </c>
      <c r="J96" s="128" t="str">
        <f>CONCATENATE("var ",RIGHT(I95,2),"/",RIGHT(G95,2))</f>
        <v>var 22/21</v>
      </c>
      <c r="K96" s="129" t="s">
        <v>46</v>
      </c>
      <c r="L96" s="128" t="str">
        <f>CONCATENATE("var ",RIGHT(K95,2),"/",RIGHT(I95,2))</f>
        <v>var 23/22</v>
      </c>
      <c r="M96" s="128" t="str">
        <f>CONCATENATE("var ",RIGHT(K95,2),"/",RIGHT(C95,2))</f>
        <v>var 23/19</v>
      </c>
    </row>
    <row r="97" spans="2:13" x14ac:dyDescent="0.25">
      <c r="B97" s="131" t="s">
        <v>50</v>
      </c>
      <c r="C97" s="132">
        <v>349783</v>
      </c>
      <c r="D97" s="133">
        <v>-1.8310052847684721E-2</v>
      </c>
      <c r="E97" s="132">
        <v>345891</v>
      </c>
      <c r="F97" s="133">
        <f t="shared" ref="F97:F109" si="23">IFERROR(E97/C97-1,"-")</f>
        <v>-1.1126898677179864E-2</v>
      </c>
      <c r="G97" s="132">
        <v>45034</v>
      </c>
      <c r="H97" s="133">
        <f t="shared" ref="H97:H109" si="24">IFERROR(G97/E97-1,"-")</f>
        <v>-0.86980291479107574</v>
      </c>
      <c r="I97" s="132">
        <v>230012</v>
      </c>
      <c r="J97" s="133">
        <f t="shared" ref="J97:J109" si="25">IFERROR(I97/G97-1,"-")</f>
        <v>4.1075187636008348</v>
      </c>
      <c r="K97" s="132">
        <v>315071</v>
      </c>
      <c r="L97" s="133">
        <f t="shared" ref="L97:L100" si="26">IFERROR(K97/I97-1,"-")</f>
        <v>0.36980244508982141</v>
      </c>
      <c r="M97" s="133">
        <f t="shared" ref="M97" si="27">IFERROR(K97/C97-1,"-")</f>
        <v>-9.9238670833059373E-2</v>
      </c>
    </row>
    <row r="98" spans="2:13" x14ac:dyDescent="0.25">
      <c r="B98" s="131" t="s">
        <v>52</v>
      </c>
      <c r="C98" s="132">
        <v>315241</v>
      </c>
      <c r="D98" s="133">
        <v>-4.402609178218031E-2</v>
      </c>
      <c r="E98" s="132">
        <v>336108</v>
      </c>
      <c r="F98" s="133">
        <f t="shared" si="23"/>
        <v>6.6193800933254332E-2</v>
      </c>
      <c r="G98" s="132">
        <v>35817</v>
      </c>
      <c r="H98" s="133">
        <f t="shared" si="24"/>
        <v>-0.89343603841622332</v>
      </c>
      <c r="I98" s="132">
        <v>267099</v>
      </c>
      <c r="J98" s="133">
        <f t="shared" si="25"/>
        <v>6.4573247340648292</v>
      </c>
      <c r="K98" s="132">
        <v>302554</v>
      </c>
      <c r="L98" s="133">
        <f t="shared" si="26"/>
        <v>0.13274104358309091</v>
      </c>
      <c r="M98" s="133">
        <f>IFERROR(K98/C98-1,"-")</f>
        <v>-4.0245399551454231E-2</v>
      </c>
    </row>
    <row r="99" spans="2:13" x14ac:dyDescent="0.25">
      <c r="B99" s="131" t="s">
        <v>54</v>
      </c>
      <c r="C99" s="132">
        <v>343656</v>
      </c>
      <c r="D99" s="133">
        <v>-1.3455128996420207E-2</v>
      </c>
      <c r="E99" s="132">
        <v>160254</v>
      </c>
      <c r="F99" s="133">
        <f t="shared" si="23"/>
        <v>-0.53367902786507437</v>
      </c>
      <c r="G99" s="132">
        <v>50352</v>
      </c>
      <c r="H99" s="133">
        <f t="shared" si="24"/>
        <v>-0.68579879441386793</v>
      </c>
      <c r="I99" s="132">
        <v>314383</v>
      </c>
      <c r="J99" s="133">
        <f t="shared" si="25"/>
        <v>5.2437043215761046</v>
      </c>
      <c r="K99" s="132">
        <v>305531</v>
      </c>
      <c r="L99" s="133">
        <f t="shared" si="26"/>
        <v>-2.8156738754958166E-2</v>
      </c>
      <c r="M99" s="133">
        <f t="shared" ref="M99:M100" si="28">IFERROR(K99/C99-1,"-")</f>
        <v>-0.11093942779989296</v>
      </c>
    </row>
    <row r="100" spans="2:13" x14ac:dyDescent="0.25">
      <c r="B100" s="131" t="s">
        <v>56</v>
      </c>
      <c r="C100" s="132">
        <v>301356</v>
      </c>
      <c r="D100" s="133">
        <v>-8.7723626173019653E-3</v>
      </c>
      <c r="E100" s="132">
        <v>0</v>
      </c>
      <c r="F100" s="133">
        <f t="shared" si="23"/>
        <v>-1</v>
      </c>
      <c r="G100" s="132">
        <v>49484</v>
      </c>
      <c r="H100" s="133" t="str">
        <f t="shared" si="24"/>
        <v>-</v>
      </c>
      <c r="I100" s="132">
        <v>294027</v>
      </c>
      <c r="J100" s="133">
        <f t="shared" si="25"/>
        <v>4.9418599951499473</v>
      </c>
      <c r="K100" s="132">
        <v>297151</v>
      </c>
      <c r="L100" s="133">
        <f t="shared" si="26"/>
        <v>1.0624874586347532E-2</v>
      </c>
      <c r="M100" s="133">
        <f t="shared" si="28"/>
        <v>-1.3953596410889446E-2</v>
      </c>
    </row>
    <row r="101" spans="2:13" x14ac:dyDescent="0.25">
      <c r="B101" s="131" t="s">
        <v>58</v>
      </c>
      <c r="C101" s="132">
        <v>285339</v>
      </c>
      <c r="D101" s="133">
        <v>-1.8691492361765483E-2</v>
      </c>
      <c r="E101" s="132">
        <v>0</v>
      </c>
      <c r="F101" s="133">
        <f t="shared" si="23"/>
        <v>-1</v>
      </c>
      <c r="G101" s="132">
        <v>60129</v>
      </c>
      <c r="H101" s="133" t="str">
        <f t="shared" si="24"/>
        <v>-</v>
      </c>
      <c r="I101" s="132">
        <v>247135</v>
      </c>
      <c r="J101" s="133">
        <f t="shared" si="25"/>
        <v>3.1100799946781086</v>
      </c>
      <c r="K101" s="132"/>
      <c r="L101" s="133"/>
      <c r="M101" s="133"/>
    </row>
    <row r="102" spans="2:13" x14ac:dyDescent="0.25">
      <c r="B102" s="131" t="s">
        <v>60</v>
      </c>
      <c r="C102" s="132">
        <v>333201</v>
      </c>
      <c r="D102" s="133">
        <v>6.6041931283373767E-2</v>
      </c>
      <c r="E102" s="132">
        <v>0</v>
      </c>
      <c r="F102" s="133">
        <f t="shared" si="23"/>
        <v>-1</v>
      </c>
      <c r="G102" s="132">
        <v>73232</v>
      </c>
      <c r="H102" s="133" t="str">
        <f t="shared" si="24"/>
        <v>-</v>
      </c>
      <c r="I102" s="132">
        <v>267374</v>
      </c>
      <c r="J102" s="133">
        <f t="shared" si="25"/>
        <v>2.6510541839632946</v>
      </c>
      <c r="K102" s="132"/>
      <c r="L102" s="133"/>
      <c r="M102" s="133"/>
    </row>
    <row r="103" spans="2:13" x14ac:dyDescent="0.25">
      <c r="B103" s="131" t="s">
        <v>62</v>
      </c>
      <c r="C103" s="132">
        <v>358206</v>
      </c>
      <c r="D103" s="133">
        <v>1.8771010733605209E-2</v>
      </c>
      <c r="E103" s="132">
        <v>0</v>
      </c>
      <c r="F103" s="133">
        <f t="shared" si="23"/>
        <v>-1</v>
      </c>
      <c r="G103" s="132">
        <v>116721</v>
      </c>
      <c r="H103" s="133" t="str">
        <f t="shared" si="24"/>
        <v>-</v>
      </c>
      <c r="I103" s="132">
        <v>303708</v>
      </c>
      <c r="J103" s="133">
        <f t="shared" si="25"/>
        <v>1.6019996401675791</v>
      </c>
      <c r="K103" s="132"/>
      <c r="L103" s="133"/>
      <c r="M103" s="133"/>
    </row>
    <row r="104" spans="2:13" x14ac:dyDescent="0.25">
      <c r="B104" s="131" t="s">
        <v>64</v>
      </c>
      <c r="C104" s="132">
        <v>350589</v>
      </c>
      <c r="D104" s="133">
        <v>-7.5468016149490946E-2</v>
      </c>
      <c r="E104" s="132">
        <v>0</v>
      </c>
      <c r="F104" s="133">
        <f t="shared" si="23"/>
        <v>-1</v>
      </c>
      <c r="G104" s="132">
        <v>179811</v>
      </c>
      <c r="H104" s="133" t="str">
        <f t="shared" si="24"/>
        <v>-</v>
      </c>
      <c r="I104" s="132">
        <v>345691</v>
      </c>
      <c r="J104" s="133">
        <f t="shared" si="25"/>
        <v>0.92252420597182594</v>
      </c>
      <c r="K104" s="132"/>
      <c r="L104" s="133"/>
      <c r="M104" s="133"/>
    </row>
    <row r="105" spans="2:13" x14ac:dyDescent="0.25">
      <c r="B105" s="131" t="s">
        <v>66</v>
      </c>
      <c r="C105" s="132">
        <v>313414</v>
      </c>
      <c r="D105" s="133">
        <v>-7.5425833820084831E-2</v>
      </c>
      <c r="E105" s="132">
        <v>0</v>
      </c>
      <c r="F105" s="133">
        <f t="shared" si="23"/>
        <v>-1</v>
      </c>
      <c r="G105" s="132">
        <v>191266</v>
      </c>
      <c r="H105" s="133" t="str">
        <f t="shared" si="24"/>
        <v>-</v>
      </c>
      <c r="I105" s="132">
        <v>281605</v>
      </c>
      <c r="J105" s="133">
        <f t="shared" si="25"/>
        <v>0.47232126985454803</v>
      </c>
      <c r="K105" s="132"/>
      <c r="L105" s="133"/>
      <c r="M105" s="133"/>
    </row>
    <row r="106" spans="2:13" x14ac:dyDescent="0.25">
      <c r="B106" s="131" t="s">
        <v>68</v>
      </c>
      <c r="C106" s="132">
        <v>316424</v>
      </c>
      <c r="D106" s="133">
        <v>-0.10874512719980167</v>
      </c>
      <c r="E106" s="132">
        <v>0</v>
      </c>
      <c r="F106" s="133">
        <f t="shared" si="23"/>
        <v>-1</v>
      </c>
      <c r="G106" s="132">
        <v>267716</v>
      </c>
      <c r="H106" s="133" t="str">
        <f t="shared" si="24"/>
        <v>-</v>
      </c>
      <c r="I106" s="132">
        <v>305976</v>
      </c>
      <c r="J106" s="133">
        <f t="shared" si="25"/>
        <v>0.1429126387664541</v>
      </c>
      <c r="K106" s="132"/>
      <c r="L106" s="133"/>
      <c r="M106" s="133"/>
    </row>
    <row r="107" spans="2:13" x14ac:dyDescent="0.25">
      <c r="B107" s="131" t="s">
        <v>70</v>
      </c>
      <c r="C107" s="132">
        <v>336638</v>
      </c>
      <c r="D107" s="133">
        <v>-2.302566662410177E-2</v>
      </c>
      <c r="E107" s="132">
        <v>0</v>
      </c>
      <c r="F107" s="133">
        <f t="shared" si="23"/>
        <v>-1</v>
      </c>
      <c r="G107" s="132">
        <v>295615</v>
      </c>
      <c r="H107" s="133" t="str">
        <f t="shared" si="24"/>
        <v>-</v>
      </c>
      <c r="I107" s="132">
        <v>304073</v>
      </c>
      <c r="J107" s="133">
        <f t="shared" si="25"/>
        <v>2.8611538656698743E-2</v>
      </c>
      <c r="K107" s="132"/>
      <c r="L107" s="133"/>
      <c r="M107" s="133"/>
    </row>
    <row r="108" spans="2:13" x14ac:dyDescent="0.25">
      <c r="B108" s="131" t="s">
        <v>72</v>
      </c>
      <c r="C108" s="132">
        <v>338253</v>
      </c>
      <c r="D108" s="133">
        <v>-1.2283379937343408E-3</v>
      </c>
      <c r="E108" s="132">
        <v>0</v>
      </c>
      <c r="F108" s="133">
        <f t="shared" si="23"/>
        <v>-1</v>
      </c>
      <c r="G108" s="132">
        <v>249783</v>
      </c>
      <c r="H108" s="133" t="str">
        <f t="shared" si="24"/>
        <v>-</v>
      </c>
      <c r="I108" s="132">
        <v>307147</v>
      </c>
      <c r="J108" s="133">
        <f t="shared" si="25"/>
        <v>0.22965534083584549</v>
      </c>
      <c r="K108" s="132"/>
      <c r="L108" s="133"/>
      <c r="M108" s="133"/>
    </row>
    <row r="109" spans="2:13" ht="15.75" x14ac:dyDescent="0.25">
      <c r="B109" s="134" t="s">
        <v>33</v>
      </c>
      <c r="C109" s="135">
        <v>3942100</v>
      </c>
      <c r="D109" s="136">
        <v>-2.6601837656021865E-2</v>
      </c>
      <c r="E109" s="135">
        <v>0</v>
      </c>
      <c r="F109" s="136">
        <f t="shared" si="23"/>
        <v>-1</v>
      </c>
      <c r="G109" s="135">
        <v>1614960</v>
      </c>
      <c r="H109" s="136" t="str">
        <f t="shared" si="24"/>
        <v>-</v>
      </c>
      <c r="I109" s="135">
        <v>3468230</v>
      </c>
      <c r="J109" s="136">
        <f t="shared" si="25"/>
        <v>1.147564026353594</v>
      </c>
      <c r="K109" s="135">
        <v>1220307</v>
      </c>
      <c r="L109" s="136">
        <v>0.10382977799607596</v>
      </c>
      <c r="M109" s="136">
        <v>-6.8493537582173358E-2</v>
      </c>
    </row>
    <row r="110" spans="2:13" ht="6" customHeight="1" x14ac:dyDescent="0.25"/>
    <row r="111" spans="2:13" x14ac:dyDescent="0.25">
      <c r="B111" s="39" t="s">
        <v>19</v>
      </c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</row>
    <row r="112" spans="2:13" ht="15.75" x14ac:dyDescent="0.25">
      <c r="I112" s="136"/>
    </row>
    <row r="114" spans="1:14" ht="48.75" customHeight="1" thickBot="1" x14ac:dyDescent="0.3">
      <c r="B114" s="293" t="s">
        <v>344</v>
      </c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1" t="s">
        <v>91</v>
      </c>
    </row>
    <row r="115" spans="1:14" ht="10.5" customHeight="1" thickBot="1" x14ac:dyDescent="0.3">
      <c r="B115" s="124"/>
      <c r="C115" s="125"/>
      <c r="D115" s="124"/>
      <c r="E115" s="124"/>
      <c r="F115" s="124"/>
      <c r="G115" s="124"/>
      <c r="H115" s="124"/>
      <c r="I115" s="124"/>
      <c r="J115" s="124"/>
      <c r="K115" s="2"/>
      <c r="L115" s="2"/>
      <c r="N115" s="1" t="s">
        <v>92</v>
      </c>
    </row>
    <row r="116" spans="1:14" ht="22.5" thickTop="1" thickBot="1" x14ac:dyDescent="0.3">
      <c r="B116" s="3"/>
      <c r="C116" s="303" t="s">
        <v>24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5"/>
    </row>
    <row r="117" spans="1:14" ht="22.5" thickTop="1" thickBot="1" x14ac:dyDescent="0.3">
      <c r="B117" s="3"/>
      <c r="C117" s="306">
        <v>2019</v>
      </c>
      <c r="D117" s="307"/>
      <c r="E117" s="308" t="s">
        <v>161</v>
      </c>
      <c r="F117" s="307"/>
      <c r="G117" s="308" t="s">
        <v>160</v>
      </c>
      <c r="H117" s="307"/>
      <c r="I117" s="308">
        <v>2022</v>
      </c>
      <c r="J117" s="307"/>
      <c r="K117" s="308">
        <v>2023</v>
      </c>
      <c r="L117" s="309"/>
      <c r="M117" s="310"/>
    </row>
    <row r="118" spans="1:14" ht="16.5" thickTop="1" thickBot="1" x14ac:dyDescent="0.3">
      <c r="B118" s="6"/>
      <c r="C118" s="127" t="s">
        <v>46</v>
      </c>
      <c r="D118" s="128" t="str">
        <f>CONCATENATE("var ",RIGHT(C117,2),"/",RIGHT(C117-1,2))</f>
        <v>var 19/18</v>
      </c>
      <c r="E118" s="129" t="s">
        <v>46</v>
      </c>
      <c r="F118" s="128" t="str">
        <f>CONCATENATE("var ",RIGHT(E117,2),"/",RIGHT(C117,2))</f>
        <v>var 20/19</v>
      </c>
      <c r="G118" s="129" t="s">
        <v>46</v>
      </c>
      <c r="H118" s="128" t="str">
        <f>CONCATENATE("var ",RIGHT(G117,2),"/",RIGHT(E117,2))</f>
        <v>var 21/20</v>
      </c>
      <c r="I118" s="129" t="s">
        <v>46</v>
      </c>
      <c r="J118" s="128" t="str">
        <f>CONCATENATE("var ",RIGHT(I117,2),"/",RIGHT(G117,2))</f>
        <v>var 22/21</v>
      </c>
      <c r="K118" s="129" t="s">
        <v>46</v>
      </c>
      <c r="L118" s="128" t="str">
        <f>CONCATENATE("var ",RIGHT(K117,2),"/",RIGHT(I117,2))</f>
        <v>var 23/22</v>
      </c>
      <c r="M118" s="128" t="str">
        <f>CONCATENATE("var ",RIGHT(K117,2),"/",RIGHT(C117,2))</f>
        <v>var 23/19</v>
      </c>
    </row>
    <row r="119" spans="1:14" x14ac:dyDescent="0.25">
      <c r="B119" s="131" t="s">
        <v>50</v>
      </c>
      <c r="C119" s="132">
        <v>50112</v>
      </c>
      <c r="D119" s="133">
        <v>-8.7827875566558022E-2</v>
      </c>
      <c r="E119" s="132">
        <v>39533</v>
      </c>
      <c r="F119" s="133">
        <f t="shared" ref="F119:F131" si="29">IFERROR(E119/C119-1,"-")</f>
        <v>-0.21110712005108556</v>
      </c>
      <c r="G119" s="132">
        <v>1625</v>
      </c>
      <c r="H119" s="133">
        <f t="shared" ref="H119:H131" si="30">IFERROR(G119/E119-1,"-")</f>
        <v>-0.95889510029595526</v>
      </c>
      <c r="I119" s="132">
        <v>27799</v>
      </c>
      <c r="J119" s="133">
        <f t="shared" ref="J119:J131" si="31">IFERROR(I119/G119-1,"-")</f>
        <v>16.107076923076924</v>
      </c>
      <c r="K119" s="132">
        <v>43001</v>
      </c>
      <c r="L119" s="133">
        <f t="shared" ref="L119:L122" si="32">IFERROR(K119/I119-1,"-")</f>
        <v>0.54685420338861102</v>
      </c>
      <c r="M119" s="133">
        <f t="shared" ref="M119" si="33">IFERROR(K119/C119-1,"-")</f>
        <v>-0.14190213920817374</v>
      </c>
    </row>
    <row r="120" spans="1:14" x14ac:dyDescent="0.25">
      <c r="B120" s="131" t="s">
        <v>52</v>
      </c>
      <c r="C120" s="132">
        <v>46307</v>
      </c>
      <c r="D120" s="133">
        <v>-0.18772474521566773</v>
      </c>
      <c r="E120" s="132">
        <v>40176</v>
      </c>
      <c r="F120" s="133">
        <f t="shared" si="29"/>
        <v>-0.13239898935366146</v>
      </c>
      <c r="G120" s="132">
        <v>1727</v>
      </c>
      <c r="H120" s="133">
        <f t="shared" si="30"/>
        <v>-0.9570141377937077</v>
      </c>
      <c r="I120" s="132">
        <v>29168</v>
      </c>
      <c r="J120" s="133">
        <f t="shared" si="31"/>
        <v>15.889403590040533</v>
      </c>
      <c r="K120" s="132">
        <v>37383</v>
      </c>
      <c r="L120" s="133">
        <f t="shared" si="32"/>
        <v>0.2816442676906199</v>
      </c>
      <c r="M120" s="133">
        <f>IFERROR(K120/C120-1,"-")</f>
        <v>-0.19271384455913798</v>
      </c>
    </row>
    <row r="121" spans="1:14" x14ac:dyDescent="0.25">
      <c r="B121" s="131" t="s">
        <v>54</v>
      </c>
      <c r="C121" s="132">
        <v>48065</v>
      </c>
      <c r="D121" s="133">
        <v>-0.13382350291038181</v>
      </c>
      <c r="E121" s="132">
        <v>17916</v>
      </c>
      <c r="F121" s="133">
        <f t="shared" si="29"/>
        <v>-0.62725475918027673</v>
      </c>
      <c r="G121" s="132">
        <v>1653</v>
      </c>
      <c r="H121" s="133">
        <f t="shared" si="30"/>
        <v>-0.90773610180843933</v>
      </c>
      <c r="I121" s="132">
        <v>32483</v>
      </c>
      <c r="J121" s="133">
        <f t="shared" si="31"/>
        <v>18.650937689050213</v>
      </c>
      <c r="K121" s="132">
        <v>40476</v>
      </c>
      <c r="L121" s="133">
        <f t="shared" si="32"/>
        <v>0.24606717359849761</v>
      </c>
      <c r="M121" s="133">
        <f t="shared" ref="M121:M122" si="34">IFERROR(K121/C121-1,"-")</f>
        <v>-0.15789035680848851</v>
      </c>
    </row>
    <row r="122" spans="1:14" x14ac:dyDescent="0.25">
      <c r="B122" s="131" t="s">
        <v>56</v>
      </c>
      <c r="C122" s="132">
        <v>42298</v>
      </c>
      <c r="D122" s="133">
        <v>-0.12076993431445915</v>
      </c>
      <c r="E122" s="132">
        <v>0</v>
      </c>
      <c r="F122" s="133">
        <f t="shared" si="29"/>
        <v>-1</v>
      </c>
      <c r="G122" s="132">
        <v>1279</v>
      </c>
      <c r="H122" s="133" t="str">
        <f t="shared" si="30"/>
        <v>-</v>
      </c>
      <c r="I122" s="132">
        <v>30308</v>
      </c>
      <c r="J122" s="133">
        <f t="shared" si="31"/>
        <v>22.696637998436277</v>
      </c>
      <c r="K122" s="132">
        <v>33163</v>
      </c>
      <c r="L122" s="133">
        <f t="shared" si="32"/>
        <v>9.4199551273591142E-2</v>
      </c>
      <c r="M122" s="133">
        <f t="shared" si="34"/>
        <v>-0.21596765804529761</v>
      </c>
    </row>
    <row r="123" spans="1:14" x14ac:dyDescent="0.25">
      <c r="B123" s="131" t="s">
        <v>58</v>
      </c>
      <c r="C123" s="132">
        <v>46010</v>
      </c>
      <c r="D123" s="133">
        <v>0.19027292717630329</v>
      </c>
      <c r="E123" s="132">
        <v>0</v>
      </c>
      <c r="F123" s="133">
        <f t="shared" si="29"/>
        <v>-1</v>
      </c>
      <c r="G123" s="132">
        <v>1780</v>
      </c>
      <c r="H123" s="133" t="str">
        <f t="shared" si="30"/>
        <v>-</v>
      </c>
      <c r="I123" s="132">
        <v>26462</v>
      </c>
      <c r="J123" s="133">
        <f t="shared" si="31"/>
        <v>13.866292134831461</v>
      </c>
      <c r="K123" s="132"/>
      <c r="L123" s="133"/>
      <c r="M123" s="133"/>
    </row>
    <row r="124" spans="1:14" x14ac:dyDescent="0.25">
      <c r="B124" s="131" t="s">
        <v>60</v>
      </c>
      <c r="C124" s="132">
        <v>43716</v>
      </c>
      <c r="D124" s="133">
        <v>-0.13323816321674997</v>
      </c>
      <c r="E124" s="132">
        <v>0</v>
      </c>
      <c r="F124" s="133">
        <f t="shared" si="29"/>
        <v>-1</v>
      </c>
      <c r="G124" s="132">
        <v>929</v>
      </c>
      <c r="H124" s="133" t="str">
        <f t="shared" si="30"/>
        <v>-</v>
      </c>
      <c r="I124" s="132">
        <v>26632</v>
      </c>
      <c r="J124" s="133">
        <f t="shared" si="31"/>
        <v>27.667384284176535</v>
      </c>
      <c r="K124" s="132"/>
      <c r="L124" s="133"/>
      <c r="M124" s="133"/>
    </row>
    <row r="125" spans="1:14" x14ac:dyDescent="0.25">
      <c r="B125" s="131" t="s">
        <v>62</v>
      </c>
      <c r="C125" s="132">
        <v>34569</v>
      </c>
      <c r="D125" s="133">
        <v>-0.39332409048630246</v>
      </c>
      <c r="E125" s="132">
        <v>0</v>
      </c>
      <c r="F125" s="133">
        <f t="shared" si="29"/>
        <v>-1</v>
      </c>
      <c r="G125" s="132">
        <v>11899</v>
      </c>
      <c r="H125" s="133" t="str">
        <f t="shared" si="30"/>
        <v>-</v>
      </c>
      <c r="I125" s="132">
        <v>28868</v>
      </c>
      <c r="J125" s="133">
        <f t="shared" si="31"/>
        <v>1.4260862257332549</v>
      </c>
      <c r="K125" s="132"/>
      <c r="L125" s="133"/>
      <c r="M125" s="133"/>
    </row>
    <row r="126" spans="1:14" x14ac:dyDescent="0.25">
      <c r="B126" s="131" t="s">
        <v>64</v>
      </c>
      <c r="C126" s="132">
        <v>33664</v>
      </c>
      <c r="D126" s="133">
        <v>-0.42251346622293895</v>
      </c>
      <c r="E126" s="132">
        <v>0</v>
      </c>
      <c r="F126" s="133">
        <f t="shared" si="29"/>
        <v>-1</v>
      </c>
      <c r="G126" s="132">
        <v>22700</v>
      </c>
      <c r="H126" s="133" t="str">
        <f t="shared" si="30"/>
        <v>-</v>
      </c>
      <c r="I126" s="132">
        <v>33779</v>
      </c>
      <c r="J126" s="133">
        <f t="shared" si="31"/>
        <v>0.48806167400881062</v>
      </c>
      <c r="K126" s="132"/>
      <c r="L126" s="133"/>
      <c r="M126" s="133"/>
    </row>
    <row r="127" spans="1:14" x14ac:dyDescent="0.25">
      <c r="B127" s="131" t="s">
        <v>66</v>
      </c>
      <c r="C127" s="132">
        <v>31237</v>
      </c>
      <c r="D127" s="133">
        <v>-0.38341130257989375</v>
      </c>
      <c r="E127" s="132">
        <v>0</v>
      </c>
      <c r="F127" s="133">
        <f t="shared" si="29"/>
        <v>-1</v>
      </c>
      <c r="G127" s="132">
        <v>19696</v>
      </c>
      <c r="H127" s="133" t="str">
        <f t="shared" si="30"/>
        <v>-</v>
      </c>
      <c r="I127" s="132">
        <v>31871</v>
      </c>
      <c r="J127" s="133">
        <f t="shared" si="31"/>
        <v>0.61814581640942334</v>
      </c>
      <c r="K127" s="132"/>
      <c r="L127" s="133"/>
      <c r="M127" s="133"/>
    </row>
    <row r="128" spans="1:14" x14ac:dyDescent="0.25">
      <c r="A128" s="130"/>
      <c r="B128" s="131" t="s">
        <v>68</v>
      </c>
      <c r="C128" s="132">
        <v>38233</v>
      </c>
      <c r="D128" s="133">
        <v>-0.13568441279529786</v>
      </c>
      <c r="E128" s="132">
        <v>0</v>
      </c>
      <c r="F128" s="133">
        <f t="shared" si="29"/>
        <v>-1</v>
      </c>
      <c r="G128" s="132">
        <v>24086</v>
      </c>
      <c r="H128" s="133" t="str">
        <f t="shared" si="30"/>
        <v>-</v>
      </c>
      <c r="I128" s="132">
        <v>37849</v>
      </c>
      <c r="J128" s="133">
        <f t="shared" si="31"/>
        <v>0.57141077804533746</v>
      </c>
      <c r="K128" s="132"/>
      <c r="L128" s="133"/>
      <c r="M128" s="133"/>
    </row>
    <row r="129" spans="2:14" x14ac:dyDescent="0.25">
      <c r="B129" s="131" t="s">
        <v>70</v>
      </c>
      <c r="C129" s="132">
        <v>36396</v>
      </c>
      <c r="D129" s="133">
        <v>-0.24222361024359773</v>
      </c>
      <c r="E129" s="132">
        <v>0</v>
      </c>
      <c r="F129" s="133">
        <f t="shared" si="29"/>
        <v>-1</v>
      </c>
      <c r="G129" s="132">
        <v>26776</v>
      </c>
      <c r="H129" s="133" t="str">
        <f t="shared" si="30"/>
        <v>-</v>
      </c>
      <c r="I129" s="132">
        <v>40409</v>
      </c>
      <c r="J129" s="133">
        <f t="shared" si="31"/>
        <v>0.50914998506124887</v>
      </c>
      <c r="K129" s="132"/>
      <c r="L129" s="133"/>
      <c r="M129" s="133"/>
    </row>
    <row r="130" spans="2:14" x14ac:dyDescent="0.25">
      <c r="B130" s="131" t="s">
        <v>72</v>
      </c>
      <c r="C130" s="132">
        <v>38726</v>
      </c>
      <c r="D130" s="133">
        <v>-0.2189189189189189</v>
      </c>
      <c r="E130" s="132">
        <v>0</v>
      </c>
      <c r="F130" s="133">
        <f t="shared" si="29"/>
        <v>-1</v>
      </c>
      <c r="G130" s="132">
        <v>25616</v>
      </c>
      <c r="H130" s="133" t="str">
        <f t="shared" si="30"/>
        <v>-</v>
      </c>
      <c r="I130" s="132">
        <v>42097</v>
      </c>
      <c r="J130" s="133">
        <f t="shared" si="31"/>
        <v>0.64338694565896315</v>
      </c>
      <c r="K130" s="132"/>
      <c r="L130" s="133"/>
      <c r="M130" s="133"/>
    </row>
    <row r="131" spans="2:14" ht="15.75" x14ac:dyDescent="0.25">
      <c r="B131" s="134" t="s">
        <v>33</v>
      </c>
      <c r="C131" s="135">
        <v>489333</v>
      </c>
      <c r="D131" s="136">
        <v>-0.20098070432401449</v>
      </c>
      <c r="E131" s="135">
        <v>0</v>
      </c>
      <c r="F131" s="136">
        <f t="shared" si="29"/>
        <v>-1</v>
      </c>
      <c r="G131" s="135">
        <v>139766</v>
      </c>
      <c r="H131" s="136" t="str">
        <f t="shared" si="30"/>
        <v>-</v>
      </c>
      <c r="I131" s="135">
        <v>387725</v>
      </c>
      <c r="J131" s="136">
        <f t="shared" si="31"/>
        <v>1.7741009973813373</v>
      </c>
      <c r="K131" s="135">
        <v>154023</v>
      </c>
      <c r="L131" s="136">
        <v>0.28611867265652391</v>
      </c>
      <c r="M131" s="136">
        <v>-0.17538627919178507</v>
      </c>
    </row>
    <row r="132" spans="2:14" ht="6" customHeight="1" x14ac:dyDescent="0.25"/>
    <row r="133" spans="2:14" x14ac:dyDescent="0.25">
      <c r="B133" s="39" t="s">
        <v>19</v>
      </c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</row>
    <row r="134" spans="2:14" x14ac:dyDescent="0.25">
      <c r="H134" s="130"/>
      <c r="I134" s="130"/>
      <c r="K134" s="130"/>
      <c r="L134" s="141"/>
    </row>
    <row r="136" spans="2:14" ht="48.75" customHeight="1" thickBot="1" x14ac:dyDescent="0.3">
      <c r="B136" s="293" t="s">
        <v>345</v>
      </c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1" t="s">
        <v>95</v>
      </c>
    </row>
    <row r="137" spans="2:14" ht="10.5" customHeight="1" thickBot="1" x14ac:dyDescent="0.3">
      <c r="B137" s="124"/>
      <c r="C137" s="125"/>
      <c r="D137" s="124"/>
      <c r="E137" s="124"/>
      <c r="F137" s="124"/>
      <c r="G137" s="124"/>
      <c r="H137" s="124"/>
      <c r="I137" s="124"/>
      <c r="J137" s="124"/>
      <c r="K137" s="2"/>
      <c r="L137" s="2"/>
      <c r="N137" s="1" t="s">
        <v>96</v>
      </c>
    </row>
    <row r="138" spans="2:14" ht="22.5" thickTop="1" thickBot="1" x14ac:dyDescent="0.3">
      <c r="B138" s="3"/>
      <c r="C138" s="303" t="s">
        <v>25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5"/>
    </row>
    <row r="139" spans="2:14" ht="22.5" thickTop="1" thickBot="1" x14ac:dyDescent="0.3">
      <c r="B139" s="3"/>
      <c r="C139" s="306">
        <v>2019</v>
      </c>
      <c r="D139" s="307"/>
      <c r="E139" s="308" t="s">
        <v>161</v>
      </c>
      <c r="F139" s="307"/>
      <c r="G139" s="308" t="s">
        <v>160</v>
      </c>
      <c r="H139" s="307"/>
      <c r="I139" s="308">
        <v>2022</v>
      </c>
      <c r="J139" s="307"/>
      <c r="K139" s="308">
        <v>2023</v>
      </c>
      <c r="L139" s="309"/>
      <c r="M139" s="310"/>
    </row>
    <row r="140" spans="2:14" ht="16.5" thickTop="1" thickBot="1" x14ac:dyDescent="0.3">
      <c r="B140" s="6"/>
      <c r="C140" s="127" t="s">
        <v>46</v>
      </c>
      <c r="D140" s="128" t="str">
        <f>CONCATENATE("var ",RIGHT(C139,2),"/",RIGHT(C139-1,2))</f>
        <v>var 19/18</v>
      </c>
      <c r="E140" s="129" t="s">
        <v>46</v>
      </c>
      <c r="F140" s="128" t="str">
        <f>CONCATENATE("var ",RIGHT(E139,2),"/",RIGHT(C139,2))</f>
        <v>var 20/19</v>
      </c>
      <c r="G140" s="129" t="s">
        <v>46</v>
      </c>
      <c r="H140" s="128" t="str">
        <f>CONCATENATE("var ",RIGHT(G139,2),"/",RIGHT(E139,2))</f>
        <v>var 21/20</v>
      </c>
      <c r="I140" s="129" t="s">
        <v>46</v>
      </c>
      <c r="J140" s="128" t="str">
        <f>CONCATENATE("var ",RIGHT(I139,2),"/",RIGHT(G139,2))</f>
        <v>var 22/21</v>
      </c>
      <c r="K140" s="129" t="s">
        <v>46</v>
      </c>
      <c r="L140" s="128" t="str">
        <f>CONCATENATE("var ",RIGHT(K139,2),"/",RIGHT(I139,2))</f>
        <v>var 23/22</v>
      </c>
      <c r="M140" s="128" t="str">
        <f>CONCATENATE("var ",RIGHT(K139,2),"/",RIGHT(C139,2))</f>
        <v>var 23/19</v>
      </c>
    </row>
    <row r="141" spans="2:14" x14ac:dyDescent="0.25">
      <c r="B141" s="131" t="s">
        <v>50</v>
      </c>
      <c r="C141" s="132">
        <v>20153</v>
      </c>
      <c r="D141" s="133">
        <v>-9.2248096932570633E-2</v>
      </c>
      <c r="E141" s="132">
        <v>19412</v>
      </c>
      <c r="F141" s="133">
        <f t="shared" ref="F141:F153" si="35">IFERROR(E141/C141-1,"-")</f>
        <v>-3.676871929737513E-2</v>
      </c>
      <c r="G141" s="132">
        <v>3447</v>
      </c>
      <c r="H141" s="133">
        <f t="shared" ref="H141:H153" si="36">IFERROR(G141/E141-1,"-")</f>
        <v>-0.82242942509787764</v>
      </c>
      <c r="I141" s="132">
        <v>4723</v>
      </c>
      <c r="J141" s="133">
        <f t="shared" ref="J141:J153" si="37">IFERROR(I141/G141-1,"-")</f>
        <v>0.37017696547722667</v>
      </c>
      <c r="K141" s="132">
        <v>13624</v>
      </c>
      <c r="L141" s="133">
        <f t="shared" ref="L141:L144" si="38">IFERROR(K141/I141-1,"-")</f>
        <v>1.8846072411602797</v>
      </c>
      <c r="M141" s="133">
        <f t="shared" ref="M141" si="39">IFERROR(K141/C141-1,"-")</f>
        <v>-0.32397161712896339</v>
      </c>
    </row>
    <row r="142" spans="2:14" x14ac:dyDescent="0.25">
      <c r="B142" s="131" t="s">
        <v>52</v>
      </c>
      <c r="C142" s="132">
        <v>19633</v>
      </c>
      <c r="D142" s="133">
        <v>-0.10649433395530883</v>
      </c>
      <c r="E142" s="132">
        <v>19786</v>
      </c>
      <c r="F142" s="133">
        <f t="shared" si="35"/>
        <v>7.7930015789742235E-3</v>
      </c>
      <c r="G142" s="132">
        <v>2962</v>
      </c>
      <c r="H142" s="133">
        <f t="shared" si="36"/>
        <v>-0.85029819063984635</v>
      </c>
      <c r="I142" s="132">
        <v>7515</v>
      </c>
      <c r="J142" s="133">
        <f t="shared" si="37"/>
        <v>1.5371370695476028</v>
      </c>
      <c r="K142" s="132">
        <v>12380</v>
      </c>
      <c r="L142" s="133">
        <f t="shared" si="38"/>
        <v>0.64737192282102463</v>
      </c>
      <c r="M142" s="133">
        <f>IFERROR(K142/C142-1,"-")</f>
        <v>-0.3694290225640503</v>
      </c>
    </row>
    <row r="143" spans="2:14" x14ac:dyDescent="0.25">
      <c r="B143" s="131" t="s">
        <v>54</v>
      </c>
      <c r="C143" s="132">
        <v>21012</v>
      </c>
      <c r="D143" s="133">
        <v>-6.0202164773235478E-2</v>
      </c>
      <c r="E143" s="132">
        <v>10488</v>
      </c>
      <c r="F143" s="133">
        <f t="shared" si="35"/>
        <v>-0.50085665334094798</v>
      </c>
      <c r="G143" s="132">
        <v>4453</v>
      </c>
      <c r="H143" s="133">
        <f t="shared" si="36"/>
        <v>-0.57541952707856603</v>
      </c>
      <c r="I143" s="132">
        <v>11649</v>
      </c>
      <c r="J143" s="133">
        <f t="shared" si="37"/>
        <v>1.6159892207500564</v>
      </c>
      <c r="K143" s="132">
        <v>13406</v>
      </c>
      <c r="L143" s="133">
        <f t="shared" si="38"/>
        <v>0.15082839728732078</v>
      </c>
      <c r="M143" s="133">
        <f t="shared" ref="M143:M144" si="40">IFERROR(K143/C143-1,"-")</f>
        <v>-0.36198362840281739</v>
      </c>
    </row>
    <row r="144" spans="2:14" x14ac:dyDescent="0.25">
      <c r="B144" s="131" t="s">
        <v>56</v>
      </c>
      <c r="C144" s="132">
        <v>18609</v>
      </c>
      <c r="D144" s="133">
        <v>-3.2796257796257833E-2</v>
      </c>
      <c r="E144" s="132">
        <v>0</v>
      </c>
      <c r="F144" s="133">
        <f t="shared" si="35"/>
        <v>-1</v>
      </c>
      <c r="G144" s="132">
        <v>2247</v>
      </c>
      <c r="H144" s="133" t="str">
        <f t="shared" si="36"/>
        <v>-</v>
      </c>
      <c r="I144" s="132">
        <v>10327</v>
      </c>
      <c r="J144" s="133">
        <f t="shared" si="37"/>
        <v>3.5959056519804182</v>
      </c>
      <c r="K144" s="132">
        <v>10516</v>
      </c>
      <c r="L144" s="133">
        <f t="shared" si="38"/>
        <v>1.8301539653335919E-2</v>
      </c>
      <c r="M144" s="133">
        <f t="shared" si="40"/>
        <v>-0.43489709280455691</v>
      </c>
    </row>
    <row r="145" spans="1:14" x14ac:dyDescent="0.25">
      <c r="B145" s="131" t="s">
        <v>58</v>
      </c>
      <c r="C145" s="132">
        <v>17310</v>
      </c>
      <c r="D145" s="133">
        <v>-0.10119943922322028</v>
      </c>
      <c r="E145" s="132">
        <v>0</v>
      </c>
      <c r="F145" s="133">
        <f t="shared" si="35"/>
        <v>-1</v>
      </c>
      <c r="G145" s="132">
        <v>4704</v>
      </c>
      <c r="H145" s="133" t="str">
        <f t="shared" si="36"/>
        <v>-</v>
      </c>
      <c r="I145" s="132">
        <v>8672</v>
      </c>
      <c r="J145" s="133">
        <f t="shared" si="37"/>
        <v>0.84353741496598644</v>
      </c>
      <c r="K145" s="132"/>
      <c r="L145" s="133"/>
      <c r="M145" s="133"/>
    </row>
    <row r="146" spans="1:14" x14ac:dyDescent="0.25">
      <c r="B146" s="131" t="s">
        <v>60</v>
      </c>
      <c r="C146" s="132">
        <v>17284</v>
      </c>
      <c r="D146" s="133">
        <v>-2.778715266059173E-2</v>
      </c>
      <c r="E146" s="132">
        <v>0</v>
      </c>
      <c r="F146" s="133">
        <f t="shared" si="35"/>
        <v>-1</v>
      </c>
      <c r="G146" s="132">
        <v>3691</v>
      </c>
      <c r="H146" s="133" t="str">
        <f t="shared" si="36"/>
        <v>-</v>
      </c>
      <c r="I146" s="132">
        <v>9189</v>
      </c>
      <c r="J146" s="133">
        <f t="shared" si="37"/>
        <v>1.4895692224329449</v>
      </c>
      <c r="K146" s="132"/>
      <c r="L146" s="133"/>
      <c r="M146" s="133"/>
    </row>
    <row r="147" spans="1:14" x14ac:dyDescent="0.25">
      <c r="B147" s="131" t="s">
        <v>62</v>
      </c>
      <c r="C147" s="132">
        <v>18907</v>
      </c>
      <c r="D147" s="133">
        <v>-2.3348313445942459E-2</v>
      </c>
      <c r="E147" s="132">
        <v>0</v>
      </c>
      <c r="F147" s="133">
        <f t="shared" si="35"/>
        <v>-1</v>
      </c>
      <c r="G147" s="132">
        <v>2526</v>
      </c>
      <c r="H147" s="133" t="str">
        <f t="shared" si="36"/>
        <v>-</v>
      </c>
      <c r="I147" s="132">
        <v>12395</v>
      </c>
      <c r="J147" s="133">
        <f t="shared" si="37"/>
        <v>3.9069675376088675</v>
      </c>
      <c r="K147" s="132"/>
      <c r="L147" s="133"/>
      <c r="M147" s="133"/>
    </row>
    <row r="148" spans="1:14" x14ac:dyDescent="0.25">
      <c r="B148" s="131" t="s">
        <v>64</v>
      </c>
      <c r="C148" s="132">
        <v>20338</v>
      </c>
      <c r="D148" s="133">
        <v>0.13753565635661946</v>
      </c>
      <c r="E148" s="132">
        <v>0</v>
      </c>
      <c r="F148" s="133">
        <f t="shared" si="35"/>
        <v>-1</v>
      </c>
      <c r="G148" s="132">
        <v>2546</v>
      </c>
      <c r="H148" s="133" t="str">
        <f t="shared" si="36"/>
        <v>-</v>
      </c>
      <c r="I148" s="132">
        <v>11560</v>
      </c>
      <c r="J148" s="133">
        <f t="shared" si="37"/>
        <v>3.5404556166535741</v>
      </c>
      <c r="K148" s="132"/>
      <c r="L148" s="133"/>
      <c r="M148" s="133"/>
    </row>
    <row r="149" spans="1:14" x14ac:dyDescent="0.25">
      <c r="B149" s="131" t="s">
        <v>66</v>
      </c>
      <c r="C149" s="132">
        <v>18440</v>
      </c>
      <c r="D149" s="133">
        <v>3.1006908556818757E-3</v>
      </c>
      <c r="E149" s="132">
        <v>0</v>
      </c>
      <c r="F149" s="133">
        <f t="shared" si="35"/>
        <v>-1</v>
      </c>
      <c r="G149" s="132">
        <v>3741</v>
      </c>
      <c r="H149" s="133" t="str">
        <f t="shared" si="36"/>
        <v>-</v>
      </c>
      <c r="I149" s="132">
        <v>10733</v>
      </c>
      <c r="J149" s="133">
        <f t="shared" si="37"/>
        <v>1.8690189788826519</v>
      </c>
      <c r="K149" s="132"/>
      <c r="L149" s="133"/>
      <c r="M149" s="133"/>
    </row>
    <row r="150" spans="1:14" x14ac:dyDescent="0.25">
      <c r="A150" s="130"/>
      <c r="B150" s="131" t="s">
        <v>68</v>
      </c>
      <c r="C150" s="132">
        <v>18271</v>
      </c>
      <c r="D150" s="133">
        <v>-2.1161470052501907E-2</v>
      </c>
      <c r="E150" s="132">
        <v>0</v>
      </c>
      <c r="F150" s="133">
        <f t="shared" si="35"/>
        <v>-1</v>
      </c>
      <c r="G150" s="132">
        <v>4629</v>
      </c>
      <c r="H150" s="133" t="str">
        <f t="shared" si="36"/>
        <v>-</v>
      </c>
      <c r="I150" s="132">
        <v>12159</v>
      </c>
      <c r="J150" s="133">
        <f t="shared" si="37"/>
        <v>1.6267012313674658</v>
      </c>
      <c r="K150" s="132"/>
      <c r="L150" s="133"/>
      <c r="M150" s="133"/>
    </row>
    <row r="151" spans="1:14" x14ac:dyDescent="0.25">
      <c r="B151" s="131" t="s">
        <v>70</v>
      </c>
      <c r="C151" s="132">
        <v>19819</v>
      </c>
      <c r="D151" s="133">
        <v>-4.1309921153194984E-2</v>
      </c>
      <c r="E151" s="132">
        <v>0</v>
      </c>
      <c r="F151" s="133">
        <f t="shared" si="35"/>
        <v>-1</v>
      </c>
      <c r="G151" s="132">
        <v>4792</v>
      </c>
      <c r="H151" s="133" t="str">
        <f t="shared" si="36"/>
        <v>-</v>
      </c>
      <c r="I151" s="132">
        <v>12550</v>
      </c>
      <c r="J151" s="133">
        <f t="shared" si="37"/>
        <v>1.618948247078464</v>
      </c>
      <c r="K151" s="132"/>
      <c r="L151" s="133"/>
      <c r="M151" s="133"/>
    </row>
    <row r="152" spans="1:14" x14ac:dyDescent="0.25">
      <c r="B152" s="131" t="s">
        <v>72</v>
      </c>
      <c r="C152" s="132">
        <v>20725</v>
      </c>
      <c r="D152" s="133">
        <v>2.003149916330349E-2</v>
      </c>
      <c r="E152" s="132">
        <v>0</v>
      </c>
      <c r="F152" s="133">
        <f t="shared" si="35"/>
        <v>-1</v>
      </c>
      <c r="G152" s="132">
        <v>5136</v>
      </c>
      <c r="H152" s="133" t="str">
        <f t="shared" si="36"/>
        <v>-</v>
      </c>
      <c r="I152" s="132">
        <v>12247</v>
      </c>
      <c r="J152" s="133">
        <f t="shared" si="37"/>
        <v>1.3845404984423677</v>
      </c>
      <c r="K152" s="132"/>
      <c r="L152" s="133"/>
      <c r="M152" s="133"/>
    </row>
    <row r="153" spans="1:14" ht="15.75" x14ac:dyDescent="0.25">
      <c r="B153" s="134" t="s">
        <v>33</v>
      </c>
      <c r="C153" s="135">
        <v>230501</v>
      </c>
      <c r="D153" s="136">
        <v>-3.1862302435664236E-2</v>
      </c>
      <c r="E153" s="135">
        <v>0</v>
      </c>
      <c r="F153" s="136">
        <f t="shared" si="35"/>
        <v>-1</v>
      </c>
      <c r="G153" s="135">
        <v>44874</v>
      </c>
      <c r="H153" s="136" t="str">
        <f t="shared" si="36"/>
        <v>-</v>
      </c>
      <c r="I153" s="135">
        <v>123719</v>
      </c>
      <c r="J153" s="136">
        <f t="shared" si="37"/>
        <v>1.7570307973436732</v>
      </c>
      <c r="K153" s="135">
        <v>49926</v>
      </c>
      <c r="L153" s="136">
        <v>0.45922721692874258</v>
      </c>
      <c r="M153" s="136">
        <v>-0.37126449809210771</v>
      </c>
    </row>
    <row r="154" spans="1:14" ht="6" customHeight="1" x14ac:dyDescent="0.25"/>
    <row r="155" spans="1:14" x14ac:dyDescent="0.25">
      <c r="B155" s="39" t="s">
        <v>19</v>
      </c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</row>
    <row r="156" spans="1:14" x14ac:dyDescent="0.25">
      <c r="I156" s="130"/>
      <c r="L156" s="142"/>
    </row>
    <row r="157" spans="1:14" ht="15.75" x14ac:dyDescent="0.25">
      <c r="C157" s="130"/>
      <c r="G157" s="130"/>
      <c r="I157" s="130"/>
      <c r="J157" s="136"/>
      <c r="K157" s="136"/>
      <c r="M157" s="141"/>
    </row>
    <row r="158" spans="1:14" ht="48.75" customHeight="1" thickBot="1" x14ac:dyDescent="0.3">
      <c r="B158" s="293" t="s">
        <v>346</v>
      </c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1" t="s">
        <v>99</v>
      </c>
    </row>
    <row r="159" spans="1:14" ht="10.5" customHeight="1" thickBot="1" x14ac:dyDescent="0.3">
      <c r="B159" s="124"/>
      <c r="C159" s="125"/>
      <c r="D159" s="124"/>
      <c r="E159" s="124"/>
      <c r="F159" s="124"/>
      <c r="G159" s="124"/>
      <c r="H159" s="124"/>
      <c r="I159" s="124"/>
      <c r="J159" s="124"/>
      <c r="K159" s="2"/>
      <c r="L159" s="2"/>
      <c r="N159" s="1" t="s">
        <v>100</v>
      </c>
    </row>
    <row r="160" spans="1:14" ht="22.5" thickTop="1" thickBot="1" x14ac:dyDescent="0.3">
      <c r="B160" s="140" t="s">
        <v>76</v>
      </c>
      <c r="C160" s="303" t="s">
        <v>35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5"/>
    </row>
    <row r="161" spans="2:13" ht="22.5" thickTop="1" thickBot="1" x14ac:dyDescent="0.3">
      <c r="B161" s="3"/>
      <c r="C161" s="306">
        <v>2019</v>
      </c>
      <c r="D161" s="307"/>
      <c r="E161" s="308" t="s">
        <v>161</v>
      </c>
      <c r="F161" s="307"/>
      <c r="G161" s="308" t="s">
        <v>160</v>
      </c>
      <c r="H161" s="307"/>
      <c r="I161" s="308">
        <v>2022</v>
      </c>
      <c r="J161" s="307"/>
      <c r="K161" s="308">
        <v>2023</v>
      </c>
      <c r="L161" s="309"/>
      <c r="M161" s="310"/>
    </row>
    <row r="162" spans="2:13" ht="16.5" thickTop="1" thickBot="1" x14ac:dyDescent="0.3">
      <c r="B162" s="6"/>
      <c r="C162" s="127" t="s">
        <v>46</v>
      </c>
      <c r="D162" s="128" t="str">
        <f>CONCATENATE("var ",RIGHT(C161,2),"/",RIGHT(C161-1,2))</f>
        <v>var 19/18</v>
      </c>
      <c r="E162" s="129" t="s">
        <v>46</v>
      </c>
      <c r="F162" s="128" t="str">
        <f>CONCATENATE("var ",RIGHT(E161,2),"/",RIGHT(C161,2))</f>
        <v>var 20/19</v>
      </c>
      <c r="G162" s="129" t="s">
        <v>46</v>
      </c>
      <c r="H162" s="128" t="str">
        <f>CONCATENATE("var ",RIGHT(G161,2),"/",RIGHT(E161,2))</f>
        <v>var 21/20</v>
      </c>
      <c r="I162" s="129" t="s">
        <v>46</v>
      </c>
      <c r="J162" s="128" t="str">
        <f>CONCATENATE("var ",RIGHT(I161,2),"/",RIGHT(G161,2))</f>
        <v>var 22/21</v>
      </c>
      <c r="K162" s="129" t="s">
        <v>46</v>
      </c>
      <c r="L162" s="128" t="str">
        <f>CONCATENATE("var ",RIGHT(K161,2),"/",RIGHT(I161,2))</f>
        <v>var 23/22</v>
      </c>
      <c r="M162" s="128" t="str">
        <f>CONCATENATE("var ",RIGHT(K161,2),"/",RIGHT(C161,2))</f>
        <v>var 23/19</v>
      </c>
    </row>
    <row r="163" spans="2:13" x14ac:dyDescent="0.25">
      <c r="B163" s="131" t="s">
        <v>50</v>
      </c>
      <c r="C163" s="132">
        <v>892954</v>
      </c>
      <c r="D163" s="133">
        <v>-5.1122984196611543E-2</v>
      </c>
      <c r="E163" s="132">
        <v>859317</v>
      </c>
      <c r="F163" s="133">
        <f t="shared" ref="F163:F175" si="41">IFERROR(E163/C163-1,"-")</f>
        <v>-3.7669353628518421E-2</v>
      </c>
      <c r="G163" s="132">
        <v>72918</v>
      </c>
      <c r="H163" s="133">
        <f t="shared" ref="H163:H175" si="42">IFERROR(G163/E163-1,"-")</f>
        <v>-0.91514423664375311</v>
      </c>
      <c r="I163" s="132">
        <v>535470</v>
      </c>
      <c r="J163" s="133">
        <f t="shared" ref="J163:J175" si="43">IFERROR(I163/G163-1,"-")</f>
        <v>6.3434542911215335</v>
      </c>
      <c r="K163" s="132">
        <v>697486</v>
      </c>
      <c r="L163" s="133">
        <f t="shared" ref="L163:L166" si="44">IFERROR(K163/I163-1,"-")</f>
        <v>0.30256783760061245</v>
      </c>
      <c r="M163" s="133">
        <f t="shared" ref="M163" si="45">IFERROR(K163/C163-1,"-")</f>
        <v>-0.21890041368312363</v>
      </c>
    </row>
    <row r="164" spans="2:13" x14ac:dyDescent="0.25">
      <c r="B164" s="131" t="s">
        <v>52</v>
      </c>
      <c r="C164" s="132">
        <v>823007</v>
      </c>
      <c r="D164" s="133">
        <v>-4.2456177908500092E-2</v>
      </c>
      <c r="E164" s="132">
        <v>800339</v>
      </c>
      <c r="F164" s="133">
        <f t="shared" si="41"/>
        <v>-2.7542900607163689E-2</v>
      </c>
      <c r="G164" s="132">
        <v>70720</v>
      </c>
      <c r="H164" s="133">
        <f t="shared" si="42"/>
        <v>-0.91163744363326038</v>
      </c>
      <c r="I164" s="132">
        <v>540128</v>
      </c>
      <c r="J164" s="133">
        <f t="shared" si="43"/>
        <v>6.6375565610859733</v>
      </c>
      <c r="K164" s="132">
        <v>695843</v>
      </c>
      <c r="L164" s="133">
        <f t="shared" si="44"/>
        <v>0.288292775045915</v>
      </c>
      <c r="M164" s="133">
        <f>IFERROR(K164/C164-1,"-")</f>
        <v>-0.15451144400958927</v>
      </c>
    </row>
    <row r="165" spans="2:13" x14ac:dyDescent="0.25">
      <c r="B165" s="131" t="s">
        <v>54</v>
      </c>
      <c r="C165" s="132">
        <v>864658</v>
      </c>
      <c r="D165" s="133">
        <v>-7.0689896069559222E-2</v>
      </c>
      <c r="E165" s="132">
        <v>382621</v>
      </c>
      <c r="F165" s="133">
        <f t="shared" si="41"/>
        <v>-0.55748862556062628</v>
      </c>
      <c r="G165" s="132">
        <v>91122</v>
      </c>
      <c r="H165" s="133">
        <f t="shared" si="42"/>
        <v>-0.76184788602821074</v>
      </c>
      <c r="I165" s="132">
        <v>595296</v>
      </c>
      <c r="J165" s="133">
        <f t="shared" si="43"/>
        <v>5.5329558174754725</v>
      </c>
      <c r="K165" s="132">
        <v>715709</v>
      </c>
      <c r="L165" s="133">
        <f t="shared" si="44"/>
        <v>0.20227416276944576</v>
      </c>
      <c r="M165" s="133">
        <f t="shared" ref="M165:M166" si="46">IFERROR(K165/C165-1,"-")</f>
        <v>-0.17226348452220419</v>
      </c>
    </row>
    <row r="166" spans="2:13" x14ac:dyDescent="0.25">
      <c r="B166" s="131" t="s">
        <v>56</v>
      </c>
      <c r="C166" s="132">
        <v>760540</v>
      </c>
      <c r="D166" s="133">
        <v>-2.951004927955414E-3</v>
      </c>
      <c r="E166" s="132">
        <v>0</v>
      </c>
      <c r="F166" s="133">
        <f t="shared" si="41"/>
        <v>-1</v>
      </c>
      <c r="G166" s="132">
        <v>101665</v>
      </c>
      <c r="H166" s="133" t="str">
        <f t="shared" si="42"/>
        <v>-</v>
      </c>
      <c r="I166" s="132">
        <v>593977</v>
      </c>
      <c r="J166" s="133">
        <f t="shared" si="43"/>
        <v>4.8424924998770473</v>
      </c>
      <c r="K166" s="132">
        <v>637610</v>
      </c>
      <c r="L166" s="133">
        <f t="shared" si="44"/>
        <v>7.3459073331122227E-2</v>
      </c>
      <c r="M166" s="133">
        <f t="shared" si="46"/>
        <v>-0.16163515396954797</v>
      </c>
    </row>
    <row r="167" spans="2:13" x14ac:dyDescent="0.25">
      <c r="B167" s="131" t="s">
        <v>58</v>
      </c>
      <c r="C167" s="132">
        <v>704833</v>
      </c>
      <c r="D167" s="133">
        <v>-2.7833983666499806E-2</v>
      </c>
      <c r="E167" s="132">
        <v>0</v>
      </c>
      <c r="F167" s="133">
        <f t="shared" si="41"/>
        <v>-1</v>
      </c>
      <c r="G167" s="132">
        <v>110477</v>
      </c>
      <c r="H167" s="133" t="str">
        <f t="shared" si="42"/>
        <v>-</v>
      </c>
      <c r="I167" s="132">
        <v>507901</v>
      </c>
      <c r="J167" s="133">
        <f t="shared" si="43"/>
        <v>3.597346053929777</v>
      </c>
      <c r="K167" s="132"/>
      <c r="L167" s="133"/>
      <c r="M167" s="133"/>
    </row>
    <row r="168" spans="2:13" x14ac:dyDescent="0.25">
      <c r="B168" s="131" t="s">
        <v>60</v>
      </c>
      <c r="C168" s="132">
        <v>801209</v>
      </c>
      <c r="D168" s="133">
        <v>-1.4145354095274398E-2</v>
      </c>
      <c r="E168" s="132">
        <v>0</v>
      </c>
      <c r="F168" s="133">
        <f t="shared" si="41"/>
        <v>-1</v>
      </c>
      <c r="G168" s="132">
        <v>157164</v>
      </c>
      <c r="H168" s="133" t="str">
        <f t="shared" si="42"/>
        <v>-</v>
      </c>
      <c r="I168" s="132">
        <v>526097</v>
      </c>
      <c r="J168" s="133">
        <f t="shared" si="43"/>
        <v>2.3474396172151382</v>
      </c>
      <c r="K168" s="132"/>
      <c r="L168" s="133"/>
      <c r="M168" s="133"/>
    </row>
    <row r="169" spans="2:13" x14ac:dyDescent="0.25">
      <c r="B169" s="131" t="s">
        <v>62</v>
      </c>
      <c r="C169" s="132">
        <v>928203</v>
      </c>
      <c r="D169" s="133">
        <v>-4.8963566262393843E-2</v>
      </c>
      <c r="E169" s="132">
        <v>136191</v>
      </c>
      <c r="F169" s="133">
        <f t="shared" si="41"/>
        <v>-0.85327455308806366</v>
      </c>
      <c r="G169" s="132">
        <v>287965</v>
      </c>
      <c r="H169" s="133">
        <f t="shared" si="42"/>
        <v>1.1144201892929781</v>
      </c>
      <c r="I169" s="132">
        <v>708215</v>
      </c>
      <c r="J169" s="133">
        <f t="shared" si="43"/>
        <v>1.4593787439445767</v>
      </c>
      <c r="K169" s="132"/>
      <c r="L169" s="133"/>
      <c r="M169" s="133"/>
    </row>
    <row r="170" spans="2:13" x14ac:dyDescent="0.25">
      <c r="B170" s="131" t="s">
        <v>64</v>
      </c>
      <c r="C170" s="132">
        <v>998893</v>
      </c>
      <c r="D170" s="133">
        <v>-6.0503827046468173E-2</v>
      </c>
      <c r="E170" s="132">
        <v>188115</v>
      </c>
      <c r="F170" s="133">
        <f t="shared" si="41"/>
        <v>-0.81167652591418704</v>
      </c>
      <c r="G170" s="132">
        <v>387034</v>
      </c>
      <c r="H170" s="133">
        <f t="shared" si="42"/>
        <v>1.0574329532466842</v>
      </c>
      <c r="I170" s="132">
        <v>722501</v>
      </c>
      <c r="J170" s="133">
        <f t="shared" si="43"/>
        <v>0.86676364350418833</v>
      </c>
      <c r="K170" s="132"/>
      <c r="L170" s="133"/>
      <c r="M170" s="133"/>
    </row>
    <row r="171" spans="2:13" x14ac:dyDescent="0.25">
      <c r="B171" s="131" t="s">
        <v>66</v>
      </c>
      <c r="C171" s="132">
        <v>770970</v>
      </c>
      <c r="D171" s="133">
        <v>-7.8090341095931382E-2</v>
      </c>
      <c r="E171" s="132">
        <v>111885</v>
      </c>
      <c r="F171" s="133">
        <f t="shared" si="41"/>
        <v>-0.85487762169734227</v>
      </c>
      <c r="G171" s="132">
        <v>361772</v>
      </c>
      <c r="H171" s="133">
        <f t="shared" si="42"/>
        <v>2.2334271796934351</v>
      </c>
      <c r="I171" s="132">
        <v>555744</v>
      </c>
      <c r="J171" s="133">
        <f t="shared" si="43"/>
        <v>0.53617195360613867</v>
      </c>
      <c r="K171" s="132"/>
      <c r="L171" s="133"/>
      <c r="M171" s="133"/>
    </row>
    <row r="172" spans="2:13" x14ac:dyDescent="0.25">
      <c r="B172" s="131" t="s">
        <v>68</v>
      </c>
      <c r="C172" s="132">
        <v>775776</v>
      </c>
      <c r="D172" s="133">
        <v>-0.12490016920473779</v>
      </c>
      <c r="E172" s="132">
        <v>104039</v>
      </c>
      <c r="F172" s="133">
        <f t="shared" si="41"/>
        <v>-0.86589041166522296</v>
      </c>
      <c r="G172" s="132">
        <v>476961</v>
      </c>
      <c r="H172" s="133">
        <f t="shared" si="42"/>
        <v>3.5844442949278639</v>
      </c>
      <c r="I172" s="132">
        <v>619435</v>
      </c>
      <c r="J172" s="133">
        <f t="shared" si="43"/>
        <v>0.29871205402538159</v>
      </c>
      <c r="K172" s="132"/>
      <c r="L172" s="133"/>
      <c r="M172" s="133"/>
    </row>
    <row r="173" spans="2:13" x14ac:dyDescent="0.25">
      <c r="B173" s="131" t="s">
        <v>70</v>
      </c>
      <c r="C173" s="132">
        <v>783745</v>
      </c>
      <c r="D173" s="133">
        <v>-5.1253805601118474E-2</v>
      </c>
      <c r="E173" s="132">
        <v>115044</v>
      </c>
      <c r="F173" s="133">
        <f t="shared" si="41"/>
        <v>-0.85321246068555467</v>
      </c>
      <c r="G173" s="132">
        <v>527346</v>
      </c>
      <c r="H173" s="133">
        <f t="shared" si="42"/>
        <v>3.5838635652446023</v>
      </c>
      <c r="I173" s="132">
        <v>645666</v>
      </c>
      <c r="J173" s="133">
        <f t="shared" si="43"/>
        <v>0.22436882047081053</v>
      </c>
      <c r="K173" s="132"/>
      <c r="L173" s="133"/>
      <c r="M173" s="133"/>
    </row>
    <row r="174" spans="2:13" x14ac:dyDescent="0.25">
      <c r="B174" s="131" t="s">
        <v>72</v>
      </c>
      <c r="C174" s="132">
        <v>833192</v>
      </c>
      <c r="D174" s="133">
        <v>-2.9740396002939207E-2</v>
      </c>
      <c r="E174" s="132">
        <v>125455</v>
      </c>
      <c r="F174" s="133">
        <f t="shared" si="41"/>
        <v>-0.84942846306733621</v>
      </c>
      <c r="G174" s="132">
        <v>504568</v>
      </c>
      <c r="H174" s="133">
        <f t="shared" si="42"/>
        <v>3.0219042684627953</v>
      </c>
      <c r="I174" s="132">
        <v>668533</v>
      </c>
      <c r="J174" s="133">
        <f t="shared" si="43"/>
        <v>0.32496115488893462</v>
      </c>
      <c r="K174" s="132"/>
      <c r="L174" s="133"/>
      <c r="M174" s="133"/>
    </row>
    <row r="175" spans="2:13" ht="15.75" x14ac:dyDescent="0.25">
      <c r="B175" s="134" t="s">
        <v>33</v>
      </c>
      <c r="C175" s="135">
        <v>9937980</v>
      </c>
      <c r="D175" s="136">
        <v>-5.1566069130455694E-2</v>
      </c>
      <c r="E175" s="135">
        <v>2830787</v>
      </c>
      <c r="F175" s="136">
        <f t="shared" si="41"/>
        <v>-0.71515468938355675</v>
      </c>
      <c r="G175" s="135">
        <v>3149712</v>
      </c>
      <c r="H175" s="136">
        <f t="shared" si="42"/>
        <v>0.11266301562074443</v>
      </c>
      <c r="I175" s="135">
        <v>7218963</v>
      </c>
      <c r="J175" s="136">
        <f t="shared" si="43"/>
        <v>1.2919438348649019</v>
      </c>
      <c r="K175" s="135">
        <v>2746648</v>
      </c>
      <c r="L175" s="136">
        <v>0.21271719228159136</v>
      </c>
      <c r="M175" s="136">
        <v>-0.1779355606841817</v>
      </c>
    </row>
    <row r="176" spans="2:13" ht="6" customHeight="1" x14ac:dyDescent="0.25"/>
    <row r="177" spans="1:14" x14ac:dyDescent="0.25">
      <c r="B177" s="39" t="s">
        <v>19</v>
      </c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</row>
    <row r="180" spans="1:14" ht="48.75" customHeight="1" thickBot="1" x14ac:dyDescent="0.3">
      <c r="B180" s="293" t="s">
        <v>347</v>
      </c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1" t="s">
        <v>103</v>
      </c>
    </row>
    <row r="181" spans="1:14" ht="10.5" customHeight="1" thickBot="1" x14ac:dyDescent="0.3">
      <c r="B181" s="124"/>
      <c r="C181" s="125"/>
      <c r="D181" s="124"/>
      <c r="E181" s="124"/>
      <c r="F181" s="124"/>
      <c r="G181" s="124"/>
      <c r="H181" s="124"/>
      <c r="I181" s="124"/>
      <c r="J181" s="124"/>
      <c r="K181" s="2"/>
      <c r="L181" s="2"/>
      <c r="N181" s="1" t="s">
        <v>104</v>
      </c>
    </row>
    <row r="182" spans="1:14" ht="22.5" thickTop="1" thickBot="1" x14ac:dyDescent="0.3">
      <c r="B182" s="3"/>
      <c r="C182" s="303" t="s">
        <v>26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5"/>
    </row>
    <row r="183" spans="1:14" ht="22.5" thickTop="1" thickBot="1" x14ac:dyDescent="0.3">
      <c r="B183" s="3"/>
      <c r="C183" s="306">
        <v>2019</v>
      </c>
      <c r="D183" s="307"/>
      <c r="E183" s="308" t="s">
        <v>161</v>
      </c>
      <c r="F183" s="307"/>
      <c r="G183" s="308" t="s">
        <v>160</v>
      </c>
      <c r="H183" s="307"/>
      <c r="I183" s="308">
        <v>2022</v>
      </c>
      <c r="J183" s="307"/>
      <c r="K183" s="308">
        <v>2023</v>
      </c>
      <c r="L183" s="309"/>
      <c r="M183" s="310"/>
    </row>
    <row r="184" spans="1:14" ht="16.5" thickTop="1" thickBot="1" x14ac:dyDescent="0.3">
      <c r="B184" s="6"/>
      <c r="C184" s="127" t="s">
        <v>46</v>
      </c>
      <c r="D184" s="128" t="str">
        <f>CONCATENATE("var ",RIGHT(C183,2),"/",RIGHT(C183-1,2))</f>
        <v>var 19/18</v>
      </c>
      <c r="E184" s="129" t="s">
        <v>46</v>
      </c>
      <c r="F184" s="128" t="str">
        <f>CONCATENATE("var ",RIGHT(E183,2),"/",RIGHT(C183,2))</f>
        <v>var 20/19</v>
      </c>
      <c r="G184" s="129" t="s">
        <v>46</v>
      </c>
      <c r="H184" s="128" t="str">
        <f>CONCATENATE("var ",RIGHT(G183,2),"/",RIGHT(E183,2))</f>
        <v>var 21/20</v>
      </c>
      <c r="I184" s="129" t="s">
        <v>46</v>
      </c>
      <c r="J184" s="128" t="str">
        <f>CONCATENATE("var ",RIGHT(I183,2),"/",RIGHT(G183,2))</f>
        <v>var 22/21</v>
      </c>
      <c r="K184" s="129" t="s">
        <v>46</v>
      </c>
      <c r="L184" s="128" t="str">
        <f>CONCATENATE("var ",RIGHT(K183,2),"/",RIGHT(I183,2))</f>
        <v>var 23/22</v>
      </c>
      <c r="M184" s="128" t="str">
        <f>CONCATENATE("var ",RIGHT(K183,2),"/",RIGHT(C183,2))</f>
        <v>var 23/19</v>
      </c>
    </row>
    <row r="185" spans="1:14" x14ac:dyDescent="0.25">
      <c r="A185" s="130"/>
      <c r="B185" s="131" t="s">
        <v>50</v>
      </c>
      <c r="C185" s="132">
        <v>43319</v>
      </c>
      <c r="D185" s="133">
        <v>1.0325153662084174</v>
      </c>
      <c r="E185" s="132">
        <v>45349</v>
      </c>
      <c r="F185" s="133">
        <f t="shared" ref="F185:F197" si="47">IFERROR(E185/C185-1,"-")</f>
        <v>4.68616542394793E-2</v>
      </c>
      <c r="G185" s="132">
        <v>7295</v>
      </c>
      <c r="H185" s="133">
        <f t="shared" ref="H185:H197" si="48">IFERROR(G185/E185-1,"-")</f>
        <v>-0.83913647489470544</v>
      </c>
      <c r="I185" s="132">
        <v>52111</v>
      </c>
      <c r="J185" s="133">
        <f t="shared" ref="J185:J197" si="49">IFERROR(I185/G185-1,"-")</f>
        <v>6.1433858807402331</v>
      </c>
      <c r="K185" s="132">
        <v>43378</v>
      </c>
      <c r="L185" s="133">
        <f t="shared" ref="L185:L188" si="50">IFERROR(K185/I185-1,"-")</f>
        <v>-0.16758457907159718</v>
      </c>
      <c r="M185" s="133">
        <f t="shared" ref="M185" si="51">IFERROR(K185/C185-1,"-")</f>
        <v>1.3619889655809292E-3</v>
      </c>
    </row>
    <row r="186" spans="1:14" x14ac:dyDescent="0.25">
      <c r="B186" s="131" t="s">
        <v>52</v>
      </c>
      <c r="C186" s="132">
        <v>40435</v>
      </c>
      <c r="D186" s="133">
        <v>1.0337491198068607</v>
      </c>
      <c r="E186" s="132">
        <v>44403</v>
      </c>
      <c r="F186" s="133">
        <f t="shared" si="47"/>
        <v>9.8132805737603634E-2</v>
      </c>
      <c r="G186" s="132">
        <v>8720</v>
      </c>
      <c r="H186" s="133">
        <f t="shared" si="48"/>
        <v>-0.80361687273382432</v>
      </c>
      <c r="I186" s="132">
        <v>40023</v>
      </c>
      <c r="J186" s="133">
        <f t="shared" si="49"/>
        <v>3.5897935779816512</v>
      </c>
      <c r="K186" s="132">
        <v>41665</v>
      </c>
      <c r="L186" s="133">
        <f t="shared" si="50"/>
        <v>4.1026409814356679E-2</v>
      </c>
      <c r="M186" s="133">
        <f>IFERROR(K186/C186-1,"-")</f>
        <v>3.0419191294670522E-2</v>
      </c>
    </row>
    <row r="187" spans="1:14" x14ac:dyDescent="0.25">
      <c r="B187" s="131" t="s">
        <v>54</v>
      </c>
      <c r="C187" s="132">
        <v>41632</v>
      </c>
      <c r="D187" s="133">
        <v>1.101564866229177</v>
      </c>
      <c r="E187" s="132">
        <v>19153</v>
      </c>
      <c r="F187" s="133">
        <f t="shared" si="47"/>
        <v>-0.53994523443504994</v>
      </c>
      <c r="G187" s="132">
        <v>9808</v>
      </c>
      <c r="H187" s="133">
        <f t="shared" si="48"/>
        <v>-0.48791312065994885</v>
      </c>
      <c r="I187" s="132">
        <v>43646</v>
      </c>
      <c r="J187" s="133">
        <f t="shared" si="49"/>
        <v>3.4500407830342574</v>
      </c>
      <c r="K187" s="132">
        <v>42335</v>
      </c>
      <c r="L187" s="133">
        <f t="shared" si="50"/>
        <v>-3.0037116803372621E-2</v>
      </c>
      <c r="M187" s="133">
        <f t="shared" ref="M187:M188" si="52">IFERROR(K187/C187-1,"-")</f>
        <v>1.6886049192928576E-2</v>
      </c>
    </row>
    <row r="188" spans="1:14" x14ac:dyDescent="0.25">
      <c r="B188" s="131" t="s">
        <v>56</v>
      </c>
      <c r="C188" s="132">
        <v>39016</v>
      </c>
      <c r="D188" s="133">
        <v>1.9510627032750927</v>
      </c>
      <c r="E188" s="132">
        <v>0</v>
      </c>
      <c r="F188" s="133">
        <f t="shared" si="47"/>
        <v>-1</v>
      </c>
      <c r="G188" s="132">
        <v>10894</v>
      </c>
      <c r="H188" s="133" t="str">
        <f t="shared" si="48"/>
        <v>-</v>
      </c>
      <c r="I188" s="132">
        <v>47129</v>
      </c>
      <c r="J188" s="133">
        <f t="shared" si="49"/>
        <v>3.3261428309161003</v>
      </c>
      <c r="K188" s="132">
        <v>47696</v>
      </c>
      <c r="L188" s="133">
        <f t="shared" si="50"/>
        <v>1.2030809055995295E-2</v>
      </c>
      <c r="M188" s="133">
        <f t="shared" si="52"/>
        <v>0.22247283165880671</v>
      </c>
    </row>
    <row r="189" spans="1:14" x14ac:dyDescent="0.25">
      <c r="B189" s="131" t="s">
        <v>58</v>
      </c>
      <c r="C189" s="132">
        <v>36269</v>
      </c>
      <c r="D189" s="133">
        <v>0.71290261641635966</v>
      </c>
      <c r="E189" s="132">
        <v>0</v>
      </c>
      <c r="F189" s="133">
        <f t="shared" si="47"/>
        <v>-1</v>
      </c>
      <c r="G189" s="132">
        <v>10813</v>
      </c>
      <c r="H189" s="133" t="str">
        <f t="shared" si="48"/>
        <v>-</v>
      </c>
      <c r="I189" s="132">
        <v>37662</v>
      </c>
      <c r="J189" s="133">
        <f t="shared" si="49"/>
        <v>2.4830296864884862</v>
      </c>
      <c r="K189" s="132"/>
      <c r="L189" s="133"/>
      <c r="M189" s="133"/>
    </row>
    <row r="190" spans="1:14" x14ac:dyDescent="0.25">
      <c r="B190" s="131" t="s">
        <v>60</v>
      </c>
      <c r="C190" s="132">
        <v>43070</v>
      </c>
      <c r="D190" s="133">
        <v>1.2679163814438419</v>
      </c>
      <c r="E190" s="132">
        <v>0</v>
      </c>
      <c r="F190" s="133">
        <f t="shared" si="47"/>
        <v>-1</v>
      </c>
      <c r="G190" s="132">
        <v>12755</v>
      </c>
      <c r="H190" s="133" t="str">
        <f t="shared" si="48"/>
        <v>-</v>
      </c>
      <c r="I190" s="132">
        <v>41023</v>
      </c>
      <c r="J190" s="133">
        <f t="shared" si="49"/>
        <v>2.2162289298314386</v>
      </c>
      <c r="K190" s="132"/>
      <c r="L190" s="133"/>
      <c r="M190" s="133"/>
    </row>
    <row r="191" spans="1:14" x14ac:dyDescent="0.25">
      <c r="B191" s="131" t="s">
        <v>62</v>
      </c>
      <c r="C191" s="132">
        <v>54258</v>
      </c>
      <c r="D191" s="133">
        <v>1.2571761377818453</v>
      </c>
      <c r="E191" s="132">
        <v>12466</v>
      </c>
      <c r="F191" s="133">
        <f t="shared" si="47"/>
        <v>-0.77024586236131076</v>
      </c>
      <c r="G191" s="132">
        <v>22906</v>
      </c>
      <c r="H191" s="133">
        <f t="shared" si="48"/>
        <v>0.83747793999679132</v>
      </c>
      <c r="I191" s="132">
        <v>50829</v>
      </c>
      <c r="J191" s="133">
        <f t="shared" si="49"/>
        <v>1.2190255828167293</v>
      </c>
      <c r="K191" s="132"/>
      <c r="L191" s="133"/>
      <c r="M191" s="133"/>
    </row>
    <row r="192" spans="1:14" x14ac:dyDescent="0.25">
      <c r="B192" s="131" t="s">
        <v>64</v>
      </c>
      <c r="C192" s="132">
        <v>56836</v>
      </c>
      <c r="D192" s="133">
        <v>2.0056054997355894</v>
      </c>
      <c r="E192" s="132">
        <v>20541</v>
      </c>
      <c r="F192" s="133">
        <f t="shared" si="47"/>
        <v>-0.6385917376310789</v>
      </c>
      <c r="G192" s="132">
        <v>22746</v>
      </c>
      <c r="H192" s="133">
        <f t="shared" si="48"/>
        <v>0.10734628304366867</v>
      </c>
      <c r="I192" s="132">
        <v>53174</v>
      </c>
      <c r="J192" s="133">
        <f t="shared" si="49"/>
        <v>1.3377297107183681</v>
      </c>
      <c r="K192" s="132"/>
      <c r="L192" s="133"/>
      <c r="M192" s="133"/>
    </row>
    <row r="193" spans="1:14" x14ac:dyDescent="0.25">
      <c r="B193" s="131" t="s">
        <v>66</v>
      </c>
      <c r="C193" s="132">
        <v>41164</v>
      </c>
      <c r="D193" s="133">
        <v>-7.1356058384280496E-2</v>
      </c>
      <c r="E193" s="132">
        <v>12364</v>
      </c>
      <c r="F193" s="133">
        <f t="shared" si="47"/>
        <v>-0.69964046254008361</v>
      </c>
      <c r="G193" s="132">
        <v>27790</v>
      </c>
      <c r="H193" s="133">
        <f t="shared" si="48"/>
        <v>1.2476544807505663</v>
      </c>
      <c r="I193" s="132">
        <v>38086</v>
      </c>
      <c r="J193" s="133">
        <f t="shared" si="49"/>
        <v>0.3704929830874415</v>
      </c>
      <c r="K193" s="132"/>
      <c r="L193" s="133"/>
      <c r="M193" s="133"/>
    </row>
    <row r="194" spans="1:14" x14ac:dyDescent="0.25">
      <c r="B194" s="131" t="s">
        <v>68</v>
      </c>
      <c r="C194" s="132">
        <v>47522</v>
      </c>
      <c r="D194" s="133">
        <v>-0.1288678691890307</v>
      </c>
      <c r="E194" s="132">
        <v>14678</v>
      </c>
      <c r="F194" s="133">
        <f t="shared" si="47"/>
        <v>-0.69113252809225201</v>
      </c>
      <c r="G194" s="132">
        <v>47456</v>
      </c>
      <c r="H194" s="133">
        <f t="shared" si="48"/>
        <v>2.2331380297043193</v>
      </c>
      <c r="I194" s="132">
        <v>47037</v>
      </c>
      <c r="J194" s="133">
        <f t="shared" si="49"/>
        <v>-8.8292312879298951E-3</v>
      </c>
      <c r="K194" s="132"/>
      <c r="L194" s="133"/>
      <c r="M194" s="133"/>
    </row>
    <row r="195" spans="1:14" x14ac:dyDescent="0.25">
      <c r="B195" s="131" t="s">
        <v>70</v>
      </c>
      <c r="C195" s="132">
        <v>43011</v>
      </c>
      <c r="D195" s="133">
        <v>0.28563742340457332</v>
      </c>
      <c r="E195" s="132">
        <v>11928</v>
      </c>
      <c r="F195" s="133">
        <f t="shared" si="47"/>
        <v>-0.72267559461533093</v>
      </c>
      <c r="G195" s="132">
        <v>51750</v>
      </c>
      <c r="H195" s="133">
        <f t="shared" si="48"/>
        <v>3.3385311871227366</v>
      </c>
      <c r="I195" s="132">
        <v>41140</v>
      </c>
      <c r="J195" s="133">
        <f t="shared" si="49"/>
        <v>-0.20502415458937195</v>
      </c>
      <c r="K195" s="132"/>
      <c r="L195" s="133"/>
      <c r="M195" s="133"/>
    </row>
    <row r="196" spans="1:14" x14ac:dyDescent="0.25">
      <c r="B196" s="131" t="s">
        <v>72</v>
      </c>
      <c r="C196" s="132">
        <v>46537</v>
      </c>
      <c r="D196" s="133">
        <v>9.5426405856460228E-2</v>
      </c>
      <c r="E196" s="132">
        <v>11923</v>
      </c>
      <c r="F196" s="133">
        <f t="shared" si="47"/>
        <v>-0.74379525968584137</v>
      </c>
      <c r="G196" s="132">
        <v>41156</v>
      </c>
      <c r="H196" s="133">
        <f t="shared" si="48"/>
        <v>2.451815818166569</v>
      </c>
      <c r="I196" s="132">
        <v>43037</v>
      </c>
      <c r="J196" s="133">
        <f t="shared" si="49"/>
        <v>4.5704150063174298E-2</v>
      </c>
      <c r="K196" s="132"/>
      <c r="L196" s="133"/>
      <c r="M196" s="133"/>
    </row>
    <row r="197" spans="1:14" ht="15.75" x14ac:dyDescent="0.25">
      <c r="B197" s="134" t="s">
        <v>33</v>
      </c>
      <c r="C197" s="135">
        <v>533069</v>
      </c>
      <c r="D197" s="136">
        <v>0.60487541998338124</v>
      </c>
      <c r="E197" s="135">
        <v>194952</v>
      </c>
      <c r="F197" s="136">
        <f t="shared" si="47"/>
        <v>-0.63428374187956904</v>
      </c>
      <c r="G197" s="135">
        <v>274089</v>
      </c>
      <c r="H197" s="136">
        <f t="shared" si="48"/>
        <v>0.40593069063154008</v>
      </c>
      <c r="I197" s="135">
        <v>534897</v>
      </c>
      <c r="J197" s="136">
        <f t="shared" si="49"/>
        <v>0.95154493613388347</v>
      </c>
      <c r="K197" s="135">
        <v>175074</v>
      </c>
      <c r="L197" s="136">
        <v>-4.2835508367548902E-2</v>
      </c>
      <c r="M197" s="136">
        <v>6.4914052140484957E-2</v>
      </c>
    </row>
    <row r="198" spans="1:14" ht="6" customHeight="1" x14ac:dyDescent="0.25"/>
    <row r="199" spans="1:14" x14ac:dyDescent="0.25">
      <c r="B199" s="39" t="s">
        <v>19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</row>
    <row r="200" spans="1:14" x14ac:dyDescent="0.25">
      <c r="I200" s="130"/>
    </row>
    <row r="202" spans="1:14" ht="48.75" customHeight="1" thickBot="1" x14ac:dyDescent="0.3">
      <c r="B202" s="293" t="s">
        <v>348</v>
      </c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1" t="s">
        <v>108</v>
      </c>
    </row>
    <row r="203" spans="1:14" ht="10.5" customHeight="1" thickBot="1" x14ac:dyDescent="0.3">
      <c r="B203" s="124"/>
      <c r="C203" s="125"/>
      <c r="D203" s="124"/>
      <c r="E203" s="124"/>
      <c r="F203" s="124"/>
      <c r="G203" s="124"/>
      <c r="H203" s="124"/>
      <c r="I203" s="124"/>
      <c r="J203" s="124"/>
      <c r="K203" s="2"/>
      <c r="L203" s="2"/>
      <c r="N203" s="1" t="s">
        <v>109</v>
      </c>
    </row>
    <row r="204" spans="1:14" ht="22.5" thickTop="1" thickBot="1" x14ac:dyDescent="0.3">
      <c r="B204" s="3"/>
      <c r="C204" s="303" t="s">
        <v>28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5"/>
    </row>
    <row r="205" spans="1:14" ht="22.5" thickTop="1" thickBot="1" x14ac:dyDescent="0.3">
      <c r="B205" s="3"/>
      <c r="C205" s="306">
        <v>2019</v>
      </c>
      <c r="D205" s="307"/>
      <c r="E205" s="308" t="s">
        <v>161</v>
      </c>
      <c r="F205" s="307"/>
      <c r="G205" s="308" t="s">
        <v>160</v>
      </c>
      <c r="H205" s="307"/>
      <c r="I205" s="308">
        <v>2022</v>
      </c>
      <c r="J205" s="307"/>
      <c r="K205" s="308">
        <v>2023</v>
      </c>
      <c r="L205" s="309"/>
      <c r="M205" s="310"/>
    </row>
    <row r="206" spans="1:14" ht="16.5" thickTop="1" thickBot="1" x14ac:dyDescent="0.3">
      <c r="B206" s="6"/>
      <c r="C206" s="127" t="s">
        <v>46</v>
      </c>
      <c r="D206" s="128" t="str">
        <f>CONCATENATE("var ",RIGHT(C205,2),"/",RIGHT(C205-1,2))</f>
        <v>var 19/18</v>
      </c>
      <c r="E206" s="129" t="s">
        <v>46</v>
      </c>
      <c r="F206" s="128" t="str">
        <f>CONCATENATE("var ",RIGHT(E205,2),"/",RIGHT(C205,2))</f>
        <v>var 20/19</v>
      </c>
      <c r="G206" s="129" t="s">
        <v>46</v>
      </c>
      <c r="H206" s="128" t="str">
        <f>CONCATENATE("var ",RIGHT(G205,2),"/",RIGHT(E205,2))</f>
        <v>var 21/20</v>
      </c>
      <c r="I206" s="129" t="s">
        <v>46</v>
      </c>
      <c r="J206" s="128" t="str">
        <f>CONCATENATE("var ",RIGHT(I205,2),"/",RIGHT(G205,2))</f>
        <v>var 22/21</v>
      </c>
      <c r="K206" s="129" t="s">
        <v>46</v>
      </c>
      <c r="L206" s="128" t="str">
        <f>CONCATENATE("var ",RIGHT(K205,2),"/",RIGHT(I205,2))</f>
        <v>var 23/22</v>
      </c>
      <c r="M206" s="128" t="str">
        <f>CONCATENATE("var ",RIGHT(K205,2),"/",RIGHT(C205,2))</f>
        <v>var 23/19</v>
      </c>
    </row>
    <row r="207" spans="1:14" x14ac:dyDescent="0.25">
      <c r="A207">
        <v>54937</v>
      </c>
      <c r="B207" s="131" t="s">
        <v>50</v>
      </c>
      <c r="C207" s="132">
        <v>499387</v>
      </c>
      <c r="D207" s="133">
        <v>-1.4020075500308038E-2</v>
      </c>
      <c r="E207" s="132">
        <v>475669</v>
      </c>
      <c r="F207" s="133">
        <f t="shared" ref="F207:F219" si="53">IFERROR(E207/C207-1,"-")</f>
        <v>-4.7494227923434162E-2</v>
      </c>
      <c r="G207" s="132">
        <v>45365</v>
      </c>
      <c r="H207" s="133">
        <f t="shared" ref="H207:H219" si="54">IFERROR(G207/E207-1,"-")</f>
        <v>-0.90462905928282056</v>
      </c>
      <c r="I207" s="132">
        <v>303243</v>
      </c>
      <c r="J207" s="133">
        <f t="shared" ref="J207:J219" si="55">IFERROR(I207/G207-1,"-")</f>
        <v>5.6845144935522978</v>
      </c>
      <c r="K207" s="132">
        <v>406502</v>
      </c>
      <c r="L207" s="133">
        <f t="shared" ref="L207:L210" si="56">IFERROR(K207/I207-1,"-")</f>
        <v>0.34051569203576015</v>
      </c>
      <c r="M207" s="133">
        <f t="shared" ref="M207" si="57">IFERROR(K207/C207-1,"-")</f>
        <v>-0.18599803358918032</v>
      </c>
    </row>
    <row r="208" spans="1:14" x14ac:dyDescent="0.25">
      <c r="A208">
        <v>506488</v>
      </c>
      <c r="B208" s="131" t="s">
        <v>52</v>
      </c>
      <c r="C208" s="132">
        <v>453670</v>
      </c>
      <c r="D208" s="133">
        <v>-5.0969071302310542E-2</v>
      </c>
      <c r="E208" s="132">
        <v>453157</v>
      </c>
      <c r="F208" s="133">
        <f t="shared" si="53"/>
        <v>-1.1307778781933786E-3</v>
      </c>
      <c r="G208" s="132">
        <v>45736</v>
      </c>
      <c r="H208" s="133">
        <f t="shared" si="54"/>
        <v>-0.89907250687951412</v>
      </c>
      <c r="I208" s="132">
        <v>313439</v>
      </c>
      <c r="J208" s="133">
        <f t="shared" si="55"/>
        <v>5.8532228441490295</v>
      </c>
      <c r="K208" s="132">
        <v>419658</v>
      </c>
      <c r="L208" s="133">
        <f t="shared" si="56"/>
        <v>0.33888252578651668</v>
      </c>
      <c r="M208" s="133">
        <f>IFERROR(K208/C208-1,"-")</f>
        <v>-7.4970793748760145E-2</v>
      </c>
    </row>
    <row r="209" spans="2:14" x14ac:dyDescent="0.25">
      <c r="B209" s="131" t="s">
        <v>54</v>
      </c>
      <c r="C209" s="132">
        <v>467828</v>
      </c>
      <c r="D209" s="133">
        <v>-8.961979598429215E-2</v>
      </c>
      <c r="E209" s="132">
        <v>218887</v>
      </c>
      <c r="F209" s="133">
        <f t="shared" si="53"/>
        <v>-0.53212077943175695</v>
      </c>
      <c r="G209" s="132">
        <v>62701</v>
      </c>
      <c r="H209" s="133">
        <f t="shared" si="54"/>
        <v>-0.71354625902863122</v>
      </c>
      <c r="I209" s="132">
        <v>357250</v>
      </c>
      <c r="J209" s="133">
        <f t="shared" si="55"/>
        <v>4.6976762731056922</v>
      </c>
      <c r="K209" s="132">
        <v>437346</v>
      </c>
      <c r="L209" s="133">
        <f t="shared" si="56"/>
        <v>0.22420153953813848</v>
      </c>
      <c r="M209" s="133">
        <f t="shared" ref="M209:M210" si="58">IFERROR(K209/C209-1,"-")</f>
        <v>-6.5156425010901464E-2</v>
      </c>
    </row>
    <row r="210" spans="2:14" x14ac:dyDescent="0.25">
      <c r="B210" s="131" t="s">
        <v>56</v>
      </c>
      <c r="C210" s="132">
        <v>413130</v>
      </c>
      <c r="D210" s="133">
        <v>-8.466509949196066E-2</v>
      </c>
      <c r="E210" s="132">
        <v>0</v>
      </c>
      <c r="F210" s="133">
        <f t="shared" si="53"/>
        <v>-1</v>
      </c>
      <c r="G210" s="132">
        <v>66258</v>
      </c>
      <c r="H210" s="133" t="str">
        <f t="shared" si="54"/>
        <v>-</v>
      </c>
      <c r="I210" s="132">
        <v>360796</v>
      </c>
      <c r="J210" s="133">
        <f t="shared" si="55"/>
        <v>4.4453198104379847</v>
      </c>
      <c r="K210" s="132">
        <v>380350</v>
      </c>
      <c r="L210" s="133">
        <f t="shared" si="56"/>
        <v>5.4196831450459504E-2</v>
      </c>
      <c r="M210" s="133">
        <f t="shared" si="58"/>
        <v>-7.9345484472200023E-2</v>
      </c>
    </row>
    <row r="211" spans="2:14" x14ac:dyDescent="0.25">
      <c r="B211" s="131" t="s">
        <v>58</v>
      </c>
      <c r="C211" s="132">
        <v>397562</v>
      </c>
      <c r="D211" s="133">
        <v>-4.8881084417479626E-2</v>
      </c>
      <c r="E211" s="132">
        <v>0</v>
      </c>
      <c r="F211" s="133">
        <f t="shared" si="53"/>
        <v>-1</v>
      </c>
      <c r="G211" s="132">
        <v>74886</v>
      </c>
      <c r="H211" s="133" t="str">
        <f t="shared" si="54"/>
        <v>-</v>
      </c>
      <c r="I211" s="132">
        <v>326525</v>
      </c>
      <c r="J211" s="133">
        <f t="shared" si="55"/>
        <v>3.3602943140239834</v>
      </c>
      <c r="K211" s="132"/>
      <c r="L211" s="133"/>
      <c r="M211" s="133"/>
    </row>
    <row r="212" spans="2:14" x14ac:dyDescent="0.25">
      <c r="B212" s="131" t="s">
        <v>60</v>
      </c>
      <c r="C212" s="132">
        <v>450816</v>
      </c>
      <c r="D212" s="133">
        <v>-5.0481903349733792E-2</v>
      </c>
      <c r="E212" s="132">
        <v>0</v>
      </c>
      <c r="F212" s="133">
        <f t="shared" si="53"/>
        <v>-1</v>
      </c>
      <c r="G212" s="132">
        <v>106154</v>
      </c>
      <c r="H212" s="133" t="str">
        <f t="shared" si="54"/>
        <v>-</v>
      </c>
      <c r="I212" s="132">
        <v>332042</v>
      </c>
      <c r="J212" s="133">
        <f t="shared" si="55"/>
        <v>2.1279273508299261</v>
      </c>
      <c r="K212" s="132"/>
      <c r="L212" s="133"/>
      <c r="M212" s="133"/>
    </row>
    <row r="213" spans="2:14" x14ac:dyDescent="0.25">
      <c r="B213" s="131" t="s">
        <v>62</v>
      </c>
      <c r="C213" s="132">
        <v>525007</v>
      </c>
      <c r="D213" s="133">
        <v>-9.7647038603004388E-2</v>
      </c>
      <c r="E213" s="132">
        <v>0</v>
      </c>
      <c r="F213" s="133">
        <f t="shared" si="53"/>
        <v>-1</v>
      </c>
      <c r="G213" s="132">
        <v>190138</v>
      </c>
      <c r="H213" s="133" t="str">
        <f t="shared" si="54"/>
        <v>-</v>
      </c>
      <c r="I213" s="132">
        <v>454205</v>
      </c>
      <c r="J213" s="133">
        <f t="shared" si="55"/>
        <v>1.3888175956410609</v>
      </c>
      <c r="K213" s="132"/>
      <c r="L213" s="133"/>
      <c r="M213" s="133"/>
    </row>
    <row r="214" spans="2:14" x14ac:dyDescent="0.25">
      <c r="B214" s="131" t="s">
        <v>64</v>
      </c>
      <c r="C214" s="132">
        <v>575485</v>
      </c>
      <c r="D214" s="133">
        <v>-8.0981164014404472E-2</v>
      </c>
      <c r="E214" s="132">
        <v>0</v>
      </c>
      <c r="F214" s="133">
        <f t="shared" si="53"/>
        <v>-1</v>
      </c>
      <c r="G214" s="132">
        <v>250211</v>
      </c>
      <c r="H214" s="133" t="str">
        <f t="shared" si="54"/>
        <v>-</v>
      </c>
      <c r="I214" s="132">
        <v>440608</v>
      </c>
      <c r="J214" s="133">
        <f t="shared" si="55"/>
        <v>0.76094576177706008</v>
      </c>
      <c r="K214" s="132"/>
      <c r="L214" s="133"/>
      <c r="M214" s="133"/>
    </row>
    <row r="215" spans="2:14" x14ac:dyDescent="0.25">
      <c r="B215" s="131" t="s">
        <v>66</v>
      </c>
      <c r="C215" s="132">
        <v>444654</v>
      </c>
      <c r="D215" s="133">
        <v>-7.1073275186713358E-2</v>
      </c>
      <c r="E215" s="132">
        <v>0</v>
      </c>
      <c r="F215" s="133">
        <f t="shared" si="53"/>
        <v>-1</v>
      </c>
      <c r="G215" s="132">
        <v>229153</v>
      </c>
      <c r="H215" s="133" t="str">
        <f t="shared" si="54"/>
        <v>-</v>
      </c>
      <c r="I215" s="132">
        <v>341178</v>
      </c>
      <c r="J215" s="133">
        <f t="shared" si="55"/>
        <v>0.48886551779815224</v>
      </c>
      <c r="K215" s="132"/>
      <c r="L215" s="133"/>
      <c r="M215" s="133"/>
    </row>
    <row r="216" spans="2:14" x14ac:dyDescent="0.25">
      <c r="B216" s="131" t="s">
        <v>68</v>
      </c>
      <c r="C216" s="132">
        <v>426181</v>
      </c>
      <c r="D216" s="133">
        <v>-0.12282987451091776</v>
      </c>
      <c r="E216" s="132">
        <v>0</v>
      </c>
      <c r="F216" s="133">
        <f t="shared" si="53"/>
        <v>-1</v>
      </c>
      <c r="G216" s="132">
        <v>284301</v>
      </c>
      <c r="H216" s="133" t="str">
        <f t="shared" si="54"/>
        <v>-</v>
      </c>
      <c r="I216" s="132">
        <v>369144</v>
      </c>
      <c r="J216" s="133">
        <f t="shared" si="55"/>
        <v>0.29842666751084246</v>
      </c>
      <c r="K216" s="132"/>
      <c r="L216" s="133"/>
      <c r="M216" s="133"/>
    </row>
    <row r="217" spans="2:14" x14ac:dyDescent="0.25">
      <c r="B217" s="131" t="s">
        <v>70</v>
      </c>
      <c r="C217" s="132">
        <v>427215</v>
      </c>
      <c r="D217" s="133">
        <v>-8.9216160728942562E-2</v>
      </c>
      <c r="E217" s="132">
        <v>0</v>
      </c>
      <c r="F217" s="133">
        <f t="shared" si="53"/>
        <v>-1</v>
      </c>
      <c r="G217" s="132">
        <v>304726</v>
      </c>
      <c r="H217" s="133" t="str">
        <f t="shared" si="54"/>
        <v>-</v>
      </c>
      <c r="I217" s="132">
        <v>384412</v>
      </c>
      <c r="J217" s="133">
        <f t="shared" si="55"/>
        <v>0.2615004955271294</v>
      </c>
      <c r="K217" s="132"/>
      <c r="L217" s="133"/>
      <c r="M217" s="133"/>
    </row>
    <row r="218" spans="2:14" x14ac:dyDescent="0.25">
      <c r="B218" s="131" t="s">
        <v>72</v>
      </c>
      <c r="C218" s="132">
        <v>458659</v>
      </c>
      <c r="D218" s="133">
        <v>-3.6586518567374604E-2</v>
      </c>
      <c r="E218" s="132">
        <v>0</v>
      </c>
      <c r="F218" s="133">
        <f t="shared" si="53"/>
        <v>-1</v>
      </c>
      <c r="G218" s="132">
        <v>298387</v>
      </c>
      <c r="H218" s="133" t="str">
        <f t="shared" si="54"/>
        <v>-</v>
      </c>
      <c r="I218" s="132">
        <v>395517</v>
      </c>
      <c r="J218" s="133">
        <f t="shared" si="55"/>
        <v>0.32551686232979327</v>
      </c>
      <c r="K218" s="132"/>
      <c r="L218" s="133"/>
      <c r="M218" s="133"/>
    </row>
    <row r="219" spans="2:14" ht="15.75" x14ac:dyDescent="0.25">
      <c r="B219" s="134" t="s">
        <v>33</v>
      </c>
      <c r="C219" s="135">
        <v>5539594</v>
      </c>
      <c r="D219" s="136">
        <v>-7.057144750650779E-2</v>
      </c>
      <c r="E219" s="135">
        <v>0</v>
      </c>
      <c r="F219" s="136">
        <f t="shared" si="53"/>
        <v>-1</v>
      </c>
      <c r="G219" s="135">
        <v>1958016</v>
      </c>
      <c r="H219" s="136" t="str">
        <f t="shared" si="54"/>
        <v>-</v>
      </c>
      <c r="I219" s="135">
        <v>4378359</v>
      </c>
      <c r="J219" s="136">
        <f t="shared" si="55"/>
        <v>1.2361201338497745</v>
      </c>
      <c r="K219" s="135">
        <v>1643856</v>
      </c>
      <c r="L219" s="136">
        <v>0.23160374248536031</v>
      </c>
      <c r="M219" s="136">
        <v>-0.10368453911227549</v>
      </c>
    </row>
    <row r="220" spans="2:14" ht="6" customHeight="1" x14ac:dyDescent="0.25"/>
    <row r="221" spans="2:14" x14ac:dyDescent="0.25">
      <c r="B221" s="39" t="s">
        <v>19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</row>
    <row r="222" spans="2:14" x14ac:dyDescent="0.25">
      <c r="I222" s="130"/>
      <c r="K222" s="141"/>
      <c r="M222" s="141"/>
    </row>
    <row r="224" spans="2:14" ht="48.75" customHeight="1" thickBot="1" x14ac:dyDescent="0.3">
      <c r="B224" s="293" t="s">
        <v>349</v>
      </c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1" t="s">
        <v>112</v>
      </c>
    </row>
    <row r="225" spans="2:14" ht="10.5" customHeight="1" thickBot="1" x14ac:dyDescent="0.3">
      <c r="B225" s="124"/>
      <c r="C225" s="125"/>
      <c r="D225" s="124"/>
      <c r="E225" s="124"/>
      <c r="F225" s="124"/>
      <c r="G225" s="124"/>
      <c r="H225" s="124"/>
      <c r="I225" s="124"/>
      <c r="J225" s="124"/>
      <c r="K225" s="2"/>
      <c r="L225" s="2"/>
      <c r="N225" s="1" t="s">
        <v>113</v>
      </c>
    </row>
    <row r="226" spans="2:14" ht="22.5" thickTop="1" thickBot="1" x14ac:dyDescent="0.3">
      <c r="B226" s="3"/>
      <c r="C226" s="303" t="s">
        <v>29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5"/>
    </row>
    <row r="227" spans="2:14" ht="22.5" thickTop="1" thickBot="1" x14ac:dyDescent="0.3">
      <c r="B227" s="3"/>
      <c r="C227" s="306">
        <v>2019</v>
      </c>
      <c r="D227" s="307"/>
      <c r="E227" s="308" t="s">
        <v>161</v>
      </c>
      <c r="F227" s="307"/>
      <c r="G227" s="308" t="s">
        <v>160</v>
      </c>
      <c r="H227" s="307"/>
      <c r="I227" s="308">
        <v>2022</v>
      </c>
      <c r="J227" s="307"/>
      <c r="K227" s="308">
        <v>2023</v>
      </c>
      <c r="L227" s="309"/>
      <c r="M227" s="310"/>
    </row>
    <row r="228" spans="2:14" ht="16.5" thickTop="1" thickBot="1" x14ac:dyDescent="0.3">
      <c r="B228" s="6"/>
      <c r="C228" s="127" t="s">
        <v>46</v>
      </c>
      <c r="D228" s="128" t="str">
        <f>CONCATENATE("var ",RIGHT(C227,2),"/",RIGHT(C227-1,2))</f>
        <v>var 19/18</v>
      </c>
      <c r="E228" s="129" t="s">
        <v>46</v>
      </c>
      <c r="F228" s="128" t="str">
        <f>CONCATENATE("var ",RIGHT(E227,2),"/",RIGHT(C227,2))</f>
        <v>var 20/19</v>
      </c>
      <c r="G228" s="129" t="s">
        <v>46</v>
      </c>
      <c r="H228" s="128" t="str">
        <f>CONCATENATE("var ",RIGHT(G227,2),"/",RIGHT(E227,2))</f>
        <v>var 21/20</v>
      </c>
      <c r="I228" s="129" t="s">
        <v>46</v>
      </c>
      <c r="J228" s="128" t="str">
        <f>CONCATENATE("var ",RIGHT(I227,2),"/",RIGHT(G227,2))</f>
        <v>var 22/21</v>
      </c>
      <c r="K228" s="129" t="s">
        <v>46</v>
      </c>
      <c r="L228" s="128" t="str">
        <f>CONCATENATE("var ",RIGHT(K227,2),"/",RIGHT(I227,2))</f>
        <v>var 23/22</v>
      </c>
      <c r="M228" s="128" t="str">
        <f>CONCATENATE("var ",RIGHT(K227,2),"/",RIGHT(C227,2))</f>
        <v>var 23/19</v>
      </c>
    </row>
    <row r="229" spans="2:14" x14ac:dyDescent="0.25">
      <c r="B229" s="131" t="s">
        <v>50</v>
      </c>
      <c r="C229" s="132">
        <v>241085</v>
      </c>
      <c r="D229" s="133">
        <v>-0.18658987543355332</v>
      </c>
      <c r="E229" s="132">
        <v>226553</v>
      </c>
      <c r="F229" s="133">
        <f t="shared" ref="F229:F241" si="59">IFERROR(E229/C229-1,"-")</f>
        <v>-6.0277495489142852E-2</v>
      </c>
      <c r="G229" s="132">
        <v>13286</v>
      </c>
      <c r="H229" s="133">
        <f t="shared" ref="H229:H241" si="60">IFERROR(G229/E229-1,"-")</f>
        <v>-0.94135588581921226</v>
      </c>
      <c r="I229" s="132">
        <v>124314</v>
      </c>
      <c r="J229" s="133">
        <f t="shared" ref="J229:J241" si="61">IFERROR(I229/G229-1,"-")</f>
        <v>8.3567665211500834</v>
      </c>
      <c r="K229" s="132">
        <v>176465</v>
      </c>
      <c r="L229" s="133">
        <f t="shared" ref="L229:L232" si="62">IFERROR(K229/I229-1,"-")</f>
        <v>0.41951027237479277</v>
      </c>
      <c r="M229" s="133">
        <f t="shared" ref="M229" si="63">IFERROR(K229/C229-1,"-")</f>
        <v>-0.26803824377294316</v>
      </c>
    </row>
    <row r="230" spans="2:14" x14ac:dyDescent="0.25">
      <c r="B230" s="131" t="s">
        <v>52</v>
      </c>
      <c r="C230" s="132">
        <v>223745</v>
      </c>
      <c r="D230" s="133">
        <v>-0.1382889405820098</v>
      </c>
      <c r="E230" s="132">
        <v>202681</v>
      </c>
      <c r="F230" s="133">
        <f t="shared" si="59"/>
        <v>-9.4142885874544668E-2</v>
      </c>
      <c r="G230" s="132">
        <v>10262</v>
      </c>
      <c r="H230" s="133">
        <f t="shared" si="60"/>
        <v>-0.94936871241014209</v>
      </c>
      <c r="I230" s="132">
        <v>131426</v>
      </c>
      <c r="J230" s="133">
        <f t="shared" si="61"/>
        <v>11.807055154940558</v>
      </c>
      <c r="K230" s="132">
        <v>166798</v>
      </c>
      <c r="L230" s="133">
        <f t="shared" si="62"/>
        <v>0.26914004839225125</v>
      </c>
      <c r="M230" s="133">
        <f>IFERROR(K230/C230-1,"-")</f>
        <v>-0.25451741938367334</v>
      </c>
    </row>
    <row r="231" spans="2:14" x14ac:dyDescent="0.25">
      <c r="B231" s="131" t="s">
        <v>54</v>
      </c>
      <c r="C231" s="132">
        <v>238339</v>
      </c>
      <c r="D231" s="133">
        <v>-0.15362270462608174</v>
      </c>
      <c r="E231" s="132">
        <v>89355</v>
      </c>
      <c r="F231" s="133">
        <f t="shared" si="59"/>
        <v>-0.62509282996068627</v>
      </c>
      <c r="G231" s="132">
        <v>9900</v>
      </c>
      <c r="H231" s="133">
        <f t="shared" si="60"/>
        <v>-0.88920597616249786</v>
      </c>
      <c r="I231" s="132">
        <v>136423</v>
      </c>
      <c r="J231" s="133">
        <f t="shared" si="61"/>
        <v>12.78010101010101</v>
      </c>
      <c r="K231" s="132">
        <v>165430</v>
      </c>
      <c r="L231" s="133">
        <f t="shared" si="62"/>
        <v>0.21262543705973336</v>
      </c>
      <c r="M231" s="133">
        <f t="shared" ref="M231:M232" si="64">IFERROR(K231/C231-1,"-")</f>
        <v>-0.30590461485531117</v>
      </c>
    </row>
    <row r="232" spans="2:14" x14ac:dyDescent="0.25">
      <c r="B232" s="131" t="s">
        <v>56</v>
      </c>
      <c r="C232" s="132">
        <v>220431</v>
      </c>
      <c r="D232" s="133">
        <v>-3.9830120875530839E-2</v>
      </c>
      <c r="E232" s="132">
        <v>0</v>
      </c>
      <c r="F232" s="133">
        <f t="shared" si="59"/>
        <v>-1</v>
      </c>
      <c r="G232" s="132">
        <v>14619</v>
      </c>
      <c r="H232" s="133" t="str">
        <f t="shared" si="60"/>
        <v>-</v>
      </c>
      <c r="I232" s="132">
        <v>136953</v>
      </c>
      <c r="J232" s="133">
        <f t="shared" si="61"/>
        <v>8.3681510363225939</v>
      </c>
      <c r="K232" s="132">
        <v>147093</v>
      </c>
      <c r="L232" s="133">
        <f t="shared" si="62"/>
        <v>7.4039999123787004E-2</v>
      </c>
      <c r="M232" s="133">
        <f t="shared" si="64"/>
        <v>-0.33270275052057108</v>
      </c>
    </row>
    <row r="233" spans="2:14" x14ac:dyDescent="0.25">
      <c r="B233" s="131" t="s">
        <v>58</v>
      </c>
      <c r="C233" s="132">
        <v>198445</v>
      </c>
      <c r="D233" s="133">
        <v>-4.7284127243223506E-2</v>
      </c>
      <c r="E233" s="132">
        <v>0</v>
      </c>
      <c r="F233" s="133">
        <f t="shared" si="59"/>
        <v>-1</v>
      </c>
      <c r="G233" s="132">
        <v>15425</v>
      </c>
      <c r="H233" s="133" t="str">
        <f t="shared" si="60"/>
        <v>-</v>
      </c>
      <c r="I233" s="132">
        <v>110252</v>
      </c>
      <c r="J233" s="133">
        <f t="shared" si="61"/>
        <v>6.1476175040518637</v>
      </c>
      <c r="K233" s="132"/>
      <c r="L233" s="133"/>
      <c r="M233" s="133"/>
    </row>
    <row r="234" spans="2:14" x14ac:dyDescent="0.25">
      <c r="B234" s="131" t="s">
        <v>60</v>
      </c>
      <c r="C234" s="132">
        <v>224925</v>
      </c>
      <c r="D234" s="133">
        <v>-3.0658639280465749E-2</v>
      </c>
      <c r="E234" s="132">
        <v>0</v>
      </c>
      <c r="F234" s="133">
        <f t="shared" si="59"/>
        <v>-1</v>
      </c>
      <c r="G234" s="132">
        <v>25755</v>
      </c>
      <c r="H234" s="133" t="str">
        <f t="shared" si="60"/>
        <v>-</v>
      </c>
      <c r="I234" s="132">
        <v>115960</v>
      </c>
      <c r="J234" s="133">
        <f t="shared" si="61"/>
        <v>3.5024267132595615</v>
      </c>
      <c r="K234" s="132"/>
      <c r="L234" s="133"/>
      <c r="M234" s="133"/>
    </row>
    <row r="235" spans="2:14" x14ac:dyDescent="0.25">
      <c r="B235" s="131" t="s">
        <v>62</v>
      </c>
      <c r="C235" s="132">
        <v>248724</v>
      </c>
      <c r="D235" s="133">
        <v>-5.3446386165743154E-2</v>
      </c>
      <c r="E235" s="132">
        <v>0</v>
      </c>
      <c r="F235" s="133">
        <f t="shared" si="59"/>
        <v>-1</v>
      </c>
      <c r="G235" s="132">
        <v>51365</v>
      </c>
      <c r="H235" s="133" t="str">
        <f t="shared" si="60"/>
        <v>-</v>
      </c>
      <c r="I235" s="132">
        <v>152536</v>
      </c>
      <c r="J235" s="133">
        <f t="shared" si="61"/>
        <v>1.9696485934001751</v>
      </c>
      <c r="K235" s="132"/>
      <c r="L235" s="133"/>
      <c r="M235" s="133"/>
    </row>
    <row r="236" spans="2:14" x14ac:dyDescent="0.25">
      <c r="B236" s="131" t="s">
        <v>64</v>
      </c>
      <c r="C236" s="132">
        <v>256276</v>
      </c>
      <c r="D236" s="133">
        <v>-0.13316601611386591</v>
      </c>
      <c r="E236" s="132">
        <v>0</v>
      </c>
      <c r="F236" s="133">
        <f t="shared" si="59"/>
        <v>-1</v>
      </c>
      <c r="G236" s="132">
        <v>75574</v>
      </c>
      <c r="H236" s="133" t="str">
        <f t="shared" si="60"/>
        <v>-</v>
      </c>
      <c r="I236" s="132">
        <v>169177</v>
      </c>
      <c r="J236" s="133">
        <f t="shared" si="61"/>
        <v>1.2385608807261757</v>
      </c>
      <c r="K236" s="132"/>
      <c r="L236" s="133"/>
      <c r="M236" s="133"/>
    </row>
    <row r="237" spans="2:14" x14ac:dyDescent="0.25">
      <c r="B237" s="131" t="s">
        <v>66</v>
      </c>
      <c r="C237" s="132">
        <v>195274</v>
      </c>
      <c r="D237" s="133">
        <v>-8.0539978058094208E-2</v>
      </c>
      <c r="E237" s="132">
        <v>0</v>
      </c>
      <c r="F237" s="133">
        <f t="shared" si="59"/>
        <v>-1</v>
      </c>
      <c r="G237" s="132">
        <v>71340</v>
      </c>
      <c r="H237" s="133" t="str">
        <f t="shared" si="60"/>
        <v>-</v>
      </c>
      <c r="I237" s="132">
        <v>128767</v>
      </c>
      <c r="J237" s="133">
        <f t="shared" si="61"/>
        <v>0.80497617045135961</v>
      </c>
      <c r="K237" s="132"/>
      <c r="L237" s="133"/>
      <c r="M237" s="133"/>
    </row>
    <row r="238" spans="2:14" x14ac:dyDescent="0.25">
      <c r="B238" s="131" t="s">
        <v>68</v>
      </c>
      <c r="C238" s="132">
        <v>214269</v>
      </c>
      <c r="D238" s="133">
        <v>-6.5918305069968208E-2</v>
      </c>
      <c r="E238" s="132">
        <v>0</v>
      </c>
      <c r="F238" s="133">
        <f t="shared" si="59"/>
        <v>-1</v>
      </c>
      <c r="G238" s="132">
        <v>99292</v>
      </c>
      <c r="H238" s="133" t="str">
        <f t="shared" si="60"/>
        <v>-</v>
      </c>
      <c r="I238" s="132">
        <v>149917</v>
      </c>
      <c r="J238" s="133">
        <f t="shared" si="61"/>
        <v>0.5098598074366516</v>
      </c>
      <c r="K238" s="132"/>
      <c r="L238" s="133"/>
      <c r="M238" s="133"/>
    </row>
    <row r="239" spans="2:14" x14ac:dyDescent="0.25">
      <c r="B239" s="131" t="s">
        <v>70</v>
      </c>
      <c r="C239" s="132">
        <v>214469</v>
      </c>
      <c r="D239" s="133">
        <v>3.2604831315607985E-3</v>
      </c>
      <c r="E239" s="132">
        <v>0</v>
      </c>
      <c r="F239" s="133">
        <f t="shared" si="59"/>
        <v>-1</v>
      </c>
      <c r="G239" s="132">
        <v>119176</v>
      </c>
      <c r="H239" s="133" t="str">
        <f t="shared" si="60"/>
        <v>-</v>
      </c>
      <c r="I239" s="132">
        <v>161948</v>
      </c>
      <c r="J239" s="133">
        <f t="shared" si="61"/>
        <v>0.35889776465060086</v>
      </c>
      <c r="K239" s="132"/>
      <c r="L239" s="133"/>
      <c r="M239" s="133"/>
    </row>
    <row r="240" spans="2:14" x14ac:dyDescent="0.25">
      <c r="B240" s="131" t="s">
        <v>72</v>
      </c>
      <c r="C240" s="132">
        <v>219057</v>
      </c>
      <c r="D240" s="133">
        <v>-3.9766973948949902E-2</v>
      </c>
      <c r="E240" s="132">
        <v>0</v>
      </c>
      <c r="F240" s="133">
        <f t="shared" si="59"/>
        <v>-1</v>
      </c>
      <c r="G240" s="132">
        <v>116039</v>
      </c>
      <c r="H240" s="133" t="str">
        <f t="shared" si="60"/>
        <v>-</v>
      </c>
      <c r="I240" s="132">
        <v>169230</v>
      </c>
      <c r="J240" s="133">
        <f t="shared" si="61"/>
        <v>0.45838898990856514</v>
      </c>
      <c r="K240" s="132"/>
      <c r="L240" s="133"/>
      <c r="M240" s="133"/>
    </row>
    <row r="241" spans="2:14" ht="15.75" x14ac:dyDescent="0.25">
      <c r="B241" s="134" t="s">
        <v>33</v>
      </c>
      <c r="C241" s="135">
        <v>2695039</v>
      </c>
      <c r="D241" s="136">
        <v>-8.6313169342199125E-2</v>
      </c>
      <c r="E241" s="135">
        <v>0</v>
      </c>
      <c r="F241" s="136">
        <f t="shared" si="59"/>
        <v>-1</v>
      </c>
      <c r="G241" s="135">
        <v>622033</v>
      </c>
      <c r="H241" s="136" t="str">
        <f t="shared" si="60"/>
        <v>-</v>
      </c>
      <c r="I241" s="135">
        <v>1686903</v>
      </c>
      <c r="J241" s="136">
        <f t="shared" si="61"/>
        <v>1.7119188210271803</v>
      </c>
      <c r="K241" s="135">
        <v>655786</v>
      </c>
      <c r="L241" s="136">
        <v>0.23939929996446896</v>
      </c>
      <c r="M241" s="136">
        <v>-0.28996751840623647</v>
      </c>
    </row>
    <row r="242" spans="2:14" ht="6" customHeight="1" x14ac:dyDescent="0.25"/>
    <row r="243" spans="2:14" x14ac:dyDescent="0.25">
      <c r="B243" s="39" t="s">
        <v>19</v>
      </c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</row>
    <row r="244" spans="2:14" x14ac:dyDescent="0.25">
      <c r="C244" s="130"/>
      <c r="I244" s="130"/>
      <c r="K244" s="39"/>
      <c r="M244" s="141"/>
    </row>
    <row r="246" spans="2:14" ht="48.75" customHeight="1" thickBot="1" x14ac:dyDescent="0.3">
      <c r="B246" s="293" t="s">
        <v>350</v>
      </c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1" t="s">
        <v>116</v>
      </c>
    </row>
    <row r="247" spans="2:14" ht="10.5" customHeight="1" thickBot="1" x14ac:dyDescent="0.3">
      <c r="B247" s="124"/>
      <c r="C247" s="125"/>
      <c r="D247" s="124"/>
      <c r="E247" s="124"/>
      <c r="F247" s="124"/>
      <c r="G247" s="124"/>
      <c r="H247" s="124"/>
      <c r="I247" s="124"/>
      <c r="J247" s="124"/>
      <c r="K247" s="2"/>
      <c r="L247" s="2"/>
      <c r="N247" s="1" t="s">
        <v>117</v>
      </c>
    </row>
    <row r="248" spans="2:14" ht="22.5" thickTop="1" thickBot="1" x14ac:dyDescent="0.3">
      <c r="B248" s="3"/>
      <c r="C248" s="303" t="s">
        <v>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5"/>
    </row>
    <row r="249" spans="2:14" ht="22.5" thickTop="1" thickBot="1" x14ac:dyDescent="0.3">
      <c r="B249" s="3"/>
      <c r="C249" s="306">
        <v>2019</v>
      </c>
      <c r="D249" s="307"/>
      <c r="E249" s="308" t="s">
        <v>161</v>
      </c>
      <c r="F249" s="307"/>
      <c r="G249" s="308" t="s">
        <v>160</v>
      </c>
      <c r="H249" s="307"/>
      <c r="I249" s="308">
        <v>2022</v>
      </c>
      <c r="J249" s="307"/>
      <c r="K249" s="308">
        <v>2023</v>
      </c>
      <c r="L249" s="309"/>
      <c r="M249" s="310"/>
    </row>
    <row r="250" spans="2:14" ht="16.5" thickTop="1" thickBot="1" x14ac:dyDescent="0.3">
      <c r="B250" s="6"/>
      <c r="C250" s="127" t="s">
        <v>46</v>
      </c>
      <c r="D250" s="128" t="str">
        <f>CONCATENATE("var ",RIGHT(C249,2),"/",RIGHT(C249-1,2))</f>
        <v>var 19/18</v>
      </c>
      <c r="E250" s="129" t="s">
        <v>46</v>
      </c>
      <c r="F250" s="128" t="str">
        <f>CONCATENATE("var ",RIGHT(E249,2),"/",RIGHT(C249,2))</f>
        <v>var 20/19</v>
      </c>
      <c r="G250" s="129" t="s">
        <v>46</v>
      </c>
      <c r="H250" s="128" t="str">
        <f>CONCATENATE("var ",RIGHT(G249,2),"/",RIGHT(E249,2))</f>
        <v>var 21/20</v>
      </c>
      <c r="I250" s="129" t="s">
        <v>46</v>
      </c>
      <c r="J250" s="128" t="str">
        <f>CONCATENATE("var ",RIGHT(I249,2),"/",RIGHT(G249,2))</f>
        <v>var 22/21</v>
      </c>
      <c r="K250" s="129" t="s">
        <v>46</v>
      </c>
      <c r="L250" s="128" t="str">
        <f>CONCATENATE("var ",RIGHT(K249,2),"/",RIGHT(I249,2))</f>
        <v>var 23/22</v>
      </c>
      <c r="M250" s="128" t="str">
        <f>CONCATENATE("var ",RIGHT(K249,2),"/",RIGHT(C249,2))</f>
        <v>var 23/19</v>
      </c>
    </row>
    <row r="251" spans="2:14" x14ac:dyDescent="0.25">
      <c r="B251" s="131" t="s">
        <v>50</v>
      </c>
      <c r="C251" s="132">
        <v>109163</v>
      </c>
      <c r="D251" s="133">
        <v>-6.5985026737967911E-2</v>
      </c>
      <c r="E251" s="132">
        <v>111746</v>
      </c>
      <c r="F251" s="133">
        <f t="shared" ref="F251:F263" si="65">IFERROR(E251/C251-1,"-")</f>
        <v>2.3661863451902132E-2</v>
      </c>
      <c r="G251" s="132">
        <v>6972</v>
      </c>
      <c r="H251" s="133">
        <f t="shared" ref="H251:H263" si="66">IFERROR(G251/E251-1,"-")</f>
        <v>-0.93760850500241621</v>
      </c>
      <c r="I251" s="132">
        <v>55802</v>
      </c>
      <c r="J251" s="133">
        <f t="shared" ref="J251:J263" si="67">IFERROR(I251/G251-1,"-")</f>
        <v>7.0037292025243829</v>
      </c>
      <c r="K251" s="132">
        <v>71141</v>
      </c>
      <c r="L251" s="133">
        <f>IFERROR(K251/I251-1,"-")</f>
        <v>0.27488262069459868</v>
      </c>
      <c r="M251" s="133">
        <f t="shared" ref="M251" si="68">IFERROR(K251/C251-1,"-")</f>
        <v>-0.34830482855912714</v>
      </c>
    </row>
    <row r="252" spans="2:14" x14ac:dyDescent="0.25">
      <c r="B252" s="131" t="s">
        <v>52</v>
      </c>
      <c r="C252" s="132">
        <v>105157</v>
      </c>
      <c r="D252" s="133">
        <v>3.1669103003070687E-2</v>
      </c>
      <c r="E252" s="132">
        <v>100098</v>
      </c>
      <c r="F252" s="133">
        <f t="shared" si="65"/>
        <v>-4.8109017944597099E-2</v>
      </c>
      <c r="G252" s="132">
        <v>6002</v>
      </c>
      <c r="H252" s="133">
        <f t="shared" si="66"/>
        <v>-0.940038762013227</v>
      </c>
      <c r="I252" s="132">
        <v>55240</v>
      </c>
      <c r="J252" s="133">
        <f t="shared" si="67"/>
        <v>8.2035988003998668</v>
      </c>
      <c r="K252" s="132">
        <v>67722</v>
      </c>
      <c r="L252" s="133">
        <f>IFERROR(K252/I252-1,"-")</f>
        <v>0.22595944967414927</v>
      </c>
      <c r="M252" s="133">
        <f>IFERROR(K252/C252-1,"-")</f>
        <v>-0.35599151744534363</v>
      </c>
    </row>
    <row r="253" spans="2:14" x14ac:dyDescent="0.25">
      <c r="B253" s="131" t="s">
        <v>54</v>
      </c>
      <c r="C253" s="132">
        <v>116859</v>
      </c>
      <c r="D253" s="133">
        <v>1.493846568061219E-2</v>
      </c>
      <c r="E253" s="132">
        <v>55226</v>
      </c>
      <c r="F253" s="133">
        <f t="shared" si="65"/>
        <v>-0.52741337851598935</v>
      </c>
      <c r="G253" s="132">
        <v>8713</v>
      </c>
      <c r="H253" s="133">
        <f t="shared" si="66"/>
        <v>-0.84223010900662731</v>
      </c>
      <c r="I253" s="132">
        <v>57977</v>
      </c>
      <c r="J253" s="133">
        <f t="shared" si="67"/>
        <v>5.6540801101801907</v>
      </c>
      <c r="K253" s="132">
        <v>70598</v>
      </c>
      <c r="L253" s="133">
        <f t="shared" ref="L253:L254" si="69">IFERROR(K253/I253-1,"-")</f>
        <v>0.21768977353088292</v>
      </c>
      <c r="M253" s="133">
        <f t="shared" ref="M253:M254" si="70">IFERROR(K253/C253-1,"-")</f>
        <v>-0.39587023678107802</v>
      </c>
    </row>
    <row r="254" spans="2:14" x14ac:dyDescent="0.25">
      <c r="B254" s="131" t="s">
        <v>56</v>
      </c>
      <c r="C254" s="132">
        <v>87963</v>
      </c>
      <c r="D254" s="133">
        <v>0.28128823632232125</v>
      </c>
      <c r="E254" s="132">
        <v>0</v>
      </c>
      <c r="F254" s="133">
        <f t="shared" si="65"/>
        <v>-1</v>
      </c>
      <c r="G254" s="132">
        <v>9894</v>
      </c>
      <c r="H254" s="133" t="str">
        <f t="shared" si="66"/>
        <v>-</v>
      </c>
      <c r="I254" s="132">
        <v>49099</v>
      </c>
      <c r="J254" s="133">
        <f t="shared" si="67"/>
        <v>3.9625025267839096</v>
      </c>
      <c r="K254" s="132">
        <v>62471</v>
      </c>
      <c r="L254" s="133">
        <f t="shared" si="69"/>
        <v>0.27234770565591959</v>
      </c>
      <c r="M254" s="133">
        <f t="shared" si="70"/>
        <v>-0.28980366745108743</v>
      </c>
    </row>
    <row r="255" spans="2:14" x14ac:dyDescent="0.25">
      <c r="B255" s="131" t="s">
        <v>58</v>
      </c>
      <c r="C255" s="132">
        <v>72557</v>
      </c>
      <c r="D255" s="133">
        <v>-6.4396332735877082E-2</v>
      </c>
      <c r="E255" s="132">
        <v>0</v>
      </c>
      <c r="F255" s="133">
        <f t="shared" si="65"/>
        <v>-1</v>
      </c>
      <c r="G255" s="132">
        <v>9353</v>
      </c>
      <c r="H255" s="133" t="str">
        <f t="shared" si="66"/>
        <v>-</v>
      </c>
      <c r="I255" s="132">
        <v>33462</v>
      </c>
      <c r="J255" s="133">
        <f t="shared" si="67"/>
        <v>2.5776756121030684</v>
      </c>
      <c r="K255" s="132"/>
      <c r="L255" s="133"/>
      <c r="M255" s="133"/>
    </row>
    <row r="256" spans="2:14" x14ac:dyDescent="0.25">
      <c r="B256" s="131" t="s">
        <v>60</v>
      </c>
      <c r="C256" s="132">
        <v>82398</v>
      </c>
      <c r="D256" s="133">
        <v>-5.1708462326362947E-2</v>
      </c>
      <c r="E256" s="132">
        <v>0</v>
      </c>
      <c r="F256" s="133">
        <f t="shared" si="65"/>
        <v>-1</v>
      </c>
      <c r="G256" s="132">
        <v>12500</v>
      </c>
      <c r="H256" s="133" t="str">
        <f t="shared" si="66"/>
        <v>-</v>
      </c>
      <c r="I256" s="132">
        <v>37072</v>
      </c>
      <c r="J256" s="133">
        <f t="shared" si="67"/>
        <v>1.96576</v>
      </c>
      <c r="K256" s="132"/>
      <c r="L256" s="133"/>
      <c r="M256" s="133"/>
    </row>
    <row r="257" spans="2:13" x14ac:dyDescent="0.25">
      <c r="B257" s="131" t="s">
        <v>62</v>
      </c>
      <c r="C257" s="132">
        <v>100214</v>
      </c>
      <c r="D257" s="133">
        <v>-6.660457318492996E-2</v>
      </c>
      <c r="E257" s="132">
        <v>0</v>
      </c>
      <c r="F257" s="133">
        <f t="shared" si="65"/>
        <v>-1</v>
      </c>
      <c r="G257" s="132">
        <v>23556</v>
      </c>
      <c r="H257" s="133" t="str">
        <f t="shared" si="66"/>
        <v>-</v>
      </c>
      <c r="I257" s="132">
        <v>50645</v>
      </c>
      <c r="J257" s="133">
        <f t="shared" si="67"/>
        <v>1.1499830191883174</v>
      </c>
      <c r="K257" s="132"/>
      <c r="L257" s="133"/>
      <c r="M257" s="133"/>
    </row>
    <row r="258" spans="2:13" x14ac:dyDescent="0.25">
      <c r="B258" s="131" t="s">
        <v>64</v>
      </c>
      <c r="C258" s="132">
        <v>110296</v>
      </c>
      <c r="D258" s="133">
        <v>-9.9411289203158337E-2</v>
      </c>
      <c r="E258" s="132">
        <v>0</v>
      </c>
      <c r="F258" s="133">
        <f t="shared" si="65"/>
        <v>-1</v>
      </c>
      <c r="G258" s="132">
        <v>38503</v>
      </c>
      <c r="H258" s="133" t="str">
        <f t="shared" si="66"/>
        <v>-</v>
      </c>
      <c r="I258" s="132">
        <v>59542</v>
      </c>
      <c r="J258" s="133">
        <f t="shared" si="67"/>
        <v>0.54642495389969614</v>
      </c>
      <c r="K258" s="132"/>
      <c r="L258" s="133"/>
      <c r="M258" s="133"/>
    </row>
    <row r="259" spans="2:13" x14ac:dyDescent="0.25">
      <c r="B259" s="131" t="s">
        <v>66</v>
      </c>
      <c r="C259" s="132">
        <v>89878</v>
      </c>
      <c r="D259" s="133">
        <v>-0.10918389597002798</v>
      </c>
      <c r="E259" s="132">
        <v>0</v>
      </c>
      <c r="F259" s="133">
        <f t="shared" si="65"/>
        <v>-1</v>
      </c>
      <c r="G259" s="132">
        <v>33489</v>
      </c>
      <c r="H259" s="133" t="str">
        <f t="shared" si="66"/>
        <v>-</v>
      </c>
      <c r="I259" s="132">
        <v>47713</v>
      </c>
      <c r="J259" s="133">
        <f t="shared" si="67"/>
        <v>0.42473648063543257</v>
      </c>
      <c r="K259" s="132"/>
      <c r="L259" s="133"/>
      <c r="M259" s="133"/>
    </row>
    <row r="260" spans="2:13" x14ac:dyDescent="0.25">
      <c r="B260" s="131" t="s">
        <v>68</v>
      </c>
      <c r="C260" s="132">
        <v>87804</v>
      </c>
      <c r="D260" s="133">
        <v>-0.24760280722199846</v>
      </c>
      <c r="E260" s="132">
        <v>0</v>
      </c>
      <c r="F260" s="133">
        <f t="shared" si="65"/>
        <v>-1</v>
      </c>
      <c r="G260" s="132">
        <v>45912</v>
      </c>
      <c r="H260" s="133" t="str">
        <f t="shared" si="66"/>
        <v>-</v>
      </c>
      <c r="I260" s="132">
        <v>53337</v>
      </c>
      <c r="J260" s="133">
        <f t="shared" si="67"/>
        <v>0.16172242550967075</v>
      </c>
      <c r="K260" s="132"/>
      <c r="L260" s="133"/>
      <c r="M260" s="133"/>
    </row>
    <row r="261" spans="2:13" x14ac:dyDescent="0.25">
      <c r="B261" s="131" t="s">
        <v>70</v>
      </c>
      <c r="C261" s="132">
        <v>99050</v>
      </c>
      <c r="D261" s="133">
        <v>-9.7864201466369094E-2</v>
      </c>
      <c r="E261" s="132">
        <v>0</v>
      </c>
      <c r="F261" s="133">
        <f t="shared" si="65"/>
        <v>-1</v>
      </c>
      <c r="G261" s="132">
        <v>51694</v>
      </c>
      <c r="H261" s="133" t="str">
        <f t="shared" si="66"/>
        <v>-</v>
      </c>
      <c r="I261" s="132">
        <v>58166</v>
      </c>
      <c r="J261" s="133">
        <f t="shared" si="67"/>
        <v>0.12519828219909468</v>
      </c>
      <c r="K261" s="132"/>
      <c r="L261" s="133"/>
      <c r="M261" s="133"/>
    </row>
    <row r="262" spans="2:13" x14ac:dyDescent="0.25">
      <c r="B262" s="131" t="s">
        <v>72</v>
      </c>
      <c r="C262" s="132">
        <v>108939</v>
      </c>
      <c r="D262" s="133">
        <v>-2.7694971528533951E-2</v>
      </c>
      <c r="E262" s="132">
        <v>0</v>
      </c>
      <c r="F262" s="133">
        <f t="shared" si="65"/>
        <v>-1</v>
      </c>
      <c r="G262" s="132">
        <v>48986</v>
      </c>
      <c r="H262" s="133" t="str">
        <f t="shared" si="66"/>
        <v>-</v>
      </c>
      <c r="I262" s="132">
        <v>60749</v>
      </c>
      <c r="J262" s="133">
        <f t="shared" si="67"/>
        <v>0.24012983301351398</v>
      </c>
      <c r="K262" s="132"/>
      <c r="L262" s="133"/>
      <c r="M262" s="133"/>
    </row>
    <row r="263" spans="2:13" ht="15.75" x14ac:dyDescent="0.25">
      <c r="B263" s="134" t="s">
        <v>33</v>
      </c>
      <c r="C263" s="135">
        <v>1170278</v>
      </c>
      <c r="D263" s="136">
        <v>-5.3405192739967466E-2</v>
      </c>
      <c r="E263" s="135">
        <v>0</v>
      </c>
      <c r="F263" s="136">
        <f t="shared" si="65"/>
        <v>-1</v>
      </c>
      <c r="G263" s="135">
        <v>295574</v>
      </c>
      <c r="H263" s="136" t="str">
        <f t="shared" si="66"/>
        <v>-</v>
      </c>
      <c r="I263" s="135">
        <v>618804</v>
      </c>
      <c r="J263" s="136">
        <f t="shared" si="67"/>
        <v>1.0935670931814028</v>
      </c>
      <c r="K263" s="135">
        <v>271932</v>
      </c>
      <c r="L263" s="136">
        <v>0.24671966550215929</v>
      </c>
      <c r="M263" s="136">
        <v>-0.35121748715232548</v>
      </c>
    </row>
    <row r="264" spans="2:13" ht="6" customHeight="1" x14ac:dyDescent="0.25"/>
    <row r="265" spans="2:13" x14ac:dyDescent="0.25">
      <c r="B265" s="39" t="s">
        <v>19</v>
      </c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</row>
    <row r="266" spans="2:13" x14ac:dyDescent="0.25">
      <c r="I266" s="130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B0570-0412-4990-92A7-C78EE7629B03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42" t="s">
        <v>351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</row>
    <row r="4" spans="1:34" ht="6" customHeight="1" x14ac:dyDescent="0.25"/>
    <row r="5" spans="1:34" ht="15.75" x14ac:dyDescent="0.25">
      <c r="B5" s="170"/>
      <c r="C5" s="314" t="s">
        <v>9</v>
      </c>
      <c r="D5" s="312"/>
      <c r="E5" s="312"/>
      <c r="F5" s="312"/>
      <c r="G5" s="312"/>
      <c r="H5" s="312"/>
      <c r="I5" s="312"/>
      <c r="J5" s="312"/>
      <c r="K5" s="313"/>
      <c r="L5" s="311" t="s">
        <v>13</v>
      </c>
      <c r="M5" s="312"/>
      <c r="N5" s="312"/>
      <c r="O5" s="312"/>
      <c r="P5" s="312"/>
      <c r="Q5" s="312"/>
      <c r="R5" s="312"/>
      <c r="S5" s="312"/>
      <c r="T5" s="313"/>
      <c r="U5" s="311" t="s">
        <v>12</v>
      </c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3"/>
    </row>
    <row r="6" spans="1:34" s="175" customFormat="1" ht="72" customHeight="1" x14ac:dyDescent="0.25">
      <c r="B6" s="171"/>
      <c r="C6" s="172" t="s">
        <v>440</v>
      </c>
      <c r="D6" s="172" t="s">
        <v>445</v>
      </c>
      <c r="E6" s="172" t="s">
        <v>441</v>
      </c>
      <c r="F6" s="172" t="s">
        <v>442</v>
      </c>
      <c r="G6" s="172" t="s">
        <v>443</v>
      </c>
      <c r="H6" s="173" t="str">
        <f>CONCATENATE("var. ",RIGHT(G6,2),"/",RIGHT(F6,2))</f>
        <v>var. 23/22</v>
      </c>
      <c r="I6" s="173" t="str">
        <f>CONCATENATE("var. ",RIGHT(G6,2),"/",RIGHT(C6,2))</f>
        <v>var. 23/19</v>
      </c>
      <c r="J6" s="173" t="str">
        <f>CONCATENATE("Cuota s/ total lugares de residencia ",RIGHT(G6,4))</f>
        <v>Cuota s/ total lugares de residencia 2023</v>
      </c>
      <c r="K6" s="174" t="str">
        <f>CONCATENATE("cuota s/ Canarias ",RIGHT(G6,4))</f>
        <v>cuota s/ Canarias 2023</v>
      </c>
      <c r="L6" s="172" t="s">
        <v>440</v>
      </c>
      <c r="M6" s="172" t="s">
        <v>445</v>
      </c>
      <c r="N6" s="172" t="s">
        <v>441</v>
      </c>
      <c r="O6" s="172" t="s">
        <v>442</v>
      </c>
      <c r="P6" s="172" t="s">
        <v>443</v>
      </c>
      <c r="Q6" s="173" t="str">
        <f>CONCATENATE("var. ",RIGHT(P6,2),"/",RIGHT(O6,2))</f>
        <v>var. 23/22</v>
      </c>
      <c r="R6" s="173" t="str">
        <f>CONCATENATE("var. ",RIGHT(P6,2),"/",RIGHT(L6,2))</f>
        <v>var. 23/19</v>
      </c>
      <c r="S6" s="173" t="str">
        <f>CONCATENATE("Cuota s/ total lugares de residencia ",RIGHT(P6,4))</f>
        <v>Cuota s/ total lugares de residencia 2023</v>
      </c>
      <c r="T6" s="174" t="str">
        <f>CONCATENATE("cuota s/ Canarias ",RIGHT(P6,4))</f>
        <v>cuota s/ Canarias 2023</v>
      </c>
      <c r="U6" s="172" t="s">
        <v>444</v>
      </c>
      <c r="V6" s="172" t="s">
        <v>440</v>
      </c>
      <c r="W6" s="172" t="s">
        <v>445</v>
      </c>
      <c r="X6" s="172" t="s">
        <v>441</v>
      </c>
      <c r="Y6" s="172" t="s">
        <v>442</v>
      </c>
      <c r="Z6" s="172" t="s">
        <v>443</v>
      </c>
      <c r="AA6" s="173" t="str">
        <f>CONCATENATE("var. ",RIGHT(Z6,2),"/",RIGHT(Y6,2))</f>
        <v>var. 23/22</v>
      </c>
      <c r="AB6" s="173" t="str">
        <f>CONCATENATE("var. ",RIGHT(Z6,2),"/",RIGHT(V6,2))</f>
        <v>var. 23/19</v>
      </c>
      <c r="AC6" s="172" t="str">
        <f>CONCATENATE("dif. ",RIGHT(Z6,2),"/",RIGHT(Y6,2))</f>
        <v>dif. 23/22</v>
      </c>
      <c r="AD6" s="172" t="str">
        <f>CONCATENATE("dif. ",RIGHT(Z6,2),"/",RIGHT(V6,2))</f>
        <v>dif. 23/19</v>
      </c>
      <c r="AE6" s="173" t="str">
        <f>CONCATENATE("Cuota s/ total lugares de residencia ",RIGHT(Z6,4))</f>
        <v>Cuota s/ total lugares de residencia 2023</v>
      </c>
      <c r="AF6" s="174" t="str">
        <f>CONCATENATE("cuota s/ Canarias ",RIGHT(V6,4))</f>
        <v>cuota s/ Canarias 2019</v>
      </c>
      <c r="AG6" s="174" t="str">
        <f>CONCATENATE("cuota s/ Canarias ",RIGHT(Z6,4))</f>
        <v>cuota s/ Canarias 2023</v>
      </c>
    </row>
    <row r="7" spans="1:34" x14ac:dyDescent="0.25">
      <c r="A7" s="1"/>
      <c r="B7" s="176" t="s">
        <v>44</v>
      </c>
      <c r="C7" s="177">
        <v>32528857</v>
      </c>
      <c r="D7" s="177">
        <v>20162010</v>
      </c>
      <c r="E7" s="177">
        <v>3285557</v>
      </c>
      <c r="F7" s="177">
        <v>25761088</v>
      </c>
      <c r="G7" s="177">
        <v>31168025</v>
      </c>
      <c r="H7" s="178">
        <f>IFERROR(G7/F7-1,"-")</f>
        <v>0.20988775784625235</v>
      </c>
      <c r="I7" s="178">
        <f>IFERROR(G7/C7-1,"-")</f>
        <v>-4.1834608575395116E-2</v>
      </c>
      <c r="J7" s="178">
        <f>G7/G$7</f>
        <v>1</v>
      </c>
      <c r="K7" s="179">
        <f>G7/$G7</f>
        <v>1</v>
      </c>
      <c r="L7" s="177">
        <v>9961513</v>
      </c>
      <c r="M7" s="177">
        <v>6153723</v>
      </c>
      <c r="N7" s="177">
        <v>1031401</v>
      </c>
      <c r="O7" s="177">
        <v>7031620</v>
      </c>
      <c r="P7" s="177">
        <v>8729943</v>
      </c>
      <c r="Q7" s="178">
        <f>IFERROR(P7/O7-1,"-")</f>
        <v>0.24152656144672213</v>
      </c>
      <c r="R7" s="178">
        <f>IFERROR(P7/L7-1,"-")</f>
        <v>-0.12363282565610267</v>
      </c>
      <c r="S7" s="178">
        <f>P7/P$7</f>
        <v>1</v>
      </c>
      <c r="T7" s="179">
        <f>P7/$G7</f>
        <v>0.28009291573656014</v>
      </c>
      <c r="U7" s="177">
        <v>11342829</v>
      </c>
      <c r="V7" s="177">
        <v>11227380</v>
      </c>
      <c r="W7" s="177">
        <v>7198644</v>
      </c>
      <c r="X7" s="177">
        <v>1239473</v>
      </c>
      <c r="Y7" s="177">
        <v>9533834</v>
      </c>
      <c r="Z7" s="177">
        <v>11318734</v>
      </c>
      <c r="AA7" s="178">
        <f>IFERROR(Z7/Y7-1,"-")</f>
        <v>0.18721744053861222</v>
      </c>
      <c r="AB7" s="178">
        <f>IFERROR(Z7/V7-1,"-")</f>
        <v>8.1367157787479716E-3</v>
      </c>
      <c r="AC7" s="177">
        <f>Z7-Y7</f>
        <v>1784900</v>
      </c>
      <c r="AD7" s="177">
        <f>Z7-V7</f>
        <v>91354</v>
      </c>
      <c r="AE7" s="178">
        <f>Z7/Z$7</f>
        <v>1</v>
      </c>
      <c r="AF7" s="179">
        <f t="shared" ref="AF7:AF36" si="0">V7/$C7</f>
        <v>0.34515138358535008</v>
      </c>
      <c r="AG7" s="179">
        <f t="shared" ref="AG7:AG15" si="1">Z7/$G7</f>
        <v>0.3631521086113092</v>
      </c>
      <c r="AH7" s="139"/>
    </row>
    <row r="8" spans="1:34" x14ac:dyDescent="0.25">
      <c r="A8" s="1" t="s">
        <v>76</v>
      </c>
      <c r="B8" s="180" t="s">
        <v>77</v>
      </c>
      <c r="C8" s="181">
        <v>2519182</v>
      </c>
      <c r="D8" s="181">
        <v>1422403</v>
      </c>
      <c r="E8" s="181">
        <v>964927</v>
      </c>
      <c r="F8" s="181">
        <v>2443599</v>
      </c>
      <c r="G8" s="181">
        <v>2710731</v>
      </c>
      <c r="H8" s="182">
        <f>IFERROR(G8/F8-1,"-")</f>
        <v>0.10931908222257425</v>
      </c>
      <c r="I8" s="183">
        <f>IFERROR(G8/C8-1,"-")</f>
        <v>7.6036189525012565E-2</v>
      </c>
      <c r="J8" s="182">
        <f>G8/G$7</f>
        <v>8.6971535732533578E-2</v>
      </c>
      <c r="K8" s="184">
        <f>G8/$G8</f>
        <v>1</v>
      </c>
      <c r="L8" s="181">
        <v>695014</v>
      </c>
      <c r="M8" s="181">
        <v>395579</v>
      </c>
      <c r="N8" s="181">
        <v>388431</v>
      </c>
      <c r="O8" s="181">
        <v>677899</v>
      </c>
      <c r="P8" s="181">
        <v>740596</v>
      </c>
      <c r="Q8" s="182">
        <f>IFERROR(P8/O8-1,"-")</f>
        <v>9.2487228923482601E-2</v>
      </c>
      <c r="R8" s="183">
        <f>IFERROR(P8/L8-1,"-")</f>
        <v>6.5584290388394972E-2</v>
      </c>
      <c r="S8" s="182">
        <f>P8/P$7</f>
        <v>8.4834001779851259E-2</v>
      </c>
      <c r="T8" s="184">
        <f>P8/$G8</f>
        <v>0.2732089609776846</v>
      </c>
      <c r="U8" s="181">
        <v>1139766</v>
      </c>
      <c r="V8" s="181">
        <v>1131924</v>
      </c>
      <c r="W8" s="181">
        <v>625970</v>
      </c>
      <c r="X8" s="181">
        <v>345779</v>
      </c>
      <c r="Y8" s="181">
        <v>981985</v>
      </c>
      <c r="Z8" s="181">
        <v>1139257</v>
      </c>
      <c r="AA8" s="182">
        <f>IFERROR(Z8/Y8-1,"-")</f>
        <v>0.16015723254428527</v>
      </c>
      <c r="AB8" s="183">
        <f t="shared" ref="AB8:AB36" si="2">IFERROR(Z8/V8-1,"-")</f>
        <v>6.478350136581712E-3</v>
      </c>
      <c r="AC8" s="181">
        <f t="shared" ref="AC8:AC35" si="3">Z8-Y8</f>
        <v>157272</v>
      </c>
      <c r="AD8" s="181">
        <f t="shared" ref="AD8:AD36" si="4">Z8-V8</f>
        <v>7333</v>
      </c>
      <c r="AE8" s="182">
        <f>Z8/Z$7</f>
        <v>0.10065233443952301</v>
      </c>
      <c r="AF8" s="184">
        <f t="shared" si="0"/>
        <v>0.44932204183739005</v>
      </c>
      <c r="AG8" s="184">
        <f t="shared" si="1"/>
        <v>0.42027667075781405</v>
      </c>
      <c r="AH8" s="139"/>
    </row>
    <row r="9" spans="1:34" x14ac:dyDescent="0.25">
      <c r="A9" s="197" t="s">
        <v>9</v>
      </c>
      <c r="B9" s="185" t="s">
        <v>9</v>
      </c>
      <c r="C9" s="186">
        <v>938680</v>
      </c>
      <c r="D9" s="186">
        <v>467999</v>
      </c>
      <c r="E9" s="186">
        <v>597799</v>
      </c>
      <c r="F9" s="186">
        <v>913856</v>
      </c>
      <c r="G9" s="186">
        <v>1000303</v>
      </c>
      <c r="H9" s="187">
        <f>IFERROR(G9/F9-1,"-")</f>
        <v>9.4595866307164433E-2</v>
      </c>
      <c r="I9" s="188">
        <f>IFERROR(G9/C9-1,"-")</f>
        <v>6.5648570332807799E-2</v>
      </c>
      <c r="J9" s="187">
        <f>G9/G$7</f>
        <v>3.2093884678288088E-2</v>
      </c>
      <c r="K9" s="189">
        <f>G9/$G9</f>
        <v>1</v>
      </c>
      <c r="L9" s="186">
        <v>353778</v>
      </c>
      <c r="M9" s="186">
        <v>183005</v>
      </c>
      <c r="N9" s="186">
        <v>278211</v>
      </c>
      <c r="O9" s="186">
        <v>326801</v>
      </c>
      <c r="P9" s="186">
        <v>370964</v>
      </c>
      <c r="Q9" s="187">
        <f>IFERROR(P9/O9-1,"-")</f>
        <v>0.13513728538162373</v>
      </c>
      <c r="R9" s="188">
        <f>IFERROR(P9/L9-1,"-")</f>
        <v>4.8578487073814625E-2</v>
      </c>
      <c r="S9" s="187">
        <f>P9/P$7</f>
        <v>4.2493290047827342E-2</v>
      </c>
      <c r="T9" s="189">
        <f>P9/$G9</f>
        <v>0.37085163195551746</v>
      </c>
      <c r="U9" s="186">
        <v>346079</v>
      </c>
      <c r="V9" s="186">
        <v>304400</v>
      </c>
      <c r="W9" s="186">
        <v>156153</v>
      </c>
      <c r="X9" s="186">
        <v>219650</v>
      </c>
      <c r="Y9" s="186">
        <v>291761</v>
      </c>
      <c r="Z9" s="186">
        <v>343203</v>
      </c>
      <c r="AA9" s="187">
        <f>IFERROR(Z9/Y9-1,"-")</f>
        <v>0.17631554594342624</v>
      </c>
      <c r="AB9" s="188">
        <f t="shared" si="2"/>
        <v>0.12747371879106439</v>
      </c>
      <c r="AC9" s="186">
        <f t="shared" si="3"/>
        <v>51442</v>
      </c>
      <c r="AD9" s="186">
        <f t="shared" si="4"/>
        <v>38803</v>
      </c>
      <c r="AE9" s="187">
        <f>Z9/Z$7</f>
        <v>3.0321677318329063E-2</v>
      </c>
      <c r="AF9" s="189">
        <f t="shared" si="0"/>
        <v>0.32428516640388633</v>
      </c>
      <c r="AG9" s="189">
        <f t="shared" si="1"/>
        <v>0.34309904099057986</v>
      </c>
      <c r="AH9" s="139"/>
    </row>
    <row r="10" spans="1:34" x14ac:dyDescent="0.25">
      <c r="A10" s="197" t="s">
        <v>81</v>
      </c>
      <c r="B10" s="185" t="s">
        <v>81</v>
      </c>
      <c r="C10" s="186">
        <v>1580502</v>
      </c>
      <c r="D10" s="186">
        <v>954404</v>
      </c>
      <c r="E10" s="186">
        <v>367128</v>
      </c>
      <c r="F10" s="186">
        <v>1529743</v>
      </c>
      <c r="G10" s="186">
        <v>1710428</v>
      </c>
      <c r="H10" s="187">
        <f>IFERROR(G10/F10-1,"-")</f>
        <v>0.11811461140858293</v>
      </c>
      <c r="I10" s="188">
        <f>IFERROR(G10/C10-1,"-")</f>
        <v>8.2205527104679321E-2</v>
      </c>
      <c r="J10" s="187">
        <f>G10/G$7</f>
        <v>5.4877651054245496E-2</v>
      </c>
      <c r="K10" s="189">
        <f>G10/$G10</f>
        <v>1</v>
      </c>
      <c r="L10" s="186">
        <v>341236</v>
      </c>
      <c r="M10" s="186">
        <v>212574</v>
      </c>
      <c r="N10" s="186">
        <v>110220</v>
      </c>
      <c r="O10" s="186">
        <v>351098</v>
      </c>
      <c r="P10" s="186">
        <v>369632</v>
      </c>
      <c r="Q10" s="187">
        <f>IFERROR(P10/O10-1,"-")</f>
        <v>5.2788680083623474E-2</v>
      </c>
      <c r="R10" s="188">
        <f>IFERROR(P10/L10-1,"-")</f>
        <v>8.3215135566001353E-2</v>
      </c>
      <c r="S10" s="187">
        <f>P10/P$7</f>
        <v>4.234071173202391E-2</v>
      </c>
      <c r="T10" s="189">
        <f>P10/$G10</f>
        <v>0.21610497489517244</v>
      </c>
      <c r="U10" s="186">
        <v>793687</v>
      </c>
      <c r="V10" s="186">
        <v>827524</v>
      </c>
      <c r="W10" s="186">
        <v>469817</v>
      </c>
      <c r="X10" s="186">
        <v>126129</v>
      </c>
      <c r="Y10" s="186">
        <v>690224</v>
      </c>
      <c r="Z10" s="186">
        <v>796054</v>
      </c>
      <c r="AA10" s="187">
        <f>IFERROR(Z10/Y10-1,"-")</f>
        <v>0.15332703586082208</v>
      </c>
      <c r="AB10" s="188">
        <f t="shared" si="2"/>
        <v>-3.8029108521323907E-2</v>
      </c>
      <c r="AC10" s="186">
        <f t="shared" si="3"/>
        <v>105830</v>
      </c>
      <c r="AD10" s="186">
        <f t="shared" si="4"/>
        <v>-31470</v>
      </c>
      <c r="AE10" s="187">
        <f>Z10/Z$7</f>
        <v>7.0330657121193949E-2</v>
      </c>
      <c r="AF10" s="189">
        <f t="shared" si="0"/>
        <v>0.52358301349824299</v>
      </c>
      <c r="AG10" s="189">
        <f t="shared" si="1"/>
        <v>0.46541216584387068</v>
      </c>
      <c r="AH10" s="139"/>
    </row>
    <row r="11" spans="1:34" x14ac:dyDescent="0.25">
      <c r="A11" s="1"/>
      <c r="B11" s="180" t="s">
        <v>89</v>
      </c>
      <c r="C11" s="181">
        <v>30009675</v>
      </c>
      <c r="D11" s="181">
        <v>18739607</v>
      </c>
      <c r="E11" s="181">
        <v>2320630</v>
      </c>
      <c r="F11" s="181">
        <v>23317489</v>
      </c>
      <c r="G11" s="181">
        <v>28457294</v>
      </c>
      <c r="H11" s="182">
        <f>IFERROR(G11/F11-1,"-")</f>
        <v>0.22042703654754603</v>
      </c>
      <c r="I11" s="183">
        <f>IFERROR(G11/C11-1,"-")</f>
        <v>-5.1729350617759073E-2</v>
      </c>
      <c r="J11" s="182">
        <f>G11/G$7</f>
        <v>0.91302846426746642</v>
      </c>
      <c r="K11" s="184">
        <f>G11/$G11</f>
        <v>1</v>
      </c>
      <c r="L11" s="181">
        <v>9266499</v>
      </c>
      <c r="M11" s="181">
        <v>5758144</v>
      </c>
      <c r="N11" s="181">
        <v>642970</v>
      </c>
      <c r="O11" s="181">
        <v>6353721</v>
      </c>
      <c r="P11" s="181">
        <v>7989347</v>
      </c>
      <c r="Q11" s="182">
        <f>IFERROR(P11/O11-1,"-")</f>
        <v>0.25742804885515125</v>
      </c>
      <c r="R11" s="183">
        <f>IFERROR(P11/L11-1,"-")</f>
        <v>-0.13782465200719274</v>
      </c>
      <c r="S11" s="182">
        <f>P11/P$7</f>
        <v>0.91516599822014877</v>
      </c>
      <c r="T11" s="184">
        <f>P11/$G11</f>
        <v>0.28074865445744773</v>
      </c>
      <c r="U11" s="181">
        <v>10203063</v>
      </c>
      <c r="V11" s="181">
        <v>10095456</v>
      </c>
      <c r="W11" s="181">
        <v>6572674</v>
      </c>
      <c r="X11" s="181">
        <v>893694</v>
      </c>
      <c r="Y11" s="181">
        <v>8551849</v>
      </c>
      <c r="Z11" s="181">
        <v>10179477</v>
      </c>
      <c r="AA11" s="182">
        <f>IFERROR(Z11/Y11-1,"-")</f>
        <v>0.19032468884799059</v>
      </c>
      <c r="AB11" s="183">
        <f t="shared" si="2"/>
        <v>8.3226552619317662E-3</v>
      </c>
      <c r="AC11" s="181">
        <f t="shared" si="3"/>
        <v>1627628</v>
      </c>
      <c r="AD11" s="181">
        <f t="shared" si="4"/>
        <v>84021</v>
      </c>
      <c r="AE11" s="182">
        <f>Z11/Z$7</f>
        <v>0.89934766556047696</v>
      </c>
      <c r="AF11" s="184">
        <f t="shared" si="0"/>
        <v>0.33640670883640028</v>
      </c>
      <c r="AG11" s="184">
        <f t="shared" si="1"/>
        <v>0.35771064529185381</v>
      </c>
      <c r="AH11" s="139"/>
    </row>
    <row r="12" spans="1:34" s="103" customFormat="1" x14ac:dyDescent="0.25">
      <c r="B12" s="185" t="s">
        <v>93</v>
      </c>
      <c r="C12" s="186">
        <v>9543019</v>
      </c>
      <c r="D12" s="186">
        <v>5802168</v>
      </c>
      <c r="E12" s="186">
        <v>145156</v>
      </c>
      <c r="F12" s="186">
        <v>7704605</v>
      </c>
      <c r="G12" s="186">
        <v>9607385</v>
      </c>
      <c r="H12" s="187">
        <f t="shared" ref="H12:H36" si="5">IFERROR(G12/F12-1,"-")</f>
        <v>0.24696658686590678</v>
      </c>
      <c r="I12" s="188">
        <f t="shared" ref="I12:I36" si="6">IFERROR(G12/C12-1,"-")</f>
        <v>6.7448257202464834E-3</v>
      </c>
      <c r="J12" s="187">
        <f t="shared" ref="J12:J36" si="7">G12/G$7</f>
        <v>0.30824490804277782</v>
      </c>
      <c r="K12" s="189">
        <f t="shared" ref="K12:K36" si="8">G12/$G12</f>
        <v>1</v>
      </c>
      <c r="L12" s="186">
        <v>1478957</v>
      </c>
      <c r="M12" s="186">
        <v>872301</v>
      </c>
      <c r="N12" s="186">
        <v>28065</v>
      </c>
      <c r="O12" s="186">
        <v>1137407</v>
      </c>
      <c r="P12" s="186">
        <v>1446246</v>
      </c>
      <c r="Q12" s="187">
        <f t="shared" ref="Q12:Q36" si="9">IFERROR(P12/O12-1,"-")</f>
        <v>0.271529012921496</v>
      </c>
      <c r="R12" s="188">
        <f t="shared" ref="R12:R36" si="10">IFERROR(P12/L12-1,"-")</f>
        <v>-2.2117613967140404E-2</v>
      </c>
      <c r="S12" s="187">
        <f t="shared" ref="S12:S29" si="11">P12/P$7</f>
        <v>0.16566499918727992</v>
      </c>
      <c r="T12" s="189">
        <f t="shared" ref="T12:T36" si="12">P12/$G12</f>
        <v>0.15053482295130258</v>
      </c>
      <c r="U12" s="186">
        <v>3968435</v>
      </c>
      <c r="V12" s="186">
        <v>4061519</v>
      </c>
      <c r="W12" s="186">
        <v>2636464</v>
      </c>
      <c r="X12" s="186">
        <v>71158</v>
      </c>
      <c r="Y12" s="186">
        <v>3502820</v>
      </c>
      <c r="Z12" s="186">
        <v>4109456</v>
      </c>
      <c r="AA12" s="187">
        <f t="shared" ref="AA12:AA36" si="13">IFERROR(Z12/Y12-1,"-")</f>
        <v>0.17318503377278871</v>
      </c>
      <c r="AB12" s="188">
        <f t="shared" si="2"/>
        <v>1.180272700927909E-2</v>
      </c>
      <c r="AC12" s="186">
        <f t="shared" si="3"/>
        <v>606636</v>
      </c>
      <c r="AD12" s="186">
        <f t="shared" si="4"/>
        <v>47937</v>
      </c>
      <c r="AE12" s="187">
        <f t="shared" ref="AE12:AE36" si="14">Z12/Z$7</f>
        <v>0.36306675287183177</v>
      </c>
      <c r="AF12" s="189">
        <f t="shared" si="0"/>
        <v>0.42560105979040802</v>
      </c>
      <c r="AG12" s="189">
        <f t="shared" si="1"/>
        <v>0.42773928597636091</v>
      </c>
      <c r="AH12" s="198"/>
    </row>
    <row r="13" spans="1:34" s="103" customFormat="1" x14ac:dyDescent="0.25">
      <c r="B13" s="185" t="s">
        <v>97</v>
      </c>
      <c r="C13" s="186">
        <v>6759682</v>
      </c>
      <c r="D13" s="186">
        <v>4208573</v>
      </c>
      <c r="E13" s="186">
        <v>721048</v>
      </c>
      <c r="F13" s="186">
        <v>4796812</v>
      </c>
      <c r="G13" s="186">
        <v>5852388</v>
      </c>
      <c r="H13" s="187">
        <f t="shared" si="5"/>
        <v>0.22005782173660338</v>
      </c>
      <c r="I13" s="188">
        <f t="shared" si="6"/>
        <v>-0.13422140272279082</v>
      </c>
      <c r="J13" s="187">
        <f t="shared" si="7"/>
        <v>0.1877689715662125</v>
      </c>
      <c r="K13" s="189">
        <f t="shared" si="8"/>
        <v>1</v>
      </c>
      <c r="L13" s="186">
        <v>1888718</v>
      </c>
      <c r="M13" s="186">
        <v>1148010</v>
      </c>
      <c r="N13" s="186">
        <v>196086</v>
      </c>
      <c r="O13" s="186">
        <v>1381411</v>
      </c>
      <c r="P13" s="186">
        <v>1712640</v>
      </c>
      <c r="Q13" s="187">
        <f t="shared" si="9"/>
        <v>0.239775852371235</v>
      </c>
      <c r="R13" s="188">
        <f t="shared" si="10"/>
        <v>-9.3226198934938886E-2</v>
      </c>
      <c r="S13" s="187">
        <f t="shared" si="11"/>
        <v>0.19617997505825641</v>
      </c>
      <c r="T13" s="189">
        <f t="shared" si="12"/>
        <v>0.29263951740725325</v>
      </c>
      <c r="U13" s="186">
        <v>1763919</v>
      </c>
      <c r="V13" s="186">
        <v>1610584</v>
      </c>
      <c r="W13" s="186">
        <v>982879</v>
      </c>
      <c r="X13" s="186">
        <v>152541</v>
      </c>
      <c r="Y13" s="186">
        <v>1061946</v>
      </c>
      <c r="Z13" s="186">
        <v>1314419</v>
      </c>
      <c r="AA13" s="187">
        <f t="shared" si="13"/>
        <v>0.23774561041710229</v>
      </c>
      <c r="AB13" s="188">
        <f t="shared" si="2"/>
        <v>-0.18388671438434756</v>
      </c>
      <c r="AC13" s="186">
        <f t="shared" si="3"/>
        <v>252473</v>
      </c>
      <c r="AD13" s="186">
        <f t="shared" si="4"/>
        <v>-296165</v>
      </c>
      <c r="AE13" s="187">
        <f t="shared" si="14"/>
        <v>0.1161277400811787</v>
      </c>
      <c r="AF13" s="189">
        <f t="shared" si="0"/>
        <v>0.23826327924893509</v>
      </c>
      <c r="AG13" s="189">
        <f t="shared" si="1"/>
        <v>0.22459532758251846</v>
      </c>
      <c r="AH13" s="198"/>
    </row>
    <row r="14" spans="1:34" x14ac:dyDescent="0.25">
      <c r="A14" s="1"/>
      <c r="B14" s="185" t="s">
        <v>101</v>
      </c>
      <c r="C14" s="186">
        <v>1175819</v>
      </c>
      <c r="D14" s="186">
        <v>707773</v>
      </c>
      <c r="E14" s="186">
        <v>288726</v>
      </c>
      <c r="F14" s="186">
        <v>1142841</v>
      </c>
      <c r="G14" s="186">
        <v>1370516</v>
      </c>
      <c r="H14" s="187">
        <f t="shared" si="5"/>
        <v>0.19921843896045033</v>
      </c>
      <c r="I14" s="188">
        <f t="shared" si="6"/>
        <v>0.1655841587863438</v>
      </c>
      <c r="J14" s="187">
        <f t="shared" si="7"/>
        <v>4.3971858980477591E-2</v>
      </c>
      <c r="K14" s="189">
        <f t="shared" si="8"/>
        <v>1</v>
      </c>
      <c r="L14" s="186">
        <v>186955</v>
      </c>
      <c r="M14" s="186">
        <v>115668</v>
      </c>
      <c r="N14" s="186">
        <v>49752</v>
      </c>
      <c r="O14" s="186">
        <v>171894</v>
      </c>
      <c r="P14" s="186">
        <v>220928</v>
      </c>
      <c r="Q14" s="187">
        <f t="shared" si="9"/>
        <v>0.28525719338662192</v>
      </c>
      <c r="R14" s="188">
        <f t="shared" si="10"/>
        <v>0.18171752560776655</v>
      </c>
      <c r="S14" s="187">
        <f t="shared" si="11"/>
        <v>2.5306923538905124E-2</v>
      </c>
      <c r="T14" s="189">
        <f t="shared" si="12"/>
        <v>0.16120059889851707</v>
      </c>
      <c r="U14" s="186">
        <v>414841</v>
      </c>
      <c r="V14" s="186">
        <v>416307</v>
      </c>
      <c r="W14" s="186">
        <v>257401</v>
      </c>
      <c r="X14" s="186">
        <v>149043</v>
      </c>
      <c r="Y14" s="186">
        <v>415595</v>
      </c>
      <c r="Z14" s="186">
        <v>540639</v>
      </c>
      <c r="AA14" s="187">
        <f t="shared" si="13"/>
        <v>0.30087946197620274</v>
      </c>
      <c r="AB14" s="188">
        <f t="shared" si="2"/>
        <v>0.29865459864955435</v>
      </c>
      <c r="AC14" s="186">
        <f t="shared" si="3"/>
        <v>125044</v>
      </c>
      <c r="AD14" s="186">
        <f t="shared" si="4"/>
        <v>124332</v>
      </c>
      <c r="AE14" s="187">
        <f t="shared" si="14"/>
        <v>4.7764970888086955E-2</v>
      </c>
      <c r="AF14" s="189">
        <f t="shared" si="0"/>
        <v>0.35405704449409303</v>
      </c>
      <c r="AG14" s="189">
        <f t="shared" si="1"/>
        <v>0.39447843002197713</v>
      </c>
      <c r="AH14" s="139"/>
    </row>
    <row r="15" spans="1:34" x14ac:dyDescent="0.25">
      <c r="A15" s="1"/>
      <c r="B15" s="185" t="s">
        <v>110</v>
      </c>
      <c r="C15" s="186">
        <v>1365160</v>
      </c>
      <c r="D15" s="186">
        <v>819353</v>
      </c>
      <c r="E15" s="186">
        <v>34664</v>
      </c>
      <c r="F15" s="186">
        <v>1417973</v>
      </c>
      <c r="G15" s="186">
        <v>1373747</v>
      </c>
      <c r="H15" s="187">
        <f t="shared" si="5"/>
        <v>-3.1189592467557592E-2</v>
      </c>
      <c r="I15" s="188">
        <f t="shared" si="6"/>
        <v>6.2901051891353088E-3</v>
      </c>
      <c r="J15" s="187">
        <f t="shared" si="7"/>
        <v>4.4075522911701977E-2</v>
      </c>
      <c r="K15" s="189">
        <f t="shared" si="8"/>
        <v>1</v>
      </c>
      <c r="L15" s="186">
        <v>608915</v>
      </c>
      <c r="M15" s="186">
        <v>349748</v>
      </c>
      <c r="N15" s="186">
        <v>14177</v>
      </c>
      <c r="O15" s="186">
        <v>568633</v>
      </c>
      <c r="P15" s="186">
        <v>575658</v>
      </c>
      <c r="Q15" s="187">
        <f t="shared" si="9"/>
        <v>1.2354189784975489E-2</v>
      </c>
      <c r="R15" s="188">
        <f t="shared" si="10"/>
        <v>-5.4616818439355286E-2</v>
      </c>
      <c r="S15" s="187">
        <f t="shared" si="11"/>
        <v>6.59406367258068E-2</v>
      </c>
      <c r="T15" s="189">
        <f t="shared" si="12"/>
        <v>0.41904222538793534</v>
      </c>
      <c r="U15" s="186">
        <v>366902</v>
      </c>
      <c r="V15" s="186">
        <v>357156</v>
      </c>
      <c r="W15" s="186">
        <v>215512</v>
      </c>
      <c r="X15" s="186">
        <v>13556</v>
      </c>
      <c r="Y15" s="186">
        <v>410280</v>
      </c>
      <c r="Z15" s="186">
        <v>393582</v>
      </c>
      <c r="AA15" s="187">
        <f t="shared" si="13"/>
        <v>-4.0699034805498635E-2</v>
      </c>
      <c r="AB15" s="188">
        <f t="shared" si="2"/>
        <v>0.10198904680307774</v>
      </c>
      <c r="AC15" s="186">
        <f t="shared" si="3"/>
        <v>-16698</v>
      </c>
      <c r="AD15" s="186">
        <f t="shared" si="4"/>
        <v>36426</v>
      </c>
      <c r="AE15" s="187">
        <f t="shared" si="14"/>
        <v>3.4772616796189398E-2</v>
      </c>
      <c r="AF15" s="189">
        <f t="shared" si="0"/>
        <v>0.26162208092824285</v>
      </c>
      <c r="AG15" s="189">
        <f t="shared" si="1"/>
        <v>0.2865025364932553</v>
      </c>
      <c r="AH15" s="139"/>
    </row>
    <row r="16" spans="1:34" x14ac:dyDescent="0.25">
      <c r="A16" s="1"/>
      <c r="B16" s="185" t="s">
        <v>105</v>
      </c>
      <c r="C16" s="186">
        <v>710464</v>
      </c>
      <c r="D16" s="186">
        <v>436053</v>
      </c>
      <c r="E16" s="186">
        <v>71853</v>
      </c>
      <c r="F16" s="186">
        <v>744870</v>
      </c>
      <c r="G16" s="186">
        <v>734038</v>
      </c>
      <c r="H16" s="187">
        <f t="shared" si="5"/>
        <v>-1.4542134869171774E-2</v>
      </c>
      <c r="I16" s="188">
        <f t="shared" si="6"/>
        <v>3.3181132330420748E-2</v>
      </c>
      <c r="J16" s="187">
        <f t="shared" si="7"/>
        <v>2.3550994970005318E-2</v>
      </c>
      <c r="K16" s="189">
        <f t="shared" si="8"/>
        <v>1</v>
      </c>
      <c r="L16" s="186">
        <v>195188</v>
      </c>
      <c r="M16" s="186">
        <v>106515</v>
      </c>
      <c r="N16" s="186">
        <v>19623</v>
      </c>
      <c r="O16" s="186">
        <v>202001</v>
      </c>
      <c r="P16" s="186">
        <v>206341</v>
      </c>
      <c r="Q16" s="187">
        <f t="shared" si="9"/>
        <v>2.1485042153256639E-2</v>
      </c>
      <c r="R16" s="188">
        <f t="shared" si="10"/>
        <v>5.7139783183392412E-2</v>
      </c>
      <c r="S16" s="187">
        <f t="shared" si="11"/>
        <v>2.3636007703601272E-2</v>
      </c>
      <c r="T16" s="189">
        <f t="shared" si="12"/>
        <v>0.28110397554350047</v>
      </c>
      <c r="U16" s="186">
        <v>398663</v>
      </c>
      <c r="V16" s="186">
        <v>378399</v>
      </c>
      <c r="W16" s="186">
        <v>250591</v>
      </c>
      <c r="X16" s="186">
        <v>37918</v>
      </c>
      <c r="Y16" s="186">
        <v>403038</v>
      </c>
      <c r="Z16" s="186">
        <v>380835</v>
      </c>
      <c r="AA16" s="187">
        <f t="shared" si="13"/>
        <v>-5.5089098298423456E-2</v>
      </c>
      <c r="AB16" s="188">
        <f t="shared" si="2"/>
        <v>6.4376491481215048E-3</v>
      </c>
      <c r="AC16" s="186">
        <f t="shared" si="3"/>
        <v>-22203</v>
      </c>
      <c r="AD16" s="186">
        <f t="shared" si="4"/>
        <v>2436</v>
      </c>
      <c r="AE16" s="187">
        <f t="shared" si="14"/>
        <v>3.36464307757387E-2</v>
      </c>
      <c r="AF16" s="189">
        <f t="shared" si="0"/>
        <v>0.53260826727321864</v>
      </c>
      <c r="AG16" s="189">
        <f>Z16/$G16</f>
        <v>0.51882191385187137</v>
      </c>
      <c r="AH16" s="139"/>
    </row>
    <row r="17" spans="1:34" x14ac:dyDescent="0.25">
      <c r="A17" s="1"/>
      <c r="B17" s="185" t="s">
        <v>114</v>
      </c>
      <c r="C17" s="186">
        <v>780106</v>
      </c>
      <c r="D17" s="186">
        <v>438038</v>
      </c>
      <c r="E17" s="186">
        <v>114799</v>
      </c>
      <c r="F17" s="186">
        <v>639505</v>
      </c>
      <c r="G17" s="186">
        <v>765780</v>
      </c>
      <c r="H17" s="187">
        <f t="shared" si="5"/>
        <v>0.19745740846435922</v>
      </c>
      <c r="I17" s="188">
        <f t="shared" si="6"/>
        <v>-1.8364171022912323E-2</v>
      </c>
      <c r="J17" s="187">
        <f t="shared" si="7"/>
        <v>2.4569410477564748E-2</v>
      </c>
      <c r="K17" s="189">
        <f t="shared" si="8"/>
        <v>1</v>
      </c>
      <c r="L17" s="186">
        <v>205128</v>
      </c>
      <c r="M17" s="186">
        <v>107534</v>
      </c>
      <c r="N17" s="186">
        <v>26411</v>
      </c>
      <c r="O17" s="186">
        <v>142423</v>
      </c>
      <c r="P17" s="186">
        <v>183024</v>
      </c>
      <c r="Q17" s="187">
        <f t="shared" si="9"/>
        <v>0.2850733378737984</v>
      </c>
      <c r="R17" s="188">
        <f t="shared" si="10"/>
        <v>-0.10775710775710778</v>
      </c>
      <c r="S17" s="187">
        <f t="shared" si="11"/>
        <v>2.0965085339045168E-2</v>
      </c>
      <c r="T17" s="189">
        <f t="shared" si="12"/>
        <v>0.2390033691138447</v>
      </c>
      <c r="U17" s="186">
        <v>353856</v>
      </c>
      <c r="V17" s="186">
        <v>354308</v>
      </c>
      <c r="W17" s="186">
        <v>211739</v>
      </c>
      <c r="X17" s="186">
        <v>53402</v>
      </c>
      <c r="Y17" s="186">
        <v>292108</v>
      </c>
      <c r="Z17" s="186">
        <v>366301</v>
      </c>
      <c r="AA17" s="187">
        <f t="shared" si="13"/>
        <v>0.25399167431224057</v>
      </c>
      <c r="AB17" s="188">
        <f t="shared" si="2"/>
        <v>3.3849080461067826E-2</v>
      </c>
      <c r="AC17" s="186">
        <f t="shared" si="3"/>
        <v>74193</v>
      </c>
      <c r="AD17" s="186">
        <f t="shared" si="4"/>
        <v>11993</v>
      </c>
      <c r="AE17" s="187">
        <f t="shared" si="14"/>
        <v>3.2362364907594789E-2</v>
      </c>
      <c r="AF17" s="189">
        <f t="shared" si="0"/>
        <v>0.45417930383819632</v>
      </c>
      <c r="AG17" s="189">
        <f t="shared" ref="AG17:AG36" si="15">Z17/$G17</f>
        <v>0.47833712032176345</v>
      </c>
      <c r="AH17" s="139"/>
    </row>
    <row r="18" spans="1:34" x14ac:dyDescent="0.25">
      <c r="A18" s="1"/>
      <c r="B18" s="185" t="s">
        <v>118</v>
      </c>
      <c r="C18" s="186">
        <v>928040</v>
      </c>
      <c r="D18" s="186">
        <v>562351</v>
      </c>
      <c r="E18" s="186">
        <v>62136</v>
      </c>
      <c r="F18" s="186">
        <v>960791</v>
      </c>
      <c r="G18" s="186">
        <v>1203782</v>
      </c>
      <c r="H18" s="187">
        <f t="shared" si="5"/>
        <v>0.25290723997206466</v>
      </c>
      <c r="I18" s="188">
        <f t="shared" si="6"/>
        <v>0.29712296883755007</v>
      </c>
      <c r="J18" s="187">
        <f t="shared" si="7"/>
        <v>3.8622338117349428E-2</v>
      </c>
      <c r="K18" s="189">
        <f t="shared" si="8"/>
        <v>1</v>
      </c>
      <c r="L18" s="186">
        <v>146445</v>
      </c>
      <c r="M18" s="186">
        <v>90539</v>
      </c>
      <c r="N18" s="186">
        <v>7926</v>
      </c>
      <c r="O18" s="186">
        <v>134590</v>
      </c>
      <c r="P18" s="186">
        <v>199550</v>
      </c>
      <c r="Q18" s="187">
        <f t="shared" si="9"/>
        <v>0.48265101419124745</v>
      </c>
      <c r="R18" s="188">
        <f t="shared" si="10"/>
        <v>0.36262760763426538</v>
      </c>
      <c r="S18" s="187">
        <f t="shared" si="11"/>
        <v>2.2858110299231047E-2</v>
      </c>
      <c r="T18" s="189">
        <f t="shared" si="12"/>
        <v>0.16576921734998529</v>
      </c>
      <c r="U18" s="186">
        <v>208543</v>
      </c>
      <c r="V18" s="186">
        <v>231721</v>
      </c>
      <c r="W18" s="186">
        <v>155494</v>
      </c>
      <c r="X18" s="186">
        <v>21801</v>
      </c>
      <c r="Y18" s="186">
        <v>317192</v>
      </c>
      <c r="Z18" s="186">
        <v>341620</v>
      </c>
      <c r="AA18" s="187">
        <f t="shared" si="13"/>
        <v>7.7013291634089098E-2</v>
      </c>
      <c r="AB18" s="188">
        <f t="shared" si="2"/>
        <v>0.47427294030320954</v>
      </c>
      <c r="AC18" s="186">
        <f t="shared" si="3"/>
        <v>24428</v>
      </c>
      <c r="AD18" s="186">
        <f t="shared" si="4"/>
        <v>109899</v>
      </c>
      <c r="AE18" s="187">
        <f t="shared" si="14"/>
        <v>3.0181820687720021E-2</v>
      </c>
      <c r="AF18" s="189">
        <f t="shared" si="0"/>
        <v>0.24968859100900823</v>
      </c>
      <c r="AG18" s="189">
        <f t="shared" si="15"/>
        <v>0.28378892523729382</v>
      </c>
      <c r="AH18" s="139"/>
    </row>
    <row r="19" spans="1:34" x14ac:dyDescent="0.25">
      <c r="A19" s="1"/>
      <c r="B19" s="185" t="s">
        <v>140</v>
      </c>
      <c r="C19" s="186">
        <v>373082</v>
      </c>
      <c r="D19" s="186">
        <v>266235</v>
      </c>
      <c r="E19" s="186">
        <v>138445</v>
      </c>
      <c r="F19" s="186">
        <v>525793</v>
      </c>
      <c r="G19" s="186">
        <v>661003</v>
      </c>
      <c r="H19" s="187">
        <f t="shared" si="5"/>
        <v>0.25715443149680572</v>
      </c>
      <c r="I19" s="188">
        <f t="shared" si="6"/>
        <v>0.77173650832792795</v>
      </c>
      <c r="J19" s="187">
        <f t="shared" si="7"/>
        <v>2.1207728112384406E-2</v>
      </c>
      <c r="K19" s="189">
        <f t="shared" si="8"/>
        <v>1</v>
      </c>
      <c r="L19" s="186">
        <v>83350</v>
      </c>
      <c r="M19" s="186">
        <v>62941</v>
      </c>
      <c r="N19" s="186">
        <v>21768</v>
      </c>
      <c r="O19" s="186">
        <v>111666</v>
      </c>
      <c r="P19" s="186">
        <v>151814</v>
      </c>
      <c r="Q19" s="187">
        <f t="shared" si="9"/>
        <v>0.35953647484462592</v>
      </c>
      <c r="R19" s="188">
        <f t="shared" si="10"/>
        <v>0.82140371925614875</v>
      </c>
      <c r="S19" s="187">
        <f t="shared" si="11"/>
        <v>1.739003335989708E-2</v>
      </c>
      <c r="T19" s="189">
        <f t="shared" si="12"/>
        <v>0.22967218000523448</v>
      </c>
      <c r="U19" s="186">
        <v>112071</v>
      </c>
      <c r="V19" s="186">
        <v>110463</v>
      </c>
      <c r="W19" s="186">
        <v>94835</v>
      </c>
      <c r="X19" s="186">
        <v>63236</v>
      </c>
      <c r="Y19" s="186">
        <v>187681</v>
      </c>
      <c r="Z19" s="186">
        <v>235804</v>
      </c>
      <c r="AA19" s="187">
        <f t="shared" si="13"/>
        <v>0.25640848034697172</v>
      </c>
      <c r="AB19" s="188">
        <f t="shared" si="2"/>
        <v>1.1346876329630735</v>
      </c>
      <c r="AC19" s="186">
        <f t="shared" si="3"/>
        <v>48123</v>
      </c>
      <c r="AD19" s="186">
        <f t="shared" si="4"/>
        <v>125341</v>
      </c>
      <c r="AE19" s="187">
        <f t="shared" si="14"/>
        <v>2.0833071967235911E-2</v>
      </c>
      <c r="AF19" s="189">
        <f t="shared" si="0"/>
        <v>0.29608236259052967</v>
      </c>
      <c r="AG19" s="189">
        <f t="shared" si="15"/>
        <v>0.35673665626328471</v>
      </c>
      <c r="AH19" s="139"/>
    </row>
    <row r="20" spans="1:34" x14ac:dyDescent="0.25">
      <c r="A20" s="1"/>
      <c r="B20" s="185" t="s">
        <v>130</v>
      </c>
      <c r="C20" s="186">
        <v>1086651</v>
      </c>
      <c r="D20" s="186">
        <v>745898</v>
      </c>
      <c r="E20" s="186">
        <v>8918</v>
      </c>
      <c r="F20" s="186">
        <v>897219</v>
      </c>
      <c r="G20" s="186">
        <v>962971</v>
      </c>
      <c r="H20" s="187">
        <f t="shared" si="5"/>
        <v>7.3284226036229638E-2</v>
      </c>
      <c r="I20" s="188">
        <f t="shared" si="6"/>
        <v>-0.11381759184871687</v>
      </c>
      <c r="J20" s="187">
        <f t="shared" si="7"/>
        <v>3.0896118698570087E-2</v>
      </c>
      <c r="K20" s="189">
        <f t="shared" si="8"/>
        <v>1</v>
      </c>
      <c r="L20" s="186">
        <v>526494</v>
      </c>
      <c r="M20" s="186">
        <v>342439</v>
      </c>
      <c r="N20" s="186">
        <v>4516</v>
      </c>
      <c r="O20" s="186">
        <v>446526</v>
      </c>
      <c r="P20" s="186">
        <v>417530</v>
      </c>
      <c r="Q20" s="187">
        <f t="shared" si="9"/>
        <v>-6.4936868177888907E-2</v>
      </c>
      <c r="R20" s="188">
        <f t="shared" si="10"/>
        <v>-0.20696152282837033</v>
      </c>
      <c r="S20" s="187">
        <f t="shared" si="11"/>
        <v>4.7827345493550187E-2</v>
      </c>
      <c r="T20" s="189">
        <f t="shared" si="12"/>
        <v>0.43358522738483296</v>
      </c>
      <c r="U20" s="186">
        <v>316985</v>
      </c>
      <c r="V20" s="186">
        <v>332080</v>
      </c>
      <c r="W20" s="186">
        <v>238981</v>
      </c>
      <c r="X20" s="186">
        <v>2548</v>
      </c>
      <c r="Y20" s="186">
        <v>248929</v>
      </c>
      <c r="Z20" s="186">
        <v>316387</v>
      </c>
      <c r="AA20" s="187">
        <f t="shared" si="13"/>
        <v>0.27099293372809119</v>
      </c>
      <c r="AB20" s="188">
        <f t="shared" si="2"/>
        <v>-4.7256685136111809E-2</v>
      </c>
      <c r="AC20" s="186">
        <f t="shared" si="3"/>
        <v>67458</v>
      </c>
      <c r="AD20" s="186">
        <f t="shared" si="4"/>
        <v>-15693</v>
      </c>
      <c r="AE20" s="187">
        <f t="shared" si="14"/>
        <v>2.7952507762793965E-2</v>
      </c>
      <c r="AF20" s="189">
        <f t="shared" si="0"/>
        <v>0.30559949790687169</v>
      </c>
      <c r="AG20" s="189">
        <f t="shared" si="15"/>
        <v>0.32855298861544119</v>
      </c>
      <c r="AH20" s="139"/>
    </row>
    <row r="21" spans="1:34" x14ac:dyDescent="0.25">
      <c r="A21" s="197" t="s">
        <v>97</v>
      </c>
      <c r="B21" s="185" t="s">
        <v>142</v>
      </c>
      <c r="C21" s="186">
        <v>145104</v>
      </c>
      <c r="D21" s="186">
        <v>118282</v>
      </c>
      <c r="E21" s="186">
        <v>12929</v>
      </c>
      <c r="F21" s="186">
        <v>230359</v>
      </c>
      <c r="G21" s="186">
        <v>265085</v>
      </c>
      <c r="H21" s="187">
        <f t="shared" si="5"/>
        <v>0.15074731180461809</v>
      </c>
      <c r="I21" s="188">
        <f t="shared" si="6"/>
        <v>0.82686211269158671</v>
      </c>
      <c r="J21" s="187">
        <f t="shared" si="7"/>
        <v>8.5050303957340898E-3</v>
      </c>
      <c r="K21" s="189">
        <f t="shared" si="8"/>
        <v>1</v>
      </c>
      <c r="L21" s="186">
        <v>50784</v>
      </c>
      <c r="M21" s="186">
        <v>42085</v>
      </c>
      <c r="N21" s="186">
        <v>3237</v>
      </c>
      <c r="O21" s="186">
        <v>44476</v>
      </c>
      <c r="P21" s="186">
        <v>55949</v>
      </c>
      <c r="Q21" s="187">
        <f t="shared" si="9"/>
        <v>0.25795934886230776</v>
      </c>
      <c r="R21" s="188">
        <f t="shared" si="10"/>
        <v>0.10170526149968495</v>
      </c>
      <c r="S21" s="187">
        <f t="shared" si="11"/>
        <v>6.4088620051700219E-3</v>
      </c>
      <c r="T21" s="189">
        <f t="shared" si="12"/>
        <v>0.21106060320274628</v>
      </c>
      <c r="U21" s="186">
        <v>84222</v>
      </c>
      <c r="V21" s="186">
        <v>92862</v>
      </c>
      <c r="W21" s="186">
        <v>74624</v>
      </c>
      <c r="X21" s="186">
        <v>8339</v>
      </c>
      <c r="Y21" s="186">
        <v>181788</v>
      </c>
      <c r="Z21" s="186">
        <v>203896</v>
      </c>
      <c r="AA21" s="187">
        <f t="shared" si="13"/>
        <v>0.12161418795520063</v>
      </c>
      <c r="AB21" s="188">
        <f t="shared" si="2"/>
        <v>1.195688225538972</v>
      </c>
      <c r="AC21" s="186">
        <f t="shared" si="3"/>
        <v>22108</v>
      </c>
      <c r="AD21" s="186">
        <f t="shared" si="4"/>
        <v>111034</v>
      </c>
      <c r="AE21" s="187">
        <f t="shared" si="14"/>
        <v>1.8014028777423342E-2</v>
      </c>
      <c r="AF21" s="189">
        <f t="shared" si="0"/>
        <v>0.63996857426397613</v>
      </c>
      <c r="AG21" s="189">
        <f t="shared" si="15"/>
        <v>0.76917215232849845</v>
      </c>
      <c r="AH21" s="139"/>
    </row>
    <row r="22" spans="1:34" x14ac:dyDescent="0.25">
      <c r="A22" s="197" t="s">
        <v>284</v>
      </c>
      <c r="B22" s="185" t="s">
        <v>122</v>
      </c>
      <c r="C22" s="186">
        <v>393694</v>
      </c>
      <c r="D22" s="186">
        <v>229771</v>
      </c>
      <c r="E22" s="186">
        <v>75964</v>
      </c>
      <c r="F22" s="186">
        <v>288021</v>
      </c>
      <c r="G22" s="186">
        <v>375666</v>
      </c>
      <c r="H22" s="187">
        <f t="shared" si="5"/>
        <v>0.30430072807191144</v>
      </c>
      <c r="I22" s="188">
        <f t="shared" si="6"/>
        <v>-4.5791909452518986E-2</v>
      </c>
      <c r="J22" s="187">
        <f t="shared" si="7"/>
        <v>1.2052929243992842E-2</v>
      </c>
      <c r="K22" s="189">
        <f t="shared" si="8"/>
        <v>1</v>
      </c>
      <c r="L22" s="186">
        <v>167210</v>
      </c>
      <c r="M22" s="186">
        <v>91641</v>
      </c>
      <c r="N22" s="186">
        <v>27275</v>
      </c>
      <c r="O22" s="186">
        <v>105878</v>
      </c>
      <c r="P22" s="186">
        <v>141386</v>
      </c>
      <c r="Q22" s="187">
        <f t="shared" si="9"/>
        <v>0.33536712064829333</v>
      </c>
      <c r="R22" s="188">
        <f t="shared" si="10"/>
        <v>-0.15444052389211171</v>
      </c>
      <c r="S22" s="187">
        <f t="shared" si="11"/>
        <v>1.6195523842480988E-2</v>
      </c>
      <c r="T22" s="189">
        <f t="shared" si="12"/>
        <v>0.37636091634590302</v>
      </c>
      <c r="U22" s="186">
        <v>114436</v>
      </c>
      <c r="V22" s="186">
        <v>100109</v>
      </c>
      <c r="W22" s="186">
        <v>64791</v>
      </c>
      <c r="X22" s="186">
        <v>28218</v>
      </c>
      <c r="Y22" s="186">
        <v>93109</v>
      </c>
      <c r="Z22" s="186">
        <v>119025</v>
      </c>
      <c r="AA22" s="187">
        <f t="shared" si="13"/>
        <v>0.2783404396997069</v>
      </c>
      <c r="AB22" s="188">
        <f t="shared" si="2"/>
        <v>0.18895404009629502</v>
      </c>
      <c r="AC22" s="186">
        <f t="shared" si="3"/>
        <v>25916</v>
      </c>
      <c r="AD22" s="186">
        <f t="shared" si="4"/>
        <v>18916</v>
      </c>
      <c r="AE22" s="187">
        <f t="shared" si="14"/>
        <v>1.0515752026684257E-2</v>
      </c>
      <c r="AF22" s="189">
        <f t="shared" si="0"/>
        <v>0.25428124380864325</v>
      </c>
      <c r="AG22" s="189">
        <f t="shared" si="15"/>
        <v>0.31683729696059798</v>
      </c>
      <c r="AH22" s="139"/>
    </row>
    <row r="23" spans="1:34" x14ac:dyDescent="0.25">
      <c r="A23" s="197" t="s">
        <v>285</v>
      </c>
      <c r="B23" s="185" t="s">
        <v>136</v>
      </c>
      <c r="C23" s="186">
        <v>2221471</v>
      </c>
      <c r="D23" s="186">
        <v>1472684</v>
      </c>
      <c r="E23" s="186">
        <v>114142</v>
      </c>
      <c r="F23" s="186">
        <v>982879</v>
      </c>
      <c r="G23" s="186">
        <v>1348948</v>
      </c>
      <c r="H23" s="187">
        <f t="shared" si="5"/>
        <v>0.3724456418338371</v>
      </c>
      <c r="I23" s="188">
        <f t="shared" si="6"/>
        <v>-0.39276812526474569</v>
      </c>
      <c r="J23" s="187">
        <f t="shared" si="7"/>
        <v>4.3279867749079388E-2</v>
      </c>
      <c r="K23" s="189">
        <f t="shared" si="8"/>
        <v>1</v>
      </c>
      <c r="L23" s="186">
        <v>1423258</v>
      </c>
      <c r="M23" s="186">
        <v>947625</v>
      </c>
      <c r="N23" s="186">
        <v>70940</v>
      </c>
      <c r="O23" s="186">
        <v>635183</v>
      </c>
      <c r="P23" s="186">
        <v>899362</v>
      </c>
      <c r="Q23" s="187">
        <f t="shared" si="9"/>
        <v>0.41591006056522284</v>
      </c>
      <c r="R23" s="188">
        <f t="shared" si="10"/>
        <v>-0.36809629736843219</v>
      </c>
      <c r="S23" s="187">
        <f t="shared" si="11"/>
        <v>0.10302037481802573</v>
      </c>
      <c r="T23" s="189">
        <f t="shared" si="12"/>
        <v>0.66671361683326558</v>
      </c>
      <c r="U23" s="186">
        <v>563549</v>
      </c>
      <c r="V23" s="186">
        <v>461513</v>
      </c>
      <c r="W23" s="186">
        <v>338187</v>
      </c>
      <c r="X23" s="186">
        <v>18280</v>
      </c>
      <c r="Y23" s="186">
        <v>198904</v>
      </c>
      <c r="Z23" s="186">
        <v>291712</v>
      </c>
      <c r="AA23" s="187">
        <f t="shared" si="13"/>
        <v>0.46659695129308609</v>
      </c>
      <c r="AB23" s="188">
        <f t="shared" si="2"/>
        <v>-0.36792246372258208</v>
      </c>
      <c r="AC23" s="186">
        <f t="shared" si="3"/>
        <v>92808</v>
      </c>
      <c r="AD23" s="186">
        <f t="shared" si="4"/>
        <v>-169801</v>
      </c>
      <c r="AE23" s="187">
        <f t="shared" si="14"/>
        <v>2.577249363753932E-2</v>
      </c>
      <c r="AF23" s="189">
        <f t="shared" si="0"/>
        <v>0.20775108025267941</v>
      </c>
      <c r="AG23" s="189">
        <f t="shared" si="15"/>
        <v>0.21625147893024788</v>
      </c>
      <c r="AH23" s="139"/>
    </row>
    <row r="24" spans="1:34" x14ac:dyDescent="0.25">
      <c r="A24" s="197" t="s">
        <v>105</v>
      </c>
      <c r="B24" s="185" t="s">
        <v>286</v>
      </c>
      <c r="C24" s="186">
        <v>56747</v>
      </c>
      <c r="D24" s="186">
        <v>31851</v>
      </c>
      <c r="E24" s="186">
        <v>11059</v>
      </c>
      <c r="F24" s="186">
        <v>66631</v>
      </c>
      <c r="G24" s="186">
        <v>88327</v>
      </c>
      <c r="H24" s="187">
        <f t="shared" si="5"/>
        <v>0.32561420359892534</v>
      </c>
      <c r="I24" s="188">
        <f t="shared" si="6"/>
        <v>0.55650518970165819</v>
      </c>
      <c r="J24" s="187">
        <f t="shared" si="7"/>
        <v>2.8338978809212324E-3</v>
      </c>
      <c r="K24" s="189">
        <f t="shared" si="8"/>
        <v>1</v>
      </c>
      <c r="L24" s="186">
        <v>15246</v>
      </c>
      <c r="M24" s="186">
        <v>7930</v>
      </c>
      <c r="N24" s="186">
        <v>2843</v>
      </c>
      <c r="O24" s="186">
        <v>14679</v>
      </c>
      <c r="P24" s="186">
        <v>23192</v>
      </c>
      <c r="Q24" s="187">
        <f t="shared" si="9"/>
        <v>0.57994413788405197</v>
      </c>
      <c r="R24" s="188">
        <f t="shared" si="10"/>
        <v>0.52118588482224837</v>
      </c>
      <c r="S24" s="187">
        <f t="shared" si="11"/>
        <v>2.6566038289138885E-3</v>
      </c>
      <c r="T24" s="189">
        <f t="shared" si="12"/>
        <v>0.26256976915326002</v>
      </c>
      <c r="U24" s="186">
        <v>26884</v>
      </c>
      <c r="V24" s="186">
        <v>27663</v>
      </c>
      <c r="W24" s="186">
        <v>16679</v>
      </c>
      <c r="X24" s="186">
        <v>5769</v>
      </c>
      <c r="Y24" s="186">
        <v>40606</v>
      </c>
      <c r="Z24" s="186">
        <v>51367</v>
      </c>
      <c r="AA24" s="187">
        <f t="shared" si="13"/>
        <v>0.26501009702999556</v>
      </c>
      <c r="AB24" s="188">
        <f t="shared" si="2"/>
        <v>0.85688464736290348</v>
      </c>
      <c r="AC24" s="186">
        <f t="shared" si="3"/>
        <v>10761</v>
      </c>
      <c r="AD24" s="186">
        <f t="shared" si="4"/>
        <v>23704</v>
      </c>
      <c r="AE24" s="187">
        <f t="shared" si="14"/>
        <v>4.5382283919738727E-3</v>
      </c>
      <c r="AF24" s="189">
        <f t="shared" si="0"/>
        <v>0.48747951433555958</v>
      </c>
      <c r="AG24" s="189">
        <f t="shared" si="15"/>
        <v>0.58155490393650866</v>
      </c>
      <c r="AH24" s="139"/>
    </row>
    <row r="25" spans="1:34" x14ac:dyDescent="0.25">
      <c r="A25" s="197" t="s">
        <v>101</v>
      </c>
      <c r="B25" s="185" t="s">
        <v>132</v>
      </c>
      <c r="C25" s="186">
        <v>993621</v>
      </c>
      <c r="D25" s="186">
        <v>698780</v>
      </c>
      <c r="E25" s="186">
        <v>7840</v>
      </c>
      <c r="F25" s="186">
        <v>511934</v>
      </c>
      <c r="G25" s="186">
        <v>721278</v>
      </c>
      <c r="H25" s="187">
        <f t="shared" si="5"/>
        <v>0.40892771333804756</v>
      </c>
      <c r="I25" s="188">
        <f t="shared" si="6"/>
        <v>-0.27409142922703933</v>
      </c>
      <c r="J25" s="187">
        <f t="shared" si="7"/>
        <v>2.3141601047868769E-2</v>
      </c>
      <c r="K25" s="189">
        <f t="shared" si="8"/>
        <v>1</v>
      </c>
      <c r="L25" s="186">
        <v>534608</v>
      </c>
      <c r="M25" s="186">
        <v>345469</v>
      </c>
      <c r="N25" s="186">
        <v>4821</v>
      </c>
      <c r="O25" s="186">
        <v>260406</v>
      </c>
      <c r="P25" s="186">
        <v>363735</v>
      </c>
      <c r="Q25" s="187">
        <f t="shared" si="9"/>
        <v>0.39679961291214494</v>
      </c>
      <c r="R25" s="188">
        <f t="shared" si="10"/>
        <v>-0.31962297608715173</v>
      </c>
      <c r="S25" s="187">
        <f t="shared" si="11"/>
        <v>4.16652204945668E-2</v>
      </c>
      <c r="T25" s="189">
        <f t="shared" si="12"/>
        <v>0.50429238102368301</v>
      </c>
      <c r="U25" s="186">
        <v>397545</v>
      </c>
      <c r="V25" s="186">
        <v>384943</v>
      </c>
      <c r="W25" s="186">
        <v>292642</v>
      </c>
      <c r="X25" s="186">
        <v>2115</v>
      </c>
      <c r="Y25" s="186">
        <v>208013</v>
      </c>
      <c r="Z25" s="186">
        <v>297837</v>
      </c>
      <c r="AA25" s="187">
        <f t="shared" si="13"/>
        <v>0.43181916514833207</v>
      </c>
      <c r="AB25" s="188">
        <f t="shared" si="2"/>
        <v>-0.2262828522664394</v>
      </c>
      <c r="AC25" s="186">
        <f t="shared" si="3"/>
        <v>89824</v>
      </c>
      <c r="AD25" s="186">
        <f t="shared" si="4"/>
        <v>-87106</v>
      </c>
      <c r="AE25" s="187">
        <f t="shared" si="14"/>
        <v>2.6313631895581256E-2</v>
      </c>
      <c r="AF25" s="189">
        <f t="shared" si="0"/>
        <v>0.38741431592126174</v>
      </c>
      <c r="AG25" s="189">
        <f t="shared" si="15"/>
        <v>0.41292955004866361</v>
      </c>
      <c r="AH25" s="139"/>
    </row>
    <row r="26" spans="1:34" x14ac:dyDescent="0.25">
      <c r="A26" s="197" t="s">
        <v>114</v>
      </c>
      <c r="B26" s="185" t="s">
        <v>155</v>
      </c>
      <c r="C26" s="186">
        <v>36712</v>
      </c>
      <c r="D26" s="186">
        <v>24297</v>
      </c>
      <c r="E26" s="186">
        <v>10524</v>
      </c>
      <c r="F26" s="186">
        <v>71007</v>
      </c>
      <c r="G26" s="186">
        <v>91162</v>
      </c>
      <c r="H26" s="187">
        <f t="shared" si="5"/>
        <v>0.28384525469319932</v>
      </c>
      <c r="I26" s="188">
        <f t="shared" si="6"/>
        <v>1.4831662671606014</v>
      </c>
      <c r="J26" s="187">
        <f t="shared" si="7"/>
        <v>2.9248564835275895E-3</v>
      </c>
      <c r="K26" s="189">
        <f t="shared" si="8"/>
        <v>1</v>
      </c>
      <c r="L26" s="186">
        <v>10044</v>
      </c>
      <c r="M26" s="186">
        <v>4842</v>
      </c>
      <c r="N26" s="186">
        <v>2537</v>
      </c>
      <c r="O26" s="186">
        <v>15170</v>
      </c>
      <c r="P26" s="186">
        <v>18772</v>
      </c>
      <c r="Q26" s="187">
        <f t="shared" si="9"/>
        <v>0.23744232036914958</v>
      </c>
      <c r="R26" s="188">
        <f t="shared" si="10"/>
        <v>0.86897650338510557</v>
      </c>
      <c r="S26" s="187">
        <f t="shared" si="11"/>
        <v>2.1503004086051878E-3</v>
      </c>
      <c r="T26" s="189">
        <f t="shared" si="12"/>
        <v>0.20591913297207171</v>
      </c>
      <c r="U26" s="186">
        <v>16383</v>
      </c>
      <c r="V26" s="186">
        <v>19667</v>
      </c>
      <c r="W26" s="186">
        <v>14615</v>
      </c>
      <c r="X26" s="186">
        <v>6249</v>
      </c>
      <c r="Y26" s="186">
        <v>42696</v>
      </c>
      <c r="Z26" s="186">
        <v>55084</v>
      </c>
      <c r="AA26" s="187">
        <f t="shared" si="13"/>
        <v>0.29014427581038027</v>
      </c>
      <c r="AB26" s="188">
        <f t="shared" si="2"/>
        <v>1.8008338841714546</v>
      </c>
      <c r="AC26" s="186">
        <f t="shared" si="3"/>
        <v>12388</v>
      </c>
      <c r="AD26" s="186">
        <f t="shared" si="4"/>
        <v>35417</v>
      </c>
      <c r="AE26" s="187">
        <f t="shared" si="14"/>
        <v>4.8666220091398912E-3</v>
      </c>
      <c r="AF26" s="189">
        <f t="shared" si="0"/>
        <v>0.53571039442144253</v>
      </c>
      <c r="AG26" s="189">
        <f t="shared" si="15"/>
        <v>0.60424299598516928</v>
      </c>
      <c r="AH26" s="139"/>
    </row>
    <row r="27" spans="1:34" x14ac:dyDescent="0.25">
      <c r="A27" s="197" t="s">
        <v>122</v>
      </c>
      <c r="B27" s="185" t="s">
        <v>146</v>
      </c>
      <c r="C27" s="186">
        <v>53623</v>
      </c>
      <c r="D27" s="186">
        <v>28529</v>
      </c>
      <c r="E27" s="186">
        <v>43325</v>
      </c>
      <c r="F27" s="186">
        <v>101176</v>
      </c>
      <c r="G27" s="186">
        <v>114502</v>
      </c>
      <c r="H27" s="187">
        <f t="shared" si="5"/>
        <v>0.13171107772594293</v>
      </c>
      <c r="I27" s="188">
        <f t="shared" si="6"/>
        <v>1.1353150700259218</v>
      </c>
      <c r="J27" s="187">
        <f t="shared" si="7"/>
        <v>3.6737008520751637E-3</v>
      </c>
      <c r="K27" s="189">
        <f t="shared" si="8"/>
        <v>1</v>
      </c>
      <c r="L27" s="186">
        <v>11322</v>
      </c>
      <c r="M27" s="186">
        <v>4180</v>
      </c>
      <c r="N27" s="186">
        <v>2859</v>
      </c>
      <c r="O27" s="186">
        <v>11140</v>
      </c>
      <c r="P27" s="186">
        <v>18657</v>
      </c>
      <c r="Q27" s="187">
        <f t="shared" si="9"/>
        <v>0.67477558348294431</v>
      </c>
      <c r="R27" s="188">
        <f t="shared" si="10"/>
        <v>0.64785373608903019</v>
      </c>
      <c r="S27" s="187">
        <f t="shared" si="11"/>
        <v>2.1371273558143506E-3</v>
      </c>
      <c r="T27" s="189">
        <f t="shared" si="12"/>
        <v>0.16294038532078042</v>
      </c>
      <c r="U27" s="186">
        <v>32617</v>
      </c>
      <c r="V27" s="186">
        <v>24913</v>
      </c>
      <c r="W27" s="186">
        <v>19750</v>
      </c>
      <c r="X27" s="186">
        <v>37942</v>
      </c>
      <c r="Y27" s="186">
        <v>77399</v>
      </c>
      <c r="Z27" s="186">
        <v>79453</v>
      </c>
      <c r="AA27" s="187">
        <f t="shared" si="13"/>
        <v>2.6537810566027886E-2</v>
      </c>
      <c r="AB27" s="188">
        <f t="shared" si="2"/>
        <v>2.1892184803114838</v>
      </c>
      <c r="AC27" s="186">
        <f t="shared" si="3"/>
        <v>2054</v>
      </c>
      <c r="AD27" s="186">
        <f t="shared" si="4"/>
        <v>54540</v>
      </c>
      <c r="AE27" s="187">
        <f t="shared" si="14"/>
        <v>7.0196013087682778E-3</v>
      </c>
      <c r="AF27" s="189">
        <f t="shared" si="0"/>
        <v>0.46459541614605671</v>
      </c>
      <c r="AG27" s="189">
        <f t="shared" si="15"/>
        <v>0.69390054322195249</v>
      </c>
      <c r="AH27" s="139"/>
    </row>
    <row r="28" spans="1:34" x14ac:dyDescent="0.25">
      <c r="A28" s="197" t="s">
        <v>118</v>
      </c>
      <c r="B28" s="185" t="s">
        <v>134</v>
      </c>
      <c r="C28" s="186">
        <v>1659236</v>
      </c>
      <c r="D28" s="186">
        <v>1051134</v>
      </c>
      <c r="E28" s="186">
        <v>8745</v>
      </c>
      <c r="F28" s="186">
        <v>730737</v>
      </c>
      <c r="G28" s="186">
        <v>1108537</v>
      </c>
      <c r="H28" s="187">
        <f t="shared" si="5"/>
        <v>0.517012276646728</v>
      </c>
      <c r="I28" s="188">
        <f t="shared" si="6"/>
        <v>-0.33189913912186086</v>
      </c>
      <c r="J28" s="187">
        <f t="shared" si="7"/>
        <v>3.5566481995570783E-2</v>
      </c>
      <c r="K28" s="189">
        <f t="shared" si="8"/>
        <v>1</v>
      </c>
      <c r="L28" s="186">
        <v>1272653</v>
      </c>
      <c r="M28" s="186">
        <v>799738</v>
      </c>
      <c r="N28" s="186">
        <v>7483</v>
      </c>
      <c r="O28" s="186">
        <v>556100</v>
      </c>
      <c r="P28" s="186">
        <v>816049</v>
      </c>
      <c r="Q28" s="187">
        <f t="shared" si="9"/>
        <v>0.46745009890307498</v>
      </c>
      <c r="R28" s="188">
        <f t="shared" si="10"/>
        <v>-0.35878122316138017</v>
      </c>
      <c r="S28" s="187">
        <f t="shared" si="11"/>
        <v>9.3477013538347267E-2</v>
      </c>
      <c r="T28" s="189">
        <f t="shared" si="12"/>
        <v>0.73614953763383628</v>
      </c>
      <c r="U28" s="186">
        <v>272045</v>
      </c>
      <c r="V28" s="186">
        <v>296711</v>
      </c>
      <c r="W28" s="186">
        <v>183512</v>
      </c>
      <c r="X28" s="186">
        <v>939</v>
      </c>
      <c r="Y28" s="186">
        <v>133093</v>
      </c>
      <c r="Z28" s="186">
        <v>231935</v>
      </c>
      <c r="AA28" s="187">
        <f t="shared" si="13"/>
        <v>0.74265363317379585</v>
      </c>
      <c r="AB28" s="188">
        <f t="shared" si="2"/>
        <v>-0.21831344304727496</v>
      </c>
      <c r="AC28" s="186">
        <f t="shared" si="3"/>
        <v>98842</v>
      </c>
      <c r="AD28" s="186">
        <f t="shared" si="4"/>
        <v>-64776</v>
      </c>
      <c r="AE28" s="187">
        <f t="shared" si="14"/>
        <v>2.0491249286360119E-2</v>
      </c>
      <c r="AF28" s="189">
        <f t="shared" si="0"/>
        <v>0.17882386833458291</v>
      </c>
      <c r="AG28" s="189">
        <f t="shared" si="15"/>
        <v>0.20922621437083291</v>
      </c>
      <c r="AH28" s="139"/>
    </row>
    <row r="29" spans="1:34" x14ac:dyDescent="0.25">
      <c r="A29" s="197" t="s">
        <v>126</v>
      </c>
      <c r="B29" s="185" t="s">
        <v>126</v>
      </c>
      <c r="C29" s="186">
        <v>278099</v>
      </c>
      <c r="D29" s="186">
        <v>173883</v>
      </c>
      <c r="E29" s="186">
        <v>29270</v>
      </c>
      <c r="F29" s="186">
        <v>212035</v>
      </c>
      <c r="G29" s="186">
        <v>256481</v>
      </c>
      <c r="H29" s="187">
        <f t="shared" si="5"/>
        <v>0.20961633692550752</v>
      </c>
      <c r="I29" s="188">
        <f t="shared" si="6"/>
        <v>-7.7734907353136817E-2</v>
      </c>
      <c r="J29" s="187">
        <f t="shared" si="7"/>
        <v>8.2289782557605114E-3</v>
      </c>
      <c r="K29" s="189">
        <f t="shared" si="8"/>
        <v>1</v>
      </c>
      <c r="L29" s="186">
        <v>106703</v>
      </c>
      <c r="M29" s="186">
        <v>67032</v>
      </c>
      <c r="N29" s="186">
        <v>8678</v>
      </c>
      <c r="O29" s="186">
        <v>85345</v>
      </c>
      <c r="P29" s="186">
        <v>101495</v>
      </c>
      <c r="Q29" s="187">
        <f t="shared" si="9"/>
        <v>0.18923194094557383</v>
      </c>
      <c r="R29" s="188">
        <f t="shared" si="10"/>
        <v>-4.8808374647385744E-2</v>
      </c>
      <c r="S29" s="187">
        <f t="shared" si="11"/>
        <v>1.1626078200052395E-2</v>
      </c>
      <c r="T29" s="189">
        <f t="shared" si="12"/>
        <v>0.39572132048767744</v>
      </c>
      <c r="U29" s="186">
        <v>89245</v>
      </c>
      <c r="V29" s="186">
        <v>101266</v>
      </c>
      <c r="W29" s="186">
        <v>66486</v>
      </c>
      <c r="X29" s="186">
        <v>10826</v>
      </c>
      <c r="Y29" s="186">
        <v>75589</v>
      </c>
      <c r="Z29" s="186">
        <v>91082</v>
      </c>
      <c r="AA29" s="187">
        <f t="shared" si="13"/>
        <v>0.2049636851922898</v>
      </c>
      <c r="AB29" s="188">
        <f t="shared" si="2"/>
        <v>-0.10056682400805794</v>
      </c>
      <c r="AC29" s="186">
        <f t="shared" si="3"/>
        <v>15493</v>
      </c>
      <c r="AD29" s="186">
        <f t="shared" si="4"/>
        <v>-10184</v>
      </c>
      <c r="AE29" s="187">
        <f t="shared" si="14"/>
        <v>8.0470130316694435E-3</v>
      </c>
      <c r="AF29" s="189">
        <f t="shared" si="0"/>
        <v>0.36413651253690232</v>
      </c>
      <c r="AG29" s="189">
        <f t="shared" si="15"/>
        <v>0.35512182188934072</v>
      </c>
      <c r="AH29" s="139"/>
    </row>
    <row r="30" spans="1:34" x14ac:dyDescent="0.25">
      <c r="A30" s="197" t="s">
        <v>286</v>
      </c>
      <c r="B30" s="185" t="s">
        <v>152</v>
      </c>
      <c r="C30" s="186">
        <v>56416</v>
      </c>
      <c r="D30" s="186">
        <v>34633</v>
      </c>
      <c r="E30" s="186">
        <v>73511</v>
      </c>
      <c r="F30" s="186">
        <v>127203</v>
      </c>
      <c r="G30" s="186">
        <v>134352</v>
      </c>
      <c r="H30" s="187">
        <f t="shared" si="5"/>
        <v>5.620150468149343E-2</v>
      </c>
      <c r="I30" s="188">
        <f t="shared" si="6"/>
        <v>1.3814520703346567</v>
      </c>
      <c r="J30" s="187">
        <f>G30/G$7</f>
        <v>4.3105714911355472E-3</v>
      </c>
      <c r="K30" s="189">
        <f t="shared" si="8"/>
        <v>1</v>
      </c>
      <c r="L30" s="186">
        <v>15467</v>
      </c>
      <c r="M30" s="186">
        <v>9767</v>
      </c>
      <c r="N30" s="186">
        <v>19429</v>
      </c>
      <c r="O30" s="186">
        <v>26105</v>
      </c>
      <c r="P30" s="186">
        <v>30016</v>
      </c>
      <c r="Q30" s="187">
        <f t="shared" si="9"/>
        <v>0.14981804252058994</v>
      </c>
      <c r="R30" s="188">
        <f t="shared" si="10"/>
        <v>0.94064783086571402</v>
      </c>
      <c r="S30" s="187">
        <f>P30/P$7</f>
        <v>3.4382813266936566E-3</v>
      </c>
      <c r="T30" s="189">
        <f t="shared" si="12"/>
        <v>0.22341312373466715</v>
      </c>
      <c r="U30" s="186">
        <v>14961</v>
      </c>
      <c r="V30" s="186">
        <v>15887</v>
      </c>
      <c r="W30" s="186">
        <v>13722</v>
      </c>
      <c r="X30" s="186">
        <v>41470</v>
      </c>
      <c r="Y30" s="186">
        <v>61380</v>
      </c>
      <c r="Z30" s="186">
        <v>61712</v>
      </c>
      <c r="AA30" s="187">
        <f t="shared" si="13"/>
        <v>5.4089279895730424E-3</v>
      </c>
      <c r="AB30" s="188">
        <f t="shared" si="2"/>
        <v>2.8844338138100332</v>
      </c>
      <c r="AC30" s="186">
        <f t="shared" si="3"/>
        <v>332</v>
      </c>
      <c r="AD30" s="186">
        <f t="shared" si="4"/>
        <v>45825</v>
      </c>
      <c r="AE30" s="187">
        <f t="shared" si="14"/>
        <v>5.4521998661687786E-3</v>
      </c>
      <c r="AF30" s="189">
        <f t="shared" si="0"/>
        <v>0.28160450935904707</v>
      </c>
      <c r="AG30" s="189">
        <f t="shared" si="15"/>
        <v>0.45933071335000597</v>
      </c>
      <c r="AH30" s="139"/>
    </row>
    <row r="31" spans="1:34" x14ac:dyDescent="0.25">
      <c r="A31" s="197" t="s">
        <v>134</v>
      </c>
      <c r="B31" s="185" t="s">
        <v>138</v>
      </c>
      <c r="C31" s="186">
        <v>32629</v>
      </c>
      <c r="D31" s="186">
        <v>15481</v>
      </c>
      <c r="E31" s="186">
        <v>9148</v>
      </c>
      <c r="F31" s="186">
        <v>42520</v>
      </c>
      <c r="G31" s="186">
        <v>62959</v>
      </c>
      <c r="H31" s="187">
        <f t="shared" si="5"/>
        <v>0.48069143932267178</v>
      </c>
      <c r="I31" s="188">
        <f t="shared" si="6"/>
        <v>0.92954120567593246</v>
      </c>
      <c r="J31" s="187">
        <f t="shared" si="7"/>
        <v>2.0199868294510158E-3</v>
      </c>
      <c r="K31" s="189">
        <f t="shared" si="8"/>
        <v>1</v>
      </c>
      <c r="L31" s="186">
        <v>13131</v>
      </c>
      <c r="M31" s="186">
        <v>5319</v>
      </c>
      <c r="N31" s="186">
        <v>3386</v>
      </c>
      <c r="O31" s="186">
        <v>13119</v>
      </c>
      <c r="P31" s="186">
        <v>20880</v>
      </c>
      <c r="Q31" s="187">
        <f t="shared" si="9"/>
        <v>0.59158472444546084</v>
      </c>
      <c r="R31" s="188">
        <f t="shared" si="10"/>
        <v>0.5901302261823167</v>
      </c>
      <c r="S31" s="187">
        <f t="shared" ref="S31:S36" si="16">P31/P$7</f>
        <v>2.3917681936754913E-3</v>
      </c>
      <c r="T31" s="189">
        <f t="shared" si="12"/>
        <v>0.33164440350069091</v>
      </c>
      <c r="U31" s="186">
        <v>6856</v>
      </c>
      <c r="V31" s="186">
        <v>11575</v>
      </c>
      <c r="W31" s="186">
        <v>5801</v>
      </c>
      <c r="X31" s="186">
        <v>3343</v>
      </c>
      <c r="Y31" s="186">
        <v>15784</v>
      </c>
      <c r="Z31" s="186">
        <v>23622</v>
      </c>
      <c r="AA31" s="187">
        <f t="shared" si="13"/>
        <v>0.4965788139888494</v>
      </c>
      <c r="AB31" s="188">
        <f t="shared" si="2"/>
        <v>1.0407775377969761</v>
      </c>
      <c r="AC31" s="186">
        <f t="shared" si="3"/>
        <v>7838</v>
      </c>
      <c r="AD31" s="186">
        <f t="shared" si="4"/>
        <v>12047</v>
      </c>
      <c r="AE31" s="187">
        <f t="shared" si="14"/>
        <v>2.0869825194231085E-3</v>
      </c>
      <c r="AF31" s="189">
        <f t="shared" si="0"/>
        <v>0.3547457782953814</v>
      </c>
      <c r="AG31" s="189">
        <f t="shared" si="15"/>
        <v>0.37519655648914374</v>
      </c>
      <c r="AH31" s="139"/>
    </row>
    <row r="32" spans="1:34" x14ac:dyDescent="0.25">
      <c r="A32" s="197" t="s">
        <v>130</v>
      </c>
      <c r="B32" s="185" t="s">
        <v>148</v>
      </c>
      <c r="C32" s="186">
        <v>40282</v>
      </c>
      <c r="D32" s="186">
        <v>27127</v>
      </c>
      <c r="E32" s="186">
        <v>10614</v>
      </c>
      <c r="F32" s="186">
        <v>55336</v>
      </c>
      <c r="G32" s="186">
        <v>81149</v>
      </c>
      <c r="H32" s="187">
        <f t="shared" si="5"/>
        <v>0.46647751915570335</v>
      </c>
      <c r="I32" s="188">
        <f t="shared" si="6"/>
        <v>1.0145226155603</v>
      </c>
      <c r="J32" s="187">
        <f t="shared" si="7"/>
        <v>2.6035977576378357E-3</v>
      </c>
      <c r="K32" s="189">
        <f t="shared" si="8"/>
        <v>1</v>
      </c>
      <c r="L32" s="186">
        <v>10304</v>
      </c>
      <c r="M32" s="186">
        <v>6696</v>
      </c>
      <c r="N32" s="186">
        <v>3645</v>
      </c>
      <c r="O32" s="186">
        <v>12119</v>
      </c>
      <c r="P32" s="186">
        <v>13957</v>
      </c>
      <c r="Q32" s="187">
        <f t="shared" si="9"/>
        <v>0.15166267843881509</v>
      </c>
      <c r="R32" s="188">
        <f t="shared" si="10"/>
        <v>0.35452251552795033</v>
      </c>
      <c r="S32" s="187">
        <f t="shared" si="16"/>
        <v>1.5987504156670896E-3</v>
      </c>
      <c r="T32" s="189">
        <f t="shared" si="12"/>
        <v>0.17199226114924399</v>
      </c>
      <c r="U32" s="186">
        <v>17788</v>
      </c>
      <c r="V32" s="186">
        <v>20478</v>
      </c>
      <c r="W32" s="186">
        <v>16011</v>
      </c>
      <c r="X32" s="186">
        <v>6011</v>
      </c>
      <c r="Y32" s="186">
        <v>32434</v>
      </c>
      <c r="Z32" s="186">
        <v>36765</v>
      </c>
      <c r="AA32" s="187">
        <f t="shared" si="13"/>
        <v>0.13353271258555832</v>
      </c>
      <c r="AB32" s="188">
        <f t="shared" si="2"/>
        <v>0.79534134192792272</v>
      </c>
      <c r="AC32" s="186">
        <f t="shared" si="3"/>
        <v>4331</v>
      </c>
      <c r="AD32" s="186">
        <f t="shared" si="4"/>
        <v>16287</v>
      </c>
      <c r="AE32" s="187">
        <f t="shared" si="14"/>
        <v>3.2481547848019045E-3</v>
      </c>
      <c r="AF32" s="189">
        <f t="shared" si="0"/>
        <v>0.50836601956208727</v>
      </c>
      <c r="AG32" s="189">
        <f t="shared" si="15"/>
        <v>0.4530554905174432</v>
      </c>
      <c r="AH32" s="139"/>
    </row>
    <row r="33" spans="1:36" x14ac:dyDescent="0.25">
      <c r="A33" s="197" t="s">
        <v>136</v>
      </c>
      <c r="B33" s="185" t="s">
        <v>144</v>
      </c>
      <c r="C33" s="186">
        <v>34672</v>
      </c>
      <c r="D33" s="186">
        <v>22856</v>
      </c>
      <c r="E33" s="186">
        <v>38231</v>
      </c>
      <c r="F33" s="186">
        <v>52344</v>
      </c>
      <c r="G33" s="186">
        <v>57889</v>
      </c>
      <c r="H33" s="187">
        <f t="shared" si="5"/>
        <v>0.10593382240562432</v>
      </c>
      <c r="I33" s="188">
        <f t="shared" si="6"/>
        <v>0.66961813567143524</v>
      </c>
      <c r="J33" s="187">
        <f t="shared" si="7"/>
        <v>1.8573201221444091E-3</v>
      </c>
      <c r="K33" s="189">
        <f t="shared" si="8"/>
        <v>1</v>
      </c>
      <c r="L33" s="186">
        <v>14626</v>
      </c>
      <c r="M33" s="186">
        <v>8701</v>
      </c>
      <c r="N33" s="186">
        <v>12608</v>
      </c>
      <c r="O33" s="186">
        <v>19724</v>
      </c>
      <c r="P33" s="186">
        <v>22603</v>
      </c>
      <c r="Q33" s="187">
        <f t="shared" si="9"/>
        <v>0.1459643074427095</v>
      </c>
      <c r="R33" s="188">
        <f t="shared" si="10"/>
        <v>0.54539860522357442</v>
      </c>
      <c r="S33" s="187">
        <f t="shared" si="16"/>
        <v>2.5891348889677743E-3</v>
      </c>
      <c r="T33" s="189">
        <f t="shared" si="12"/>
        <v>0.39045414500164105</v>
      </c>
      <c r="U33" s="186">
        <v>9962</v>
      </c>
      <c r="V33" s="186">
        <v>8562</v>
      </c>
      <c r="W33" s="186">
        <v>6915</v>
      </c>
      <c r="X33" s="186">
        <v>10572</v>
      </c>
      <c r="Y33" s="186">
        <v>16521</v>
      </c>
      <c r="Z33" s="186">
        <v>16004</v>
      </c>
      <c r="AA33" s="187">
        <f t="shared" si="13"/>
        <v>-3.1293505235760577E-2</v>
      </c>
      <c r="AB33" s="188">
        <f t="shared" si="2"/>
        <v>0.86918944171922452</v>
      </c>
      <c r="AC33" s="186">
        <f t="shared" si="3"/>
        <v>-517</v>
      </c>
      <c r="AD33" s="186">
        <f t="shared" si="4"/>
        <v>7442</v>
      </c>
      <c r="AE33" s="187">
        <f t="shared" si="14"/>
        <v>1.4139390500739746E-3</v>
      </c>
      <c r="AF33" s="189">
        <f t="shared" si="0"/>
        <v>0.2469427780341486</v>
      </c>
      <c r="AG33" s="189">
        <f t="shared" si="15"/>
        <v>0.27646012195753944</v>
      </c>
      <c r="AH33" s="139"/>
    </row>
    <row r="34" spans="1:36" x14ac:dyDescent="0.25">
      <c r="A34" s="197" t="s">
        <v>132</v>
      </c>
      <c r="B34" s="185" t="s">
        <v>150</v>
      </c>
      <c r="C34" s="186">
        <v>143510</v>
      </c>
      <c r="D34" s="186">
        <v>102339</v>
      </c>
      <c r="E34" s="186">
        <v>15133</v>
      </c>
      <c r="F34" s="186">
        <v>30521</v>
      </c>
      <c r="G34" s="186">
        <v>34449</v>
      </c>
      <c r="H34" s="187">
        <f t="shared" si="5"/>
        <v>0.12869827332000927</v>
      </c>
      <c r="I34" s="188">
        <f t="shared" si="6"/>
        <v>-0.75995401017350706</v>
      </c>
      <c r="J34" s="187">
        <f t="shared" si="7"/>
        <v>1.1052673372791506E-3</v>
      </c>
      <c r="K34" s="189">
        <f t="shared" si="8"/>
        <v>1</v>
      </c>
      <c r="L34" s="186">
        <v>13341</v>
      </c>
      <c r="M34" s="186">
        <v>9503</v>
      </c>
      <c r="N34" s="186">
        <v>3557</v>
      </c>
      <c r="O34" s="186">
        <v>6425</v>
      </c>
      <c r="P34" s="186">
        <v>6520</v>
      </c>
      <c r="Q34" s="187">
        <f t="shared" si="9"/>
        <v>1.478599221789878E-2</v>
      </c>
      <c r="R34" s="188">
        <f t="shared" si="10"/>
        <v>-0.51128101341728505</v>
      </c>
      <c r="S34" s="187">
        <f t="shared" si="16"/>
        <v>7.4685481909790249E-4</v>
      </c>
      <c r="T34" s="189">
        <f t="shared" si="12"/>
        <v>0.18926529071961451</v>
      </c>
      <c r="U34" s="186">
        <v>109388</v>
      </c>
      <c r="V34" s="186">
        <v>123492</v>
      </c>
      <c r="W34" s="186">
        <v>87908</v>
      </c>
      <c r="X34" s="186">
        <v>10214</v>
      </c>
      <c r="Y34" s="186">
        <v>19169</v>
      </c>
      <c r="Z34" s="186">
        <v>23245</v>
      </c>
      <c r="AA34" s="187">
        <f t="shared" si="13"/>
        <v>0.21263498356721788</v>
      </c>
      <c r="AB34" s="188">
        <f t="shared" si="2"/>
        <v>-0.81176918342888604</v>
      </c>
      <c r="AC34" s="186">
        <f t="shared" si="3"/>
        <v>4076</v>
      </c>
      <c r="AD34" s="186">
        <f t="shared" si="4"/>
        <v>-100247</v>
      </c>
      <c r="AE34" s="187">
        <f t="shared" si="14"/>
        <v>2.0536749074587315E-3</v>
      </c>
      <c r="AF34" s="189">
        <f t="shared" si="0"/>
        <v>0.86051146261584555</v>
      </c>
      <c r="AG34" s="189">
        <f t="shared" si="15"/>
        <v>0.67476559551801218</v>
      </c>
      <c r="AH34" s="139"/>
    </row>
    <row r="35" spans="1:36" x14ac:dyDescent="0.25">
      <c r="A35" s="197" t="s">
        <v>287</v>
      </c>
      <c r="B35" s="185" t="s">
        <v>128</v>
      </c>
      <c r="C35" s="186">
        <v>20761</v>
      </c>
      <c r="D35" s="186">
        <v>16484</v>
      </c>
      <c r="E35" s="186">
        <v>1966</v>
      </c>
      <c r="F35" s="186">
        <v>15274</v>
      </c>
      <c r="G35" s="186">
        <v>24655</v>
      </c>
      <c r="H35" s="187">
        <f t="shared" si="5"/>
        <v>0.61418096111038367</v>
      </c>
      <c r="I35" s="188">
        <f t="shared" si="6"/>
        <v>0.1875632194980974</v>
      </c>
      <c r="J35" s="187">
        <f t="shared" si="7"/>
        <v>7.910350431251258E-4</v>
      </c>
      <c r="K35" s="189">
        <f t="shared" si="8"/>
        <v>1</v>
      </c>
      <c r="L35" s="186">
        <v>5347</v>
      </c>
      <c r="M35" s="186">
        <v>2822</v>
      </c>
      <c r="N35" s="186">
        <v>547</v>
      </c>
      <c r="O35" s="186">
        <v>4501</v>
      </c>
      <c r="P35" s="186">
        <v>5813</v>
      </c>
      <c r="Q35" s="187">
        <f t="shared" si="9"/>
        <v>0.29149077982670524</v>
      </c>
      <c r="R35" s="188">
        <f t="shared" si="10"/>
        <v>8.7151673835795807E-2</v>
      </c>
      <c r="S35" s="187">
        <f t="shared" si="16"/>
        <v>6.6586918150553784E-4</v>
      </c>
      <c r="T35" s="189">
        <f t="shared" si="12"/>
        <v>0.23577367673899818</v>
      </c>
      <c r="U35" s="186">
        <v>7566</v>
      </c>
      <c r="V35" s="186">
        <v>10868</v>
      </c>
      <c r="W35" s="186">
        <v>9518</v>
      </c>
      <c r="X35" s="186">
        <v>841</v>
      </c>
      <c r="Y35" s="186">
        <v>6874</v>
      </c>
      <c r="Z35" s="186">
        <v>13005</v>
      </c>
      <c r="AA35" s="187">
        <f t="shared" si="13"/>
        <v>0.89191155077102113</v>
      </c>
      <c r="AB35" s="188">
        <f t="shared" si="2"/>
        <v>0.19663231505336776</v>
      </c>
      <c r="AC35" s="186">
        <f t="shared" si="3"/>
        <v>6131</v>
      </c>
      <c r="AD35" s="186">
        <f t="shared" si="4"/>
        <v>2137</v>
      </c>
      <c r="AE35" s="187">
        <f t="shared" si="14"/>
        <v>1.1489800891159735E-3</v>
      </c>
      <c r="AF35" s="189">
        <f t="shared" si="0"/>
        <v>0.52348152786474644</v>
      </c>
      <c r="AG35" s="189">
        <f t="shared" si="15"/>
        <v>0.5274792131413506</v>
      </c>
      <c r="AH35" s="139"/>
    </row>
    <row r="36" spans="1:36" x14ac:dyDescent="0.25">
      <c r="A36" s="190" t="s">
        <v>288</v>
      </c>
      <c r="B36" s="191" t="s">
        <v>288</v>
      </c>
      <c r="C36" s="192">
        <f>C11-SUM(C12:C35)</f>
        <v>1121075</v>
      </c>
      <c r="D36" s="192">
        <f>D11-SUM(D12:D35)</f>
        <v>705034</v>
      </c>
      <c r="E36" s="192">
        <f>E11-SUM(E12:E35)</f>
        <v>272484</v>
      </c>
      <c r="F36" s="192">
        <f>F11-SUM(F12:F35)</f>
        <v>969103</v>
      </c>
      <c r="G36" s="192">
        <f>G11-SUM(G12:G35)</f>
        <v>1160245</v>
      </c>
      <c r="H36" s="193">
        <f t="shared" si="5"/>
        <v>0.19723600071406233</v>
      </c>
      <c r="I36" s="194">
        <f t="shared" si="6"/>
        <v>3.4939678433646204E-2</v>
      </c>
      <c r="J36" s="193">
        <f t="shared" si="7"/>
        <v>3.7225489905119105E-2</v>
      </c>
      <c r="K36" s="195">
        <f t="shared" si="8"/>
        <v>1</v>
      </c>
      <c r="L36" s="192">
        <f>L11-SUM(L12:L35)</f>
        <v>282305</v>
      </c>
      <c r="M36" s="192">
        <f>M11-SUM(M12:M35)</f>
        <v>209099</v>
      </c>
      <c r="N36" s="192">
        <f>N11-SUM(N12:N35)</f>
        <v>100801</v>
      </c>
      <c r="O36" s="192">
        <f>O11-SUM(O12:O35)</f>
        <v>246800</v>
      </c>
      <c r="P36" s="192">
        <f>P11-SUM(P12:P35)</f>
        <v>337230</v>
      </c>
      <c r="Q36" s="193">
        <f t="shared" si="9"/>
        <v>0.36641004862236626</v>
      </c>
      <c r="R36" s="194">
        <f t="shared" si="10"/>
        <v>0.19455907617647572</v>
      </c>
      <c r="S36" s="193">
        <f t="shared" si="16"/>
        <v>3.8629118196991663E-2</v>
      </c>
      <c r="T36" s="195">
        <f t="shared" si="12"/>
        <v>0.29065412908480537</v>
      </c>
      <c r="U36" s="192">
        <f t="shared" ref="U36:Z36" si="17">U11-SUM(U12:U35)</f>
        <v>535401</v>
      </c>
      <c r="V36" s="192">
        <f t="shared" si="17"/>
        <v>542410</v>
      </c>
      <c r="W36" s="192">
        <f t="shared" si="17"/>
        <v>317617</v>
      </c>
      <c r="X36" s="192">
        <f t="shared" si="17"/>
        <v>137363</v>
      </c>
      <c r="Y36" s="192">
        <f t="shared" si="17"/>
        <v>508901</v>
      </c>
      <c r="Z36" s="192">
        <f t="shared" si="17"/>
        <v>584690</v>
      </c>
      <c r="AA36" s="193">
        <f t="shared" si="13"/>
        <v>0.14892680501708577</v>
      </c>
      <c r="AB36" s="194">
        <f t="shared" si="2"/>
        <v>7.7948415405320715E-2</v>
      </c>
      <c r="AC36" s="192">
        <f>Z36-Y36</f>
        <v>75789</v>
      </c>
      <c r="AD36" s="192">
        <f t="shared" si="4"/>
        <v>42280</v>
      </c>
      <c r="AE36" s="193">
        <f t="shared" si="14"/>
        <v>5.1656837239924536E-2</v>
      </c>
      <c r="AF36" s="195">
        <f t="shared" si="0"/>
        <v>0.48383025221327741</v>
      </c>
      <c r="AG36" s="195">
        <f t="shared" si="15"/>
        <v>0.50393666854845309</v>
      </c>
      <c r="AH36" s="139"/>
    </row>
    <row r="37" spans="1:36" ht="6" customHeight="1" x14ac:dyDescent="0.25">
      <c r="C37" s="139"/>
      <c r="D37" s="139"/>
      <c r="E37" s="139"/>
      <c r="F37" s="139"/>
      <c r="G37" s="139"/>
      <c r="H37" s="139"/>
      <c r="L37" s="139"/>
      <c r="M37" s="139"/>
      <c r="N37" s="139"/>
      <c r="O37" s="139"/>
      <c r="P37" s="139"/>
      <c r="Q37" s="139"/>
      <c r="U37" s="139"/>
      <c r="V37" s="139"/>
      <c r="W37" s="139"/>
      <c r="X37" s="139"/>
      <c r="Y37" s="139"/>
      <c r="Z37" s="139"/>
      <c r="AA37" s="139"/>
      <c r="AB37" s="139"/>
      <c r="AH37" s="139"/>
      <c r="AI37" s="139"/>
    </row>
    <row r="38" spans="1:36" ht="15.75" x14ac:dyDescent="0.25">
      <c r="B38" s="170"/>
      <c r="C38" s="311" t="s">
        <v>15</v>
      </c>
      <c r="D38" s="312"/>
      <c r="E38" s="312"/>
      <c r="F38" s="312"/>
      <c r="G38" s="312"/>
      <c r="H38" s="312"/>
      <c r="I38" s="312"/>
      <c r="J38" s="312"/>
      <c r="K38" s="313"/>
      <c r="L38" s="311" t="s">
        <v>14</v>
      </c>
      <c r="M38" s="312"/>
      <c r="N38" s="312"/>
      <c r="O38" s="312"/>
      <c r="P38" s="312"/>
      <c r="Q38" s="312"/>
      <c r="R38" s="312"/>
      <c r="S38" s="312"/>
      <c r="T38" s="313"/>
      <c r="U38" s="311" t="s">
        <v>16</v>
      </c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3"/>
      <c r="AH38" s="40"/>
      <c r="AI38" s="40"/>
      <c r="AJ38" s="40"/>
    </row>
    <row r="39" spans="1:36" s="175" customFormat="1" ht="75" x14ac:dyDescent="0.25">
      <c r="B39" s="171"/>
      <c r="C39" s="172" t="s">
        <v>440</v>
      </c>
      <c r="D39" s="172" t="s">
        <v>445</v>
      </c>
      <c r="E39" s="172" t="s">
        <v>441</v>
      </c>
      <c r="F39" s="172" t="s">
        <v>442</v>
      </c>
      <c r="G39" s="172" t="s">
        <v>443</v>
      </c>
      <c r="H39" s="173" t="str">
        <f>CONCATENATE("var. ",RIGHT(G39,2),"/",RIGHT(F39,2))</f>
        <v>var. 23/22</v>
      </c>
      <c r="I39" s="173" t="str">
        <f>CONCATENATE("var. ",RIGHT(G39,2),"/",RIGHT(C39,2))</f>
        <v>var. 23/19</v>
      </c>
      <c r="J39" s="173" t="str">
        <f>CONCATENATE("Cuota s/ total lugares de residencia ",RIGHT(G39,4))</f>
        <v>Cuota s/ total lugares de residencia 2023</v>
      </c>
      <c r="K39" s="174" t="str">
        <f>CONCATENATE("cuota s/ Canarias ",RIGHT(G39,4))</f>
        <v>cuota s/ Canarias 2023</v>
      </c>
      <c r="L39" s="172" t="s">
        <v>440</v>
      </c>
      <c r="M39" s="172" t="s">
        <v>445</v>
      </c>
      <c r="N39" s="172" t="s">
        <v>441</v>
      </c>
      <c r="O39" s="172" t="s">
        <v>442</v>
      </c>
      <c r="P39" s="172" t="s">
        <v>443</v>
      </c>
      <c r="Q39" s="173" t="str">
        <f>CONCATENATE("var. ",RIGHT(P39,2),"/",RIGHT(O39,2))</f>
        <v>var. 23/22</v>
      </c>
      <c r="R39" s="173" t="str">
        <f>CONCATENATE("var. ",RIGHT(P39,2),"/",RIGHT(L39,2))</f>
        <v>var. 23/19</v>
      </c>
      <c r="S39" s="173" t="str">
        <f>CONCATENATE("Cuota s/ total lugares de residencia ",RIGHT(P39,4))</f>
        <v>Cuota s/ total lugares de residencia 2023</v>
      </c>
      <c r="T39" s="174" t="str">
        <f>CONCATENATE("cuota s/ Canarias ",RIGHT(P39,4))</f>
        <v>cuota s/ Canarias 2023</v>
      </c>
      <c r="U39" s="172" t="s">
        <v>444</v>
      </c>
      <c r="V39" s="172" t="s">
        <v>440</v>
      </c>
      <c r="W39" s="172" t="s">
        <v>445</v>
      </c>
      <c r="X39" s="172" t="s">
        <v>441</v>
      </c>
      <c r="Y39" s="172" t="s">
        <v>442</v>
      </c>
      <c r="Z39" s="172" t="s">
        <v>443</v>
      </c>
      <c r="AA39" s="173" t="str">
        <f>CONCATENATE("var. ",RIGHT(Z39,2),"/",RIGHT(Y39,2))</f>
        <v>var. 23/22</v>
      </c>
      <c r="AB39" s="173" t="str">
        <f>CONCATENATE("var. ",RIGHT(Z39,2),"/",RIGHT(V39,2))</f>
        <v>var. 23/19</v>
      </c>
      <c r="AC39" s="172" t="str">
        <f>CONCATENATE("dif. ",RIGHT(Z39,2),"/",RIGHT(Y39,2))</f>
        <v>dif. 23/22</v>
      </c>
      <c r="AD39" s="172" t="str">
        <f>CONCATENATE("dif. ",RIGHT(Z39,2),"/",RIGHT(V39,2))</f>
        <v>dif. 23/19</v>
      </c>
      <c r="AE39" s="173" t="str">
        <f>CONCATENATE("Cuota s/ total lugares de residencia ",RIGHT(Z39,4))</f>
        <v>Cuota s/ total lugares de residencia 2023</v>
      </c>
      <c r="AF39" s="174" t="str">
        <f>CONCATENATE("cuota s/ Canarias ",RIGHT(Z39,4))</f>
        <v>cuota s/ Canarias 2023</v>
      </c>
      <c r="AG39" s="174" t="str">
        <f>CONCATENATE("cuota s/ Canarias ",RIGHT(AA39,4))</f>
        <v>cuota s/ Canarias 3/22</v>
      </c>
      <c r="AH39" s="196"/>
      <c r="AI39" s="196"/>
      <c r="AJ39" s="196"/>
    </row>
    <row r="40" spans="1:36" x14ac:dyDescent="0.25">
      <c r="B40" s="176" t="s">
        <v>44</v>
      </c>
      <c r="C40" s="177">
        <v>4545025</v>
      </c>
      <c r="D40" s="177">
        <v>2766105</v>
      </c>
      <c r="E40" s="177">
        <v>551965</v>
      </c>
      <c r="F40" s="177">
        <v>3870331</v>
      </c>
      <c r="G40" s="177">
        <v>4707696</v>
      </c>
      <c r="H40" s="178">
        <f>IFERROR(G40/F40-1,"-")</f>
        <v>0.21635488024150895</v>
      </c>
      <c r="I40" s="178">
        <f>IFERROR(G40/C40-1,"-")</f>
        <v>3.5791002249712545E-2</v>
      </c>
      <c r="J40" s="178">
        <f t="shared" ref="J40:J69" si="18">G40/G$40</f>
        <v>1</v>
      </c>
      <c r="K40" s="179">
        <f>G40/$G7</f>
        <v>0.15104248665098285</v>
      </c>
      <c r="L40" s="177">
        <v>5871063</v>
      </c>
      <c r="M40" s="177">
        <v>3463615</v>
      </c>
      <c r="N40" s="177">
        <v>325612</v>
      </c>
      <c r="O40" s="177">
        <v>4870179</v>
      </c>
      <c r="P40" s="177">
        <v>5830988</v>
      </c>
      <c r="Q40" s="178">
        <f>IFERROR(P40/O40-1,"-")</f>
        <v>0.19728412446441901</v>
      </c>
      <c r="R40" s="178">
        <f>IFERROR(P40/L40-1,"-")</f>
        <v>-6.8258507871572505E-3</v>
      </c>
      <c r="S40" s="178">
        <f t="shared" ref="S40:S69" si="19">P40/P$40</f>
        <v>1</v>
      </c>
      <c r="T40" s="179">
        <f>P40/$G7</f>
        <v>0.18708237047422799</v>
      </c>
      <c r="U40" s="177">
        <v>612679</v>
      </c>
      <c r="V40" s="177">
        <v>549719</v>
      </c>
      <c r="W40" s="177">
        <v>337916</v>
      </c>
      <c r="X40" s="177">
        <v>63752</v>
      </c>
      <c r="Y40" s="177">
        <v>190506</v>
      </c>
      <c r="Z40" s="177">
        <v>290870</v>
      </c>
      <c r="AA40" s="178">
        <f>IFERROR(Z40/Y40-1,"-")</f>
        <v>0.52682855133171658</v>
      </c>
      <c r="AB40" s="178">
        <f t="shared" ref="AB40:AB69" si="20">IFERROR(Z40/V40-1,"-")</f>
        <v>-0.47087511983395158</v>
      </c>
      <c r="AC40" s="177">
        <f>Z40-Y40</f>
        <v>100364</v>
      </c>
      <c r="AD40" s="177">
        <f>Z40-V40</f>
        <v>-258849</v>
      </c>
      <c r="AE40" s="178">
        <f t="shared" ref="AE40:AE69" si="21">Z40/Z$40</f>
        <v>1</v>
      </c>
      <c r="AF40" s="179">
        <f>Z40/$G7</f>
        <v>9.3323205432490515E-3</v>
      </c>
      <c r="AG40" s="179">
        <f>AA40/$G7</f>
        <v>1.6902853207147921E-8</v>
      </c>
      <c r="AH40" s="40"/>
      <c r="AI40" s="40"/>
      <c r="AJ40" s="40"/>
    </row>
    <row r="41" spans="1:36" x14ac:dyDescent="0.25">
      <c r="B41" s="180" t="s">
        <v>77</v>
      </c>
      <c r="C41" s="181">
        <v>185803</v>
      </c>
      <c r="D41" s="181">
        <v>103648</v>
      </c>
      <c r="E41" s="181">
        <v>64308</v>
      </c>
      <c r="F41" s="181">
        <v>210296</v>
      </c>
      <c r="G41" s="181">
        <v>263097</v>
      </c>
      <c r="H41" s="182">
        <f>IFERROR(G41/F41-1,"-")</f>
        <v>0.25107943089740181</v>
      </c>
      <c r="I41" s="183">
        <f>IFERROR(G41/C41-1,"-")</f>
        <v>0.41599974166186771</v>
      </c>
      <c r="J41" s="182">
        <f t="shared" si="18"/>
        <v>5.5886573814451911E-2</v>
      </c>
      <c r="K41" s="184">
        <f t="shared" ref="K41:K69" si="22">G41/$G8</f>
        <v>9.7057583360355568E-2</v>
      </c>
      <c r="L41" s="181">
        <v>366126</v>
      </c>
      <c r="M41" s="181">
        <v>225212</v>
      </c>
      <c r="N41" s="181">
        <v>110653</v>
      </c>
      <c r="O41" s="181">
        <v>431215</v>
      </c>
      <c r="P41" s="181">
        <v>445290</v>
      </c>
      <c r="Q41" s="182">
        <f>IFERROR(P41/O41-1,"-")</f>
        <v>3.264033022969981E-2</v>
      </c>
      <c r="R41" s="183">
        <f>IFERROR(P41/L41-1,"-")</f>
        <v>0.21622064535160024</v>
      </c>
      <c r="S41" s="182">
        <f t="shared" si="19"/>
        <v>7.6366132120319924E-2</v>
      </c>
      <c r="T41" s="184">
        <f t="shared" ref="T41:T69" si="23">P41/$G8</f>
        <v>0.16426934284515873</v>
      </c>
      <c r="U41" s="181">
        <v>83924</v>
      </c>
      <c r="V41" s="181">
        <v>85369</v>
      </c>
      <c r="W41" s="181">
        <v>44830</v>
      </c>
      <c r="X41" s="181">
        <v>26359</v>
      </c>
      <c r="Y41" s="181">
        <v>97302</v>
      </c>
      <c r="Z41" s="181">
        <v>74776</v>
      </c>
      <c r="AA41" s="182">
        <f>IFERROR(Z41/Y41-1,"-")</f>
        <v>-0.23150603276397197</v>
      </c>
      <c r="AB41" s="183">
        <f t="shared" si="20"/>
        <v>-0.12408485515819556</v>
      </c>
      <c r="AC41" s="181">
        <f t="shared" ref="AC41:AC68" si="24">Z41-Y41</f>
        <v>-22526</v>
      </c>
      <c r="AD41" s="181">
        <f t="shared" ref="AD41:AD69" si="25">Z41-V41</f>
        <v>-10593</v>
      </c>
      <c r="AE41" s="182">
        <f t="shared" si="21"/>
        <v>0.25707704472788528</v>
      </c>
      <c r="AF41" s="184">
        <f t="shared" ref="AF41:AG56" si="26">Z41/$G8</f>
        <v>2.7585179053177908E-2</v>
      </c>
      <c r="AG41" s="184">
        <f t="shared" si="26"/>
        <v>-8.5403543458931171E-8</v>
      </c>
      <c r="AH41" s="40"/>
      <c r="AI41" s="40"/>
      <c r="AJ41" s="40"/>
    </row>
    <row r="42" spans="1:36" x14ac:dyDescent="0.25">
      <c r="B42" s="185" t="s">
        <v>9</v>
      </c>
      <c r="C42" s="186">
        <v>78831</v>
      </c>
      <c r="D42" s="186">
        <v>36132</v>
      </c>
      <c r="E42" s="186">
        <v>28347</v>
      </c>
      <c r="F42" s="186">
        <v>91392</v>
      </c>
      <c r="G42" s="186">
        <v>108760</v>
      </c>
      <c r="H42" s="187">
        <f>IFERROR(G42/F42-1,"-")</f>
        <v>0.19003851540616257</v>
      </c>
      <c r="I42" s="188">
        <f>IFERROR(G42/C42-1,"-")</f>
        <v>0.37966028592812462</v>
      </c>
      <c r="J42" s="187">
        <f t="shared" si="18"/>
        <v>2.3102596259401628E-2</v>
      </c>
      <c r="K42" s="189">
        <f t="shared" si="22"/>
        <v>0.10872705570212225</v>
      </c>
      <c r="L42" s="186">
        <v>100955</v>
      </c>
      <c r="M42" s="186">
        <v>45469</v>
      </c>
      <c r="N42" s="186">
        <v>34672</v>
      </c>
      <c r="O42" s="186">
        <v>128634</v>
      </c>
      <c r="P42" s="186">
        <v>104686</v>
      </c>
      <c r="Q42" s="187">
        <f>IFERROR(P42/O42-1,"-")</f>
        <v>-0.18617161870112098</v>
      </c>
      <c r="R42" s="188">
        <f>IFERROR(P42/L42-1,"-")</f>
        <v>3.6957060076271642E-2</v>
      </c>
      <c r="S42" s="187">
        <f t="shared" si="19"/>
        <v>1.7953389717145704E-2</v>
      </c>
      <c r="T42" s="189">
        <f t="shared" si="23"/>
        <v>0.10465428975020569</v>
      </c>
      <c r="U42" s="186">
        <v>54375</v>
      </c>
      <c r="V42" s="186">
        <v>52122</v>
      </c>
      <c r="W42" s="186">
        <v>27544</v>
      </c>
      <c r="X42" s="186">
        <v>11752</v>
      </c>
      <c r="Y42" s="186">
        <v>38553</v>
      </c>
      <c r="Z42" s="186">
        <v>31535</v>
      </c>
      <c r="AA42" s="187">
        <f>IFERROR(Z42/Y42-1,"-")</f>
        <v>-0.18203512048349024</v>
      </c>
      <c r="AB42" s="188">
        <f t="shared" si="20"/>
        <v>-0.39497716894977164</v>
      </c>
      <c r="AC42" s="186">
        <f t="shared" si="24"/>
        <v>-7018</v>
      </c>
      <c r="AD42" s="186">
        <f t="shared" si="25"/>
        <v>-20587</v>
      </c>
      <c r="AE42" s="187">
        <f t="shared" si="21"/>
        <v>0.10841613091759206</v>
      </c>
      <c r="AF42" s="189">
        <f t="shared" si="26"/>
        <v>3.1525447789319837E-2</v>
      </c>
      <c r="AG42" s="189">
        <f t="shared" si="26"/>
        <v>-1.8197998054938377E-7</v>
      </c>
      <c r="AH42" s="40"/>
      <c r="AI42" s="40"/>
      <c r="AJ42" s="40"/>
    </row>
    <row r="43" spans="1:36" x14ac:dyDescent="0.25">
      <c r="B43" s="185" t="s">
        <v>81</v>
      </c>
      <c r="C43" s="186">
        <v>106972</v>
      </c>
      <c r="D43" s="186">
        <v>67516</v>
      </c>
      <c r="E43" s="186">
        <v>35961</v>
      </c>
      <c r="F43" s="186">
        <v>118904</v>
      </c>
      <c r="G43" s="186">
        <v>154337</v>
      </c>
      <c r="H43" s="187">
        <f>IFERROR(G43/F43-1,"-")</f>
        <v>0.29799670322276794</v>
      </c>
      <c r="I43" s="188">
        <f>IFERROR(G43/C43-1,"-")</f>
        <v>0.44277941891336048</v>
      </c>
      <c r="J43" s="187">
        <f t="shared" si="18"/>
        <v>3.2783977555050282E-2</v>
      </c>
      <c r="K43" s="189">
        <f t="shared" si="22"/>
        <v>9.0232970928913706E-2</v>
      </c>
      <c r="L43" s="186">
        <v>265171</v>
      </c>
      <c r="M43" s="186">
        <v>179743</v>
      </c>
      <c r="N43" s="186">
        <v>75981</v>
      </c>
      <c r="O43" s="186">
        <v>302581</v>
      </c>
      <c r="P43" s="186">
        <v>340604</v>
      </c>
      <c r="Q43" s="187">
        <f>IFERROR(P43/O43-1,"-")</f>
        <v>0.12566221937266375</v>
      </c>
      <c r="R43" s="188">
        <f>IFERROR(P43/L43-1,"-")</f>
        <v>0.2844692670012936</v>
      </c>
      <c r="S43" s="187">
        <f t="shared" si="19"/>
        <v>5.8412742403174213E-2</v>
      </c>
      <c r="T43" s="189">
        <f t="shared" si="23"/>
        <v>0.19913378405872681</v>
      </c>
      <c r="U43" s="186">
        <v>29549</v>
      </c>
      <c r="V43" s="186">
        <v>33247</v>
      </c>
      <c r="W43" s="186">
        <v>17286</v>
      </c>
      <c r="X43" s="186">
        <v>14607</v>
      </c>
      <c r="Y43" s="186">
        <v>58749</v>
      </c>
      <c r="Z43" s="186">
        <v>43241</v>
      </c>
      <c r="AA43" s="187">
        <f>IFERROR(Z43/Y43-1,"-")</f>
        <v>-0.26397045056086066</v>
      </c>
      <c r="AB43" s="188">
        <f t="shared" si="20"/>
        <v>0.30059855024513493</v>
      </c>
      <c r="AC43" s="186">
        <f t="shared" si="24"/>
        <v>-15508</v>
      </c>
      <c r="AD43" s="186">
        <f t="shared" si="25"/>
        <v>9994</v>
      </c>
      <c r="AE43" s="187">
        <f t="shared" si="21"/>
        <v>0.14866091381029325</v>
      </c>
      <c r="AF43" s="189">
        <f t="shared" si="26"/>
        <v>2.5280806909147885E-2</v>
      </c>
      <c r="AG43" s="189">
        <f t="shared" si="26"/>
        <v>-1.5433005689854274E-7</v>
      </c>
      <c r="AH43" s="40"/>
      <c r="AI43" s="40"/>
      <c r="AJ43" s="40"/>
    </row>
    <row r="44" spans="1:36" x14ac:dyDescent="0.25">
      <c r="B44" s="180" t="s">
        <v>89</v>
      </c>
      <c r="C44" s="181">
        <v>4359222</v>
      </c>
      <c r="D44" s="181">
        <v>2662457</v>
      </c>
      <c r="E44" s="181">
        <v>487657</v>
      </c>
      <c r="F44" s="181">
        <v>3660035</v>
      </c>
      <c r="G44" s="181">
        <v>4444599</v>
      </c>
      <c r="H44" s="182">
        <f>IFERROR(G44/F44-1,"-")</f>
        <v>0.21435969874605032</v>
      </c>
      <c r="I44" s="183">
        <f>IFERROR(G44/C44-1,"-")</f>
        <v>1.9585375555546403E-2</v>
      </c>
      <c r="J44" s="182">
        <f t="shared" si="18"/>
        <v>0.94411342618554805</v>
      </c>
      <c r="K44" s="184">
        <f t="shared" si="22"/>
        <v>0.15618487829517452</v>
      </c>
      <c r="L44" s="181">
        <v>5504937</v>
      </c>
      <c r="M44" s="181">
        <v>3238403</v>
      </c>
      <c r="N44" s="181">
        <v>214959</v>
      </c>
      <c r="O44" s="181">
        <v>4438964</v>
      </c>
      <c r="P44" s="181">
        <v>5385698</v>
      </c>
      <c r="Q44" s="182">
        <f>IFERROR(P44/O44-1,"-")</f>
        <v>0.21327814327847672</v>
      </c>
      <c r="R44" s="183">
        <f>IFERROR(P44/L44-1,"-")</f>
        <v>-2.1660375041530955E-2</v>
      </c>
      <c r="S44" s="182">
        <f t="shared" si="19"/>
        <v>0.92363386787968005</v>
      </c>
      <c r="T44" s="184">
        <f t="shared" si="23"/>
        <v>0.18925545064123103</v>
      </c>
      <c r="U44" s="181">
        <v>528755</v>
      </c>
      <c r="V44" s="181">
        <v>464350</v>
      </c>
      <c r="W44" s="181">
        <v>293086</v>
      </c>
      <c r="X44" s="181">
        <v>37393</v>
      </c>
      <c r="Y44" s="181">
        <v>93204</v>
      </c>
      <c r="Z44" s="181">
        <v>216094</v>
      </c>
      <c r="AA44" s="182">
        <f>IFERROR(Z44/Y44-1,"-")</f>
        <v>1.3185056435346123</v>
      </c>
      <c r="AB44" s="183">
        <f t="shared" si="20"/>
        <v>-0.53463120491008942</v>
      </c>
      <c r="AC44" s="181">
        <f t="shared" si="24"/>
        <v>122890</v>
      </c>
      <c r="AD44" s="181">
        <f t="shared" si="25"/>
        <v>-248256</v>
      </c>
      <c r="AE44" s="182">
        <f t="shared" si="21"/>
        <v>0.74292295527211472</v>
      </c>
      <c r="AF44" s="184">
        <f t="shared" si="26"/>
        <v>7.5936243270354519E-3</v>
      </c>
      <c r="AG44" s="184">
        <f t="shared" si="26"/>
        <v>4.6332783557516479E-8</v>
      </c>
      <c r="AH44" s="40"/>
      <c r="AI44" s="40"/>
      <c r="AJ44" s="40"/>
    </row>
    <row r="45" spans="1:36" x14ac:dyDescent="0.25">
      <c r="B45" s="185" t="s">
        <v>93</v>
      </c>
      <c r="C45" s="186">
        <v>1137240</v>
      </c>
      <c r="D45" s="186">
        <v>590739</v>
      </c>
      <c r="E45" s="186">
        <v>10768</v>
      </c>
      <c r="F45" s="186">
        <v>881502</v>
      </c>
      <c r="G45" s="186">
        <v>1253174</v>
      </c>
      <c r="H45" s="187">
        <f t="shared" ref="H45:H69" si="27">IFERROR(G45/F45-1,"-")</f>
        <v>0.42163489135589027</v>
      </c>
      <c r="I45" s="188">
        <f t="shared" ref="I45:I69" si="28">IFERROR(G45/C45-1,"-")</f>
        <v>0.10194330132601737</v>
      </c>
      <c r="J45" s="187">
        <f t="shared" si="18"/>
        <v>0.26619688272139919</v>
      </c>
      <c r="K45" s="189">
        <f t="shared" si="22"/>
        <v>0.13043861571072671</v>
      </c>
      <c r="L45" s="186">
        <v>2730316</v>
      </c>
      <c r="M45" s="186">
        <v>1620282</v>
      </c>
      <c r="N45" s="186">
        <v>33765</v>
      </c>
      <c r="O45" s="186">
        <v>2121099</v>
      </c>
      <c r="P45" s="186">
        <v>2717627</v>
      </c>
      <c r="Q45" s="187">
        <f t="shared" ref="Q45:Q69" si="29">IFERROR(P45/O45-1,"-")</f>
        <v>0.28123534073609946</v>
      </c>
      <c r="R45" s="188">
        <f t="shared" ref="R45:R69" si="30">IFERROR(P45/L45-1,"-")</f>
        <v>-4.6474474016926504E-3</v>
      </c>
      <c r="S45" s="187">
        <f t="shared" si="19"/>
        <v>0.46606629957050161</v>
      </c>
      <c r="T45" s="189">
        <f t="shared" si="23"/>
        <v>0.28286854331329492</v>
      </c>
      <c r="U45" s="186">
        <v>90019</v>
      </c>
      <c r="V45" s="186">
        <v>66545</v>
      </c>
      <c r="W45" s="186">
        <v>42124</v>
      </c>
      <c r="X45" s="186">
        <v>331</v>
      </c>
      <c r="Y45" s="186">
        <v>16865</v>
      </c>
      <c r="Z45" s="186">
        <v>31359</v>
      </c>
      <c r="AA45" s="187">
        <f t="shared" ref="AA45:AA69" si="31">IFERROR(Z45/Y45-1,"-")</f>
        <v>0.8594129854728727</v>
      </c>
      <c r="AB45" s="188">
        <f t="shared" si="20"/>
        <v>-0.52875497783454806</v>
      </c>
      <c r="AC45" s="186">
        <f t="shared" si="24"/>
        <v>14494</v>
      </c>
      <c r="AD45" s="186">
        <f t="shared" si="25"/>
        <v>-35186</v>
      </c>
      <c r="AE45" s="187">
        <f t="shared" si="21"/>
        <v>0.10781104960979132</v>
      </c>
      <c r="AF45" s="189">
        <f t="shared" si="26"/>
        <v>3.2640515603361373E-3</v>
      </c>
      <c r="AG45" s="189">
        <f t="shared" si="26"/>
        <v>8.945337211664492E-8</v>
      </c>
      <c r="AH45" s="40"/>
      <c r="AI45" s="40"/>
      <c r="AJ45" s="40"/>
    </row>
    <row r="46" spans="1:36" x14ac:dyDescent="0.25">
      <c r="B46" s="185" t="s">
        <v>97</v>
      </c>
      <c r="C46" s="186">
        <v>1917548</v>
      </c>
      <c r="D46" s="186">
        <v>1285016</v>
      </c>
      <c r="E46" s="186">
        <v>269861</v>
      </c>
      <c r="F46" s="186">
        <v>1580694</v>
      </c>
      <c r="G46" s="186">
        <v>1849103</v>
      </c>
      <c r="H46" s="187">
        <f t="shared" si="27"/>
        <v>0.16980452889680109</v>
      </c>
      <c r="I46" s="188">
        <f t="shared" si="28"/>
        <v>-3.5694021740264148E-2</v>
      </c>
      <c r="J46" s="187">
        <f t="shared" si="18"/>
        <v>0.39278300892835899</v>
      </c>
      <c r="K46" s="189">
        <f t="shared" si="22"/>
        <v>0.31595700763517387</v>
      </c>
      <c r="L46" s="186">
        <v>911670</v>
      </c>
      <c r="M46" s="186">
        <v>516574</v>
      </c>
      <c r="N46" s="186">
        <v>46426</v>
      </c>
      <c r="O46" s="186">
        <v>613230</v>
      </c>
      <c r="P46" s="186">
        <v>756367</v>
      </c>
      <c r="Q46" s="187">
        <f t="shared" si="29"/>
        <v>0.23341486880941908</v>
      </c>
      <c r="R46" s="188">
        <f t="shared" si="30"/>
        <v>-0.170350017001766</v>
      </c>
      <c r="S46" s="187">
        <f t="shared" si="19"/>
        <v>0.12971506715500014</v>
      </c>
      <c r="T46" s="189">
        <f t="shared" si="23"/>
        <v>0.12924074753758635</v>
      </c>
      <c r="U46" s="186">
        <v>244319</v>
      </c>
      <c r="V46" s="186">
        <v>248895</v>
      </c>
      <c r="W46" s="186">
        <v>154188</v>
      </c>
      <c r="X46" s="186">
        <v>27147</v>
      </c>
      <c r="Y46" s="186">
        <v>41798</v>
      </c>
      <c r="Z46" s="186">
        <v>87490</v>
      </c>
      <c r="AA46" s="187">
        <f t="shared" si="31"/>
        <v>1.0931623522656588</v>
      </c>
      <c r="AB46" s="188">
        <f t="shared" si="20"/>
        <v>-0.64848630948793673</v>
      </c>
      <c r="AC46" s="186">
        <f t="shared" si="24"/>
        <v>45692</v>
      </c>
      <c r="AD46" s="186">
        <f t="shared" si="25"/>
        <v>-161405</v>
      </c>
      <c r="AE46" s="187">
        <f t="shared" si="21"/>
        <v>0.30078729329253617</v>
      </c>
      <c r="AF46" s="189">
        <f t="shared" si="26"/>
        <v>1.4949453112131321E-2</v>
      </c>
      <c r="AG46" s="189">
        <f t="shared" si="26"/>
        <v>1.8678911108861182E-7</v>
      </c>
      <c r="AH46" s="40"/>
      <c r="AI46" s="40"/>
      <c r="AJ46" s="40"/>
    </row>
    <row r="47" spans="1:36" x14ac:dyDescent="0.25">
      <c r="B47" s="185" t="s">
        <v>101</v>
      </c>
      <c r="C47" s="186">
        <v>249560</v>
      </c>
      <c r="D47" s="186">
        <v>146904</v>
      </c>
      <c r="E47" s="186">
        <v>34480</v>
      </c>
      <c r="F47" s="186">
        <v>257301</v>
      </c>
      <c r="G47" s="186">
        <v>252516</v>
      </c>
      <c r="H47" s="187">
        <f t="shared" si="27"/>
        <v>-1.8596896242144445E-2</v>
      </c>
      <c r="I47" s="188">
        <f t="shared" si="28"/>
        <v>1.1844846930597841E-2</v>
      </c>
      <c r="J47" s="187">
        <f t="shared" si="18"/>
        <v>5.3638977538056833E-2</v>
      </c>
      <c r="K47" s="189">
        <f t="shared" si="22"/>
        <v>0.18424885225710608</v>
      </c>
      <c r="L47" s="186">
        <v>303215</v>
      </c>
      <c r="M47" s="186">
        <v>178948</v>
      </c>
      <c r="N47" s="186">
        <v>50834</v>
      </c>
      <c r="O47" s="186">
        <v>289122</v>
      </c>
      <c r="P47" s="186">
        <v>346488</v>
      </c>
      <c r="Q47" s="187">
        <f t="shared" si="29"/>
        <v>0.19841451013758893</v>
      </c>
      <c r="R47" s="188">
        <f t="shared" si="30"/>
        <v>0.1427139158682782</v>
      </c>
      <c r="S47" s="187">
        <f t="shared" si="19"/>
        <v>5.9421833829875828E-2</v>
      </c>
      <c r="T47" s="189">
        <f t="shared" si="23"/>
        <v>0.25281572779887285</v>
      </c>
      <c r="U47" s="186">
        <v>22483</v>
      </c>
      <c r="V47" s="186">
        <v>14314</v>
      </c>
      <c r="W47" s="186">
        <v>4753</v>
      </c>
      <c r="X47" s="186">
        <v>1656</v>
      </c>
      <c r="Y47" s="186">
        <v>4052</v>
      </c>
      <c r="Z47" s="186">
        <v>5565</v>
      </c>
      <c r="AA47" s="187">
        <f t="shared" si="31"/>
        <v>0.37339585389930896</v>
      </c>
      <c r="AB47" s="188">
        <f t="shared" si="20"/>
        <v>-0.61121978482604444</v>
      </c>
      <c r="AC47" s="186">
        <f t="shared" si="24"/>
        <v>1513</v>
      </c>
      <c r="AD47" s="186">
        <f t="shared" si="25"/>
        <v>-8749</v>
      </c>
      <c r="AE47" s="187">
        <f t="shared" si="21"/>
        <v>1.9132258397222126E-2</v>
      </c>
      <c r="AF47" s="189">
        <f t="shared" si="26"/>
        <v>4.0605144339796104E-3</v>
      </c>
      <c r="AG47" s="189">
        <f t="shared" si="26"/>
        <v>2.7244910230840719E-7</v>
      </c>
      <c r="AH47" s="40"/>
      <c r="AI47" s="40"/>
      <c r="AJ47" s="40"/>
    </row>
    <row r="48" spans="1:36" x14ac:dyDescent="0.25">
      <c r="B48" s="185" t="s">
        <v>110</v>
      </c>
      <c r="C48" s="186">
        <v>120434</v>
      </c>
      <c r="D48" s="186">
        <v>77817</v>
      </c>
      <c r="E48" s="186">
        <v>2967</v>
      </c>
      <c r="F48" s="186">
        <v>152975</v>
      </c>
      <c r="G48" s="186">
        <v>147880</v>
      </c>
      <c r="H48" s="187">
        <f t="shared" si="27"/>
        <v>-3.3306095767282273E-2</v>
      </c>
      <c r="I48" s="188">
        <f t="shared" si="28"/>
        <v>0.22789245561884508</v>
      </c>
      <c r="J48" s="187">
        <f t="shared" si="18"/>
        <v>3.1412393663482092E-2</v>
      </c>
      <c r="K48" s="189">
        <f t="shared" si="22"/>
        <v>0.10764718685463917</v>
      </c>
      <c r="L48" s="186">
        <v>224465</v>
      </c>
      <c r="M48" s="186">
        <v>145460</v>
      </c>
      <c r="N48" s="186">
        <v>2923</v>
      </c>
      <c r="O48" s="186">
        <v>272501</v>
      </c>
      <c r="P48" s="186">
        <v>237477</v>
      </c>
      <c r="Q48" s="187">
        <f t="shared" si="29"/>
        <v>-0.12852796870470196</v>
      </c>
      <c r="R48" s="188">
        <f t="shared" si="30"/>
        <v>5.7968948388390062E-2</v>
      </c>
      <c r="S48" s="187">
        <f t="shared" si="19"/>
        <v>4.0726717324748397E-2</v>
      </c>
      <c r="T48" s="189">
        <f t="shared" si="23"/>
        <v>0.17286807541708918</v>
      </c>
      <c r="U48" s="186">
        <v>48003</v>
      </c>
      <c r="V48" s="186">
        <v>46682</v>
      </c>
      <c r="W48" s="186">
        <v>24978</v>
      </c>
      <c r="X48" s="186">
        <v>502</v>
      </c>
      <c r="Y48" s="186">
        <v>6817</v>
      </c>
      <c r="Z48" s="186">
        <v>13478</v>
      </c>
      <c r="AA48" s="187">
        <f t="shared" si="31"/>
        <v>0.97711603344579734</v>
      </c>
      <c r="AB48" s="188">
        <f t="shared" si="20"/>
        <v>-0.71128057923825028</v>
      </c>
      <c r="AC48" s="186">
        <f t="shared" si="24"/>
        <v>6661</v>
      </c>
      <c r="AD48" s="186">
        <f t="shared" si="25"/>
        <v>-33204</v>
      </c>
      <c r="AE48" s="187">
        <f t="shared" si="21"/>
        <v>4.6336851514422253E-2</v>
      </c>
      <c r="AF48" s="189">
        <f t="shared" si="26"/>
        <v>9.8111224264729961E-3</v>
      </c>
      <c r="AG48" s="189">
        <f t="shared" si="26"/>
        <v>7.1127801075874769E-7</v>
      </c>
      <c r="AH48" s="40"/>
      <c r="AI48" s="40"/>
      <c r="AJ48" s="40"/>
    </row>
    <row r="49" spans="2:36" x14ac:dyDescent="0.25">
      <c r="B49" s="185" t="s">
        <v>105</v>
      </c>
      <c r="C49" s="186">
        <v>27656</v>
      </c>
      <c r="D49" s="186">
        <v>19638</v>
      </c>
      <c r="E49" s="186">
        <v>4807</v>
      </c>
      <c r="F49" s="186">
        <v>35457</v>
      </c>
      <c r="G49" s="186">
        <v>32175</v>
      </c>
      <c r="H49" s="187">
        <f t="shared" si="27"/>
        <v>-9.2562822573821757E-2</v>
      </c>
      <c r="I49" s="188">
        <f t="shared" si="28"/>
        <v>0.16340034712178197</v>
      </c>
      <c r="J49" s="187">
        <f t="shared" si="18"/>
        <v>6.8345534630953227E-3</v>
      </c>
      <c r="K49" s="189">
        <f t="shared" si="22"/>
        <v>4.3832880586563636E-2</v>
      </c>
      <c r="L49" s="186">
        <v>94014</v>
      </c>
      <c r="M49" s="186">
        <v>49093</v>
      </c>
      <c r="N49" s="186">
        <v>6929</v>
      </c>
      <c r="O49" s="186">
        <v>96829</v>
      </c>
      <c r="P49" s="186">
        <v>102326</v>
      </c>
      <c r="Q49" s="187">
        <f t="shared" si="29"/>
        <v>5.6770182486651777E-2</v>
      </c>
      <c r="R49" s="188">
        <f t="shared" si="30"/>
        <v>8.8412364115982633E-2</v>
      </c>
      <c r="S49" s="187">
        <f t="shared" si="19"/>
        <v>1.754865556231637E-2</v>
      </c>
      <c r="T49" s="189">
        <f t="shared" si="23"/>
        <v>0.13940150237453647</v>
      </c>
      <c r="U49" s="186">
        <v>10681</v>
      </c>
      <c r="V49" s="186">
        <v>9628</v>
      </c>
      <c r="W49" s="186">
        <v>6122</v>
      </c>
      <c r="X49" s="186">
        <v>1705</v>
      </c>
      <c r="Y49" s="186">
        <v>2917</v>
      </c>
      <c r="Z49" s="186">
        <v>7646</v>
      </c>
      <c r="AA49" s="187">
        <f t="shared" si="31"/>
        <v>1.6211861501542679</v>
      </c>
      <c r="AB49" s="188">
        <f t="shared" si="20"/>
        <v>-0.20585791441628587</v>
      </c>
      <c r="AC49" s="186">
        <f t="shared" si="24"/>
        <v>4729</v>
      </c>
      <c r="AD49" s="186">
        <f t="shared" si="25"/>
        <v>-1982</v>
      </c>
      <c r="AE49" s="187">
        <f t="shared" si="21"/>
        <v>2.62866572695706E-2</v>
      </c>
      <c r="AF49" s="189">
        <f t="shared" si="26"/>
        <v>1.0416354466662489E-2</v>
      </c>
      <c r="AG49" s="189">
        <f>AA49/$G16</f>
        <v>2.208586136077789E-6</v>
      </c>
      <c r="AH49" s="40"/>
      <c r="AI49" s="40"/>
      <c r="AJ49" s="40"/>
    </row>
    <row r="50" spans="2:36" x14ac:dyDescent="0.25">
      <c r="B50" s="185" t="s">
        <v>114</v>
      </c>
      <c r="C50" s="186">
        <v>122668</v>
      </c>
      <c r="D50" s="186">
        <v>62855</v>
      </c>
      <c r="E50" s="186">
        <v>22574</v>
      </c>
      <c r="F50" s="186">
        <v>116218</v>
      </c>
      <c r="G50" s="186">
        <v>112315</v>
      </c>
      <c r="H50" s="187">
        <f t="shared" si="27"/>
        <v>-3.3583438021648981E-2</v>
      </c>
      <c r="I50" s="188">
        <f t="shared" si="28"/>
        <v>-8.4398539146313678E-2</v>
      </c>
      <c r="J50" s="187">
        <f t="shared" si="18"/>
        <v>2.3857742725953417E-2</v>
      </c>
      <c r="K50" s="189">
        <f t="shared" si="22"/>
        <v>0.14666745018151428</v>
      </c>
      <c r="L50" s="186">
        <v>93730</v>
      </c>
      <c r="M50" s="186">
        <v>53234</v>
      </c>
      <c r="N50" s="186">
        <v>11056</v>
      </c>
      <c r="O50" s="186">
        <v>83760</v>
      </c>
      <c r="P50" s="186">
        <v>100050</v>
      </c>
      <c r="Q50" s="187">
        <f t="shared" si="29"/>
        <v>0.194484240687679</v>
      </c>
      <c r="R50" s="188">
        <f t="shared" si="30"/>
        <v>6.7427717913154828E-2</v>
      </c>
      <c r="S50" s="187">
        <f t="shared" si="19"/>
        <v>1.7158327199438585E-2</v>
      </c>
      <c r="T50" s="189">
        <f t="shared" si="23"/>
        <v>0.1306511008383609</v>
      </c>
      <c r="U50" s="186">
        <v>4166</v>
      </c>
      <c r="V50" s="186">
        <v>2481</v>
      </c>
      <c r="W50" s="186">
        <v>1678</v>
      </c>
      <c r="X50" s="186">
        <v>679</v>
      </c>
      <c r="Y50" s="186">
        <v>3370</v>
      </c>
      <c r="Z50" s="186">
        <v>2760</v>
      </c>
      <c r="AA50" s="187">
        <f t="shared" si="31"/>
        <v>-0.18100890207715137</v>
      </c>
      <c r="AB50" s="188">
        <f t="shared" si="20"/>
        <v>0.11245465538089472</v>
      </c>
      <c r="AC50" s="186">
        <f t="shared" si="24"/>
        <v>-610</v>
      </c>
      <c r="AD50" s="186">
        <f t="shared" si="25"/>
        <v>279</v>
      </c>
      <c r="AE50" s="187">
        <f t="shared" si="21"/>
        <v>9.4887750541479011E-3</v>
      </c>
      <c r="AF50" s="189">
        <f t="shared" si="26"/>
        <v>3.6041682989892657E-3</v>
      </c>
      <c r="AG50" s="189">
        <f t="shared" si="26"/>
        <v>-2.3637193721062364E-7</v>
      </c>
      <c r="AH50" s="40"/>
      <c r="AI50" s="40"/>
      <c r="AJ50" s="40"/>
    </row>
    <row r="51" spans="2:36" x14ac:dyDescent="0.25">
      <c r="B51" s="185" t="s">
        <v>118</v>
      </c>
      <c r="C51" s="186">
        <v>50736</v>
      </c>
      <c r="D51" s="186">
        <v>32664</v>
      </c>
      <c r="E51" s="186">
        <v>12613</v>
      </c>
      <c r="F51" s="186">
        <v>54250</v>
      </c>
      <c r="G51" s="186">
        <v>81775</v>
      </c>
      <c r="H51" s="187">
        <f t="shared" si="27"/>
        <v>0.50737327188940085</v>
      </c>
      <c r="I51" s="188">
        <f t="shared" si="28"/>
        <v>0.61177467675812047</v>
      </c>
      <c r="J51" s="187">
        <f t="shared" si="18"/>
        <v>1.7370492912031701E-2</v>
      </c>
      <c r="K51" s="189">
        <f t="shared" si="22"/>
        <v>6.7931735148058364E-2</v>
      </c>
      <c r="L51" s="186">
        <v>495270</v>
      </c>
      <c r="M51" s="186">
        <v>279664</v>
      </c>
      <c r="N51" s="186">
        <v>19328</v>
      </c>
      <c r="O51" s="186">
        <v>451831</v>
      </c>
      <c r="P51" s="186">
        <v>577367</v>
      </c>
      <c r="Q51" s="187">
        <f t="shared" si="29"/>
        <v>0.27783839532922716</v>
      </c>
      <c r="R51" s="188">
        <f t="shared" si="30"/>
        <v>0.16576210955640347</v>
      </c>
      <c r="S51" s="187">
        <f t="shared" si="19"/>
        <v>9.9017010496334407E-2</v>
      </c>
      <c r="T51" s="189">
        <f t="shared" si="23"/>
        <v>0.47962754053474799</v>
      </c>
      <c r="U51" s="186">
        <v>877</v>
      </c>
      <c r="V51" s="186">
        <v>958</v>
      </c>
      <c r="W51" s="186">
        <v>771</v>
      </c>
      <c r="X51" s="186">
        <v>79</v>
      </c>
      <c r="Y51" s="186">
        <v>130</v>
      </c>
      <c r="Z51" s="186">
        <v>587</v>
      </c>
      <c r="AA51" s="187">
        <f t="shared" si="31"/>
        <v>3.5153846153846153</v>
      </c>
      <c r="AB51" s="188">
        <f t="shared" si="20"/>
        <v>-0.38726513569937371</v>
      </c>
      <c r="AC51" s="186">
        <f t="shared" si="24"/>
        <v>457</v>
      </c>
      <c r="AD51" s="186">
        <f t="shared" si="25"/>
        <v>-371</v>
      </c>
      <c r="AE51" s="187">
        <f t="shared" si="21"/>
        <v>2.0180836799944995E-3</v>
      </c>
      <c r="AF51" s="189">
        <f t="shared" si="26"/>
        <v>4.8762982001724562E-4</v>
      </c>
      <c r="AG51" s="189">
        <f t="shared" si="26"/>
        <v>2.9202834195764808E-6</v>
      </c>
      <c r="AH51" s="40"/>
      <c r="AI51" s="40"/>
      <c r="AJ51" s="40"/>
    </row>
    <row r="52" spans="2:36" x14ac:dyDescent="0.25">
      <c r="B52" s="185" t="s">
        <v>140</v>
      </c>
      <c r="C52" s="186">
        <v>84071</v>
      </c>
      <c r="D52" s="186">
        <v>57069</v>
      </c>
      <c r="E52" s="186">
        <v>48141</v>
      </c>
      <c r="F52" s="186">
        <v>155573</v>
      </c>
      <c r="G52" s="186">
        <v>192148</v>
      </c>
      <c r="H52" s="187">
        <f t="shared" si="27"/>
        <v>0.23509863536731945</v>
      </c>
      <c r="I52" s="188">
        <f t="shared" si="28"/>
        <v>1.2855443613136517</v>
      </c>
      <c r="J52" s="187">
        <f t="shared" si="18"/>
        <v>4.0815719621657816E-2</v>
      </c>
      <c r="K52" s="189">
        <f t="shared" si="22"/>
        <v>0.29069157023493086</v>
      </c>
      <c r="L52" s="186">
        <v>92205</v>
      </c>
      <c r="M52" s="186">
        <v>48705</v>
      </c>
      <c r="N52" s="186">
        <v>4519</v>
      </c>
      <c r="O52" s="186">
        <v>69073</v>
      </c>
      <c r="P52" s="186">
        <v>78444</v>
      </c>
      <c r="Q52" s="187">
        <f t="shared" si="29"/>
        <v>0.13566806132642273</v>
      </c>
      <c r="R52" s="188">
        <f t="shared" si="30"/>
        <v>-0.14924353343094188</v>
      </c>
      <c r="S52" s="187">
        <f t="shared" si="19"/>
        <v>1.3452951712471368E-2</v>
      </c>
      <c r="T52" s="189">
        <f t="shared" si="23"/>
        <v>0.11867419663753417</v>
      </c>
      <c r="U52" s="186">
        <v>2426</v>
      </c>
      <c r="V52" s="186">
        <v>2013</v>
      </c>
      <c r="W52" s="186">
        <v>2138</v>
      </c>
      <c r="X52" s="186">
        <v>257</v>
      </c>
      <c r="Y52" s="186">
        <v>1160</v>
      </c>
      <c r="Z52" s="186">
        <v>1574</v>
      </c>
      <c r="AA52" s="187">
        <f t="shared" si="31"/>
        <v>0.35689655172413803</v>
      </c>
      <c r="AB52" s="188">
        <f t="shared" si="20"/>
        <v>-0.21808246398410336</v>
      </c>
      <c r="AC52" s="186">
        <f t="shared" si="24"/>
        <v>414</v>
      </c>
      <c r="AD52" s="186">
        <f t="shared" si="25"/>
        <v>-439</v>
      </c>
      <c r="AE52" s="187">
        <f t="shared" si="21"/>
        <v>5.4113521504452157E-3</v>
      </c>
      <c r="AF52" s="189">
        <f t="shared" si="26"/>
        <v>2.3812297372326602E-3</v>
      </c>
      <c r="AG52" s="189">
        <f t="shared" si="26"/>
        <v>5.3993181834899094E-7</v>
      </c>
      <c r="AH52" s="40"/>
      <c r="AI52" s="40"/>
      <c r="AJ52" s="40"/>
    </row>
    <row r="53" spans="2:36" x14ac:dyDescent="0.25">
      <c r="B53" s="185" t="s">
        <v>130</v>
      </c>
      <c r="C53" s="186">
        <v>84991</v>
      </c>
      <c r="D53" s="186">
        <v>63412</v>
      </c>
      <c r="E53" s="186">
        <v>75</v>
      </c>
      <c r="F53" s="186">
        <v>85943</v>
      </c>
      <c r="G53" s="186">
        <v>85598</v>
      </c>
      <c r="H53" s="187">
        <f t="shared" si="27"/>
        <v>-4.014288540078903E-3</v>
      </c>
      <c r="I53" s="188">
        <f t="shared" si="28"/>
        <v>7.1419326752244494E-3</v>
      </c>
      <c r="J53" s="187">
        <f t="shared" si="18"/>
        <v>1.8182567438509198E-2</v>
      </c>
      <c r="K53" s="189">
        <f t="shared" si="22"/>
        <v>8.8889488883881235E-2</v>
      </c>
      <c r="L53" s="186">
        <v>115982</v>
      </c>
      <c r="M53" s="186">
        <v>69954</v>
      </c>
      <c r="N53" s="186">
        <v>1416</v>
      </c>
      <c r="O53" s="186">
        <v>107226</v>
      </c>
      <c r="P53" s="186">
        <v>96178</v>
      </c>
      <c r="Q53" s="187">
        <f t="shared" si="29"/>
        <v>-0.10303471173036394</v>
      </c>
      <c r="R53" s="188">
        <f t="shared" si="30"/>
        <v>-0.17075063371902532</v>
      </c>
      <c r="S53" s="187">
        <f t="shared" si="19"/>
        <v>1.6494288789481303E-2</v>
      </c>
      <c r="T53" s="189">
        <f t="shared" si="23"/>
        <v>9.9876320263019347E-2</v>
      </c>
      <c r="U53" s="186">
        <v>31917</v>
      </c>
      <c r="V53" s="186">
        <v>19566</v>
      </c>
      <c r="W53" s="186">
        <v>24015</v>
      </c>
      <c r="X53" s="186">
        <v>108</v>
      </c>
      <c r="Y53" s="186">
        <v>623</v>
      </c>
      <c r="Z53" s="186">
        <v>41234</v>
      </c>
      <c r="AA53" s="187">
        <f t="shared" si="31"/>
        <v>65.18619582664526</v>
      </c>
      <c r="AB53" s="188">
        <f t="shared" si="20"/>
        <v>1.1074312583052235</v>
      </c>
      <c r="AC53" s="186">
        <f t="shared" si="24"/>
        <v>40611</v>
      </c>
      <c r="AD53" s="186">
        <f t="shared" si="25"/>
        <v>21668</v>
      </c>
      <c r="AE53" s="187">
        <f t="shared" si="21"/>
        <v>0.14176092412417918</v>
      </c>
      <c r="AF53" s="189">
        <f t="shared" si="26"/>
        <v>4.2819565698240136E-2</v>
      </c>
      <c r="AG53" s="189">
        <f t="shared" si="26"/>
        <v>6.769279223013493E-5</v>
      </c>
      <c r="AH53" s="40"/>
      <c r="AI53" s="40"/>
      <c r="AJ53" s="40"/>
    </row>
    <row r="54" spans="2:36" x14ac:dyDescent="0.25">
      <c r="B54" s="185" t="s">
        <v>142</v>
      </c>
      <c r="C54" s="186">
        <v>178</v>
      </c>
      <c r="D54" s="186">
        <v>80</v>
      </c>
      <c r="E54" s="186">
        <v>9</v>
      </c>
      <c r="F54" s="186">
        <v>551</v>
      </c>
      <c r="G54" s="186">
        <v>440</v>
      </c>
      <c r="H54" s="187">
        <f t="shared" si="27"/>
        <v>-0.20145190562613435</v>
      </c>
      <c r="I54" s="188">
        <f t="shared" si="28"/>
        <v>1.4719101123595504</v>
      </c>
      <c r="J54" s="187">
        <f t="shared" si="18"/>
        <v>9.3463978982500151E-5</v>
      </c>
      <c r="K54" s="189">
        <f t="shared" si="22"/>
        <v>1.6598449553916668E-3</v>
      </c>
      <c r="L54" s="186">
        <v>348</v>
      </c>
      <c r="M54" s="186">
        <v>203</v>
      </c>
      <c r="N54" s="186">
        <v>0</v>
      </c>
      <c r="O54" s="186">
        <v>514</v>
      </c>
      <c r="P54" s="186">
        <v>331</v>
      </c>
      <c r="Q54" s="187">
        <f t="shared" si="29"/>
        <v>-0.35603112840466922</v>
      </c>
      <c r="R54" s="188">
        <f t="shared" si="30"/>
        <v>-4.8850574712643646E-2</v>
      </c>
      <c r="S54" s="187">
        <f t="shared" si="19"/>
        <v>5.6765680190046698E-5</v>
      </c>
      <c r="T54" s="189">
        <f t="shared" si="23"/>
        <v>1.2486560914423675E-3</v>
      </c>
      <c r="U54" s="186">
        <v>82</v>
      </c>
      <c r="V54" s="186">
        <v>125</v>
      </c>
      <c r="W54" s="186">
        <v>6</v>
      </c>
      <c r="X54" s="186">
        <v>0</v>
      </c>
      <c r="Y54" s="186">
        <v>50</v>
      </c>
      <c r="Z54" s="186">
        <v>55</v>
      </c>
      <c r="AA54" s="187">
        <f t="shared" si="31"/>
        <v>0.10000000000000009</v>
      </c>
      <c r="AB54" s="188">
        <f t="shared" si="20"/>
        <v>-0.56000000000000005</v>
      </c>
      <c r="AC54" s="186">
        <f t="shared" si="24"/>
        <v>5</v>
      </c>
      <c r="AD54" s="186">
        <f t="shared" si="25"/>
        <v>-70</v>
      </c>
      <c r="AE54" s="187">
        <f t="shared" si="21"/>
        <v>1.8908790868772991E-4</v>
      </c>
      <c r="AF54" s="189">
        <f t="shared" si="26"/>
        <v>2.0748061942395835E-4</v>
      </c>
      <c r="AG54" s="189">
        <f t="shared" si="26"/>
        <v>3.7723748986174279E-7</v>
      </c>
      <c r="AH54" s="40"/>
      <c r="AI54" s="40"/>
      <c r="AJ54" s="40"/>
    </row>
    <row r="55" spans="2:36" x14ac:dyDescent="0.25">
      <c r="B55" s="185" t="s">
        <v>122</v>
      </c>
      <c r="C55" s="186">
        <v>55670</v>
      </c>
      <c r="D55" s="186">
        <v>29460</v>
      </c>
      <c r="E55" s="186">
        <v>9265</v>
      </c>
      <c r="F55" s="186">
        <v>42901</v>
      </c>
      <c r="G55" s="186">
        <v>55214</v>
      </c>
      <c r="H55" s="187">
        <f t="shared" si="27"/>
        <v>0.28700962681522579</v>
      </c>
      <c r="I55" s="188">
        <f t="shared" si="28"/>
        <v>-8.1911262798635143E-3</v>
      </c>
      <c r="J55" s="187">
        <f t="shared" si="18"/>
        <v>1.1728454853499461E-2</v>
      </c>
      <c r="K55" s="189">
        <f t="shared" si="22"/>
        <v>0.14697630341846216</v>
      </c>
      <c r="L55" s="186">
        <v>52990</v>
      </c>
      <c r="M55" s="186">
        <v>34167</v>
      </c>
      <c r="N55" s="186">
        <v>7918</v>
      </c>
      <c r="O55" s="186">
        <v>38882</v>
      </c>
      <c r="P55" s="186">
        <v>49015</v>
      </c>
      <c r="Q55" s="187">
        <f t="shared" si="29"/>
        <v>0.26060902216964155</v>
      </c>
      <c r="R55" s="188">
        <f t="shared" si="30"/>
        <v>-7.5014153613889412E-2</v>
      </c>
      <c r="S55" s="187">
        <f t="shared" si="19"/>
        <v>8.405951101254196E-3</v>
      </c>
      <c r="T55" s="189">
        <f t="shared" si="23"/>
        <v>0.130474943167601</v>
      </c>
      <c r="U55" s="186">
        <v>6241</v>
      </c>
      <c r="V55" s="186">
        <v>10011</v>
      </c>
      <c r="W55" s="186">
        <v>4802</v>
      </c>
      <c r="X55" s="186">
        <v>1517</v>
      </c>
      <c r="Y55" s="186">
        <v>1736</v>
      </c>
      <c r="Z55" s="186">
        <v>4366</v>
      </c>
      <c r="AA55" s="187">
        <f t="shared" si="31"/>
        <v>1.5149769585253456</v>
      </c>
      <c r="AB55" s="188">
        <f t="shared" si="20"/>
        <v>-0.56387973229447608</v>
      </c>
      <c r="AC55" s="186">
        <f t="shared" si="24"/>
        <v>2630</v>
      </c>
      <c r="AD55" s="186">
        <f t="shared" si="25"/>
        <v>-5645</v>
      </c>
      <c r="AE55" s="187">
        <f t="shared" si="21"/>
        <v>1.5010141987829614E-2</v>
      </c>
      <c r="AF55" s="189">
        <f t="shared" si="26"/>
        <v>1.1622025948581985E-2</v>
      </c>
      <c r="AG55" s="189">
        <f t="shared" si="26"/>
        <v>4.0327763452783738E-6</v>
      </c>
      <c r="AH55" s="40"/>
      <c r="AI55" s="40"/>
      <c r="AJ55" s="40"/>
    </row>
    <row r="56" spans="2:36" x14ac:dyDescent="0.25">
      <c r="B56" s="185" t="s">
        <v>136</v>
      </c>
      <c r="C56" s="186">
        <v>168400</v>
      </c>
      <c r="D56" s="186">
        <v>91085</v>
      </c>
      <c r="E56" s="186">
        <v>23583</v>
      </c>
      <c r="F56" s="186">
        <v>65522</v>
      </c>
      <c r="G56" s="186">
        <v>82489</v>
      </c>
      <c r="H56" s="187">
        <f t="shared" si="27"/>
        <v>0.2589511919660572</v>
      </c>
      <c r="I56" s="188">
        <f t="shared" si="28"/>
        <v>-0.51016033254156767</v>
      </c>
      <c r="J56" s="187">
        <f t="shared" si="18"/>
        <v>1.7522159459744214E-2</v>
      </c>
      <c r="K56" s="189">
        <f t="shared" si="22"/>
        <v>6.1150615146024899E-2</v>
      </c>
      <c r="L56" s="186">
        <v>138512</v>
      </c>
      <c r="M56" s="186">
        <v>80005</v>
      </c>
      <c r="N56" s="186">
        <v>662</v>
      </c>
      <c r="O56" s="186">
        <v>78574</v>
      </c>
      <c r="P56" s="186">
        <v>67952</v>
      </c>
      <c r="Q56" s="187">
        <f t="shared" si="29"/>
        <v>-0.13518466668363582</v>
      </c>
      <c r="R56" s="188">
        <f t="shared" si="30"/>
        <v>-0.50941434677139885</v>
      </c>
      <c r="S56" s="187">
        <f t="shared" si="19"/>
        <v>1.165359969871315E-2</v>
      </c>
      <c r="T56" s="189">
        <f t="shared" si="23"/>
        <v>5.037406927472371E-2</v>
      </c>
      <c r="U56" s="186">
        <v>30622</v>
      </c>
      <c r="V56" s="186">
        <v>20646</v>
      </c>
      <c r="W56" s="186">
        <v>9707</v>
      </c>
      <c r="X56" s="186">
        <v>92</v>
      </c>
      <c r="Y56" s="186">
        <v>294</v>
      </c>
      <c r="Z56" s="186">
        <v>1204</v>
      </c>
      <c r="AA56" s="187">
        <f t="shared" si="31"/>
        <v>3.0952380952380949</v>
      </c>
      <c r="AB56" s="188">
        <f t="shared" si="20"/>
        <v>-0.94168361910297393</v>
      </c>
      <c r="AC56" s="186">
        <f t="shared" si="24"/>
        <v>910</v>
      </c>
      <c r="AD56" s="186">
        <f t="shared" si="25"/>
        <v>-19442</v>
      </c>
      <c r="AE56" s="187">
        <f t="shared" si="21"/>
        <v>4.1393062192732148E-3</v>
      </c>
      <c r="AF56" s="189">
        <f t="shared" si="26"/>
        <v>8.9254737766022117E-4</v>
      </c>
      <c r="AG56" s="189">
        <f t="shared" si="26"/>
        <v>2.2945570142348667E-6</v>
      </c>
      <c r="AH56" s="40"/>
      <c r="AI56" s="40"/>
      <c r="AJ56" s="40"/>
    </row>
    <row r="57" spans="2:36" x14ac:dyDescent="0.25">
      <c r="B57" s="185" t="s">
        <v>286</v>
      </c>
      <c r="C57" s="186">
        <v>5374</v>
      </c>
      <c r="D57" s="186">
        <v>2907</v>
      </c>
      <c r="E57" s="186">
        <v>902</v>
      </c>
      <c r="F57" s="186">
        <v>3710</v>
      </c>
      <c r="G57" s="186">
        <v>4373</v>
      </c>
      <c r="H57" s="187">
        <f t="shared" si="27"/>
        <v>0.17870619946091648</v>
      </c>
      <c r="I57" s="188">
        <f t="shared" si="28"/>
        <v>-0.18626721250465206</v>
      </c>
      <c r="J57" s="187">
        <f t="shared" si="18"/>
        <v>9.2890450020562077E-4</v>
      </c>
      <c r="K57" s="189">
        <f t="shared" si="22"/>
        <v>4.9509210094308649E-2</v>
      </c>
      <c r="L57" s="186">
        <v>7064</v>
      </c>
      <c r="M57" s="186">
        <v>3355</v>
      </c>
      <c r="N57" s="186">
        <v>1365</v>
      </c>
      <c r="O57" s="186">
        <v>6746</v>
      </c>
      <c r="P57" s="186">
        <v>8263</v>
      </c>
      <c r="Q57" s="187">
        <f t="shared" si="29"/>
        <v>0.2248739994070561</v>
      </c>
      <c r="R57" s="188">
        <f t="shared" si="30"/>
        <v>0.16973386183465466</v>
      </c>
      <c r="S57" s="187">
        <f t="shared" si="19"/>
        <v>1.4170840344723741E-3</v>
      </c>
      <c r="T57" s="189">
        <f t="shared" si="23"/>
        <v>9.3550103592333039E-2</v>
      </c>
      <c r="U57" s="186">
        <v>472</v>
      </c>
      <c r="V57" s="186">
        <v>691</v>
      </c>
      <c r="W57" s="186">
        <v>417</v>
      </c>
      <c r="X57" s="186">
        <v>105</v>
      </c>
      <c r="Y57" s="186">
        <v>389</v>
      </c>
      <c r="Z57" s="186">
        <v>451</v>
      </c>
      <c r="AA57" s="187">
        <f t="shared" si="31"/>
        <v>0.15938303341902316</v>
      </c>
      <c r="AB57" s="188">
        <f t="shared" si="20"/>
        <v>-0.34732272069464543</v>
      </c>
      <c r="AC57" s="186">
        <f t="shared" si="24"/>
        <v>62</v>
      </c>
      <c r="AD57" s="186">
        <f t="shared" si="25"/>
        <v>-240</v>
      </c>
      <c r="AE57" s="187">
        <f t="shared" si="21"/>
        <v>1.5505208512393853E-3</v>
      </c>
      <c r="AF57" s="189">
        <f t="shared" ref="AF57:AG69" si="32">Z57/$G24</f>
        <v>5.1060264698223647E-3</v>
      </c>
      <c r="AG57" s="189">
        <f t="shared" si="32"/>
        <v>1.8044656041643343E-6</v>
      </c>
      <c r="AH57" s="40"/>
      <c r="AI57" s="40"/>
      <c r="AJ57" s="40"/>
    </row>
    <row r="58" spans="2:36" x14ac:dyDescent="0.25">
      <c r="B58" s="185" t="s">
        <v>132</v>
      </c>
      <c r="C58" s="186">
        <v>39075</v>
      </c>
      <c r="D58" s="186">
        <v>31714</v>
      </c>
      <c r="E58" s="186">
        <v>162</v>
      </c>
      <c r="F58" s="186">
        <v>16906</v>
      </c>
      <c r="G58" s="186">
        <v>23513</v>
      </c>
      <c r="H58" s="187">
        <f t="shared" si="27"/>
        <v>0.39080799716077141</v>
      </c>
      <c r="I58" s="188">
        <f t="shared" si="28"/>
        <v>-0.39825975687779913</v>
      </c>
      <c r="J58" s="187">
        <f t="shared" si="18"/>
        <v>4.9945875859443772E-3</v>
      </c>
      <c r="K58" s="189">
        <f t="shared" si="22"/>
        <v>3.2599081075535372E-2</v>
      </c>
      <c r="L58" s="186">
        <v>30506</v>
      </c>
      <c r="M58" s="186">
        <v>23134</v>
      </c>
      <c r="N58" s="186">
        <v>660</v>
      </c>
      <c r="O58" s="186">
        <v>23452</v>
      </c>
      <c r="P58" s="186">
        <v>32342</v>
      </c>
      <c r="Q58" s="187">
        <f t="shared" si="29"/>
        <v>0.37907214736483019</v>
      </c>
      <c r="R58" s="188">
        <f t="shared" si="30"/>
        <v>6.0184881662623813E-2</v>
      </c>
      <c r="S58" s="187">
        <f t="shared" si="19"/>
        <v>5.5465728963942302E-3</v>
      </c>
      <c r="T58" s="189">
        <f t="shared" si="23"/>
        <v>4.483985370411963E-2</v>
      </c>
      <c r="U58" s="186">
        <v>12129</v>
      </c>
      <c r="V58" s="186">
        <v>1421</v>
      </c>
      <c r="W58" s="186">
        <v>3065</v>
      </c>
      <c r="X58" s="186">
        <v>55</v>
      </c>
      <c r="Y58" s="186">
        <v>146</v>
      </c>
      <c r="Z58" s="186">
        <v>354</v>
      </c>
      <c r="AA58" s="187">
        <f t="shared" si="31"/>
        <v>1.4246575342465753</v>
      </c>
      <c r="AB58" s="188">
        <f t="shared" si="20"/>
        <v>-0.75087966220971147</v>
      </c>
      <c r="AC58" s="186">
        <f t="shared" si="24"/>
        <v>208</v>
      </c>
      <c r="AD58" s="186">
        <f t="shared" si="25"/>
        <v>-1067</v>
      </c>
      <c r="AE58" s="187">
        <f t="shared" si="21"/>
        <v>1.2170385395537525E-3</v>
      </c>
      <c r="AF58" s="189">
        <f t="shared" si="32"/>
        <v>4.9079550464592014E-4</v>
      </c>
      <c r="AG58" s="189">
        <f t="shared" si="32"/>
        <v>1.9751850662942376E-6</v>
      </c>
      <c r="AH58" s="40"/>
      <c r="AI58" s="40"/>
      <c r="AJ58" s="40"/>
    </row>
    <row r="59" spans="2:36" x14ac:dyDescent="0.25">
      <c r="B59" s="185" t="s">
        <v>155</v>
      </c>
      <c r="C59" s="186">
        <v>2316</v>
      </c>
      <c r="D59" s="186">
        <v>2093</v>
      </c>
      <c r="E59" s="186">
        <v>997</v>
      </c>
      <c r="F59" s="186">
        <v>7208</v>
      </c>
      <c r="G59" s="186">
        <v>8305</v>
      </c>
      <c r="H59" s="187">
        <f t="shared" si="27"/>
        <v>0.1521920088790234</v>
      </c>
      <c r="I59" s="188">
        <f t="shared" si="28"/>
        <v>2.585924006908463</v>
      </c>
      <c r="J59" s="187">
        <f t="shared" si="18"/>
        <v>1.7641326032946903E-3</v>
      </c>
      <c r="K59" s="189">
        <f t="shared" si="22"/>
        <v>9.1101555472675025E-2</v>
      </c>
      <c r="L59" s="186">
        <v>4419</v>
      </c>
      <c r="M59" s="186">
        <v>2648</v>
      </c>
      <c r="N59" s="186">
        <v>581</v>
      </c>
      <c r="O59" s="186">
        <v>5709</v>
      </c>
      <c r="P59" s="186">
        <v>8746</v>
      </c>
      <c r="Q59" s="187">
        <f t="shared" si="29"/>
        <v>0.53196706953932393</v>
      </c>
      <c r="R59" s="188">
        <f t="shared" si="30"/>
        <v>0.97918081013804037</v>
      </c>
      <c r="S59" s="187">
        <f t="shared" si="19"/>
        <v>1.4999173381938019E-3</v>
      </c>
      <c r="T59" s="189">
        <f t="shared" si="23"/>
        <v>9.5939097430947098E-2</v>
      </c>
      <c r="U59" s="186">
        <v>186</v>
      </c>
      <c r="V59" s="186">
        <v>195</v>
      </c>
      <c r="W59" s="186">
        <v>95</v>
      </c>
      <c r="X59" s="186">
        <v>58</v>
      </c>
      <c r="Y59" s="186">
        <v>119</v>
      </c>
      <c r="Z59" s="186">
        <v>170</v>
      </c>
      <c r="AA59" s="187">
        <f t="shared" si="31"/>
        <v>0.4285714285714286</v>
      </c>
      <c r="AB59" s="188">
        <f t="shared" si="20"/>
        <v>-0.12820512820512819</v>
      </c>
      <c r="AC59" s="186">
        <f t="shared" si="24"/>
        <v>51</v>
      </c>
      <c r="AD59" s="186">
        <f t="shared" si="25"/>
        <v>-25</v>
      </c>
      <c r="AE59" s="187">
        <f t="shared" si="21"/>
        <v>5.8445353594389242E-4</v>
      </c>
      <c r="AF59" s="189">
        <f t="shared" si="32"/>
        <v>1.8648120927579474E-3</v>
      </c>
      <c r="AG59" s="189">
        <f t="shared" si="32"/>
        <v>4.7012069565326408E-6</v>
      </c>
      <c r="AH59" s="40"/>
      <c r="AI59" s="40"/>
      <c r="AJ59" s="40"/>
    </row>
    <row r="60" spans="2:36" x14ac:dyDescent="0.25">
      <c r="B60" s="185" t="s">
        <v>146</v>
      </c>
      <c r="C60" s="186">
        <v>11053</v>
      </c>
      <c r="D60" s="186">
        <v>1425</v>
      </c>
      <c r="E60" s="186">
        <v>1756</v>
      </c>
      <c r="F60" s="186">
        <v>6222</v>
      </c>
      <c r="G60" s="186">
        <v>7548</v>
      </c>
      <c r="H60" s="187">
        <f t="shared" si="27"/>
        <v>0.21311475409836067</v>
      </c>
      <c r="I60" s="188">
        <f t="shared" si="28"/>
        <v>-0.31710847733646974</v>
      </c>
      <c r="J60" s="187">
        <f t="shared" si="18"/>
        <v>1.6033320758179798E-3</v>
      </c>
      <c r="K60" s="189">
        <f t="shared" si="22"/>
        <v>6.5920245934568827E-2</v>
      </c>
      <c r="L60" s="186">
        <v>5764</v>
      </c>
      <c r="M60" s="186">
        <v>3053</v>
      </c>
      <c r="N60" s="186">
        <v>676</v>
      </c>
      <c r="O60" s="186">
        <v>6225</v>
      </c>
      <c r="P60" s="186">
        <v>8572</v>
      </c>
      <c r="Q60" s="187">
        <f t="shared" si="29"/>
        <v>0.37702811244979917</v>
      </c>
      <c r="R60" s="188">
        <f t="shared" si="30"/>
        <v>0.4871616932685634</v>
      </c>
      <c r="S60" s="187">
        <f t="shared" si="19"/>
        <v>1.4700767691513E-3</v>
      </c>
      <c r="T60" s="189">
        <f t="shared" si="23"/>
        <v>7.4863321164695809E-2</v>
      </c>
      <c r="U60" s="186">
        <v>55</v>
      </c>
      <c r="V60" s="186">
        <v>530</v>
      </c>
      <c r="W60" s="186">
        <v>90</v>
      </c>
      <c r="X60" s="186">
        <v>41</v>
      </c>
      <c r="Y60" s="186">
        <v>140</v>
      </c>
      <c r="Z60" s="186">
        <v>189</v>
      </c>
      <c r="AA60" s="187">
        <f t="shared" si="31"/>
        <v>0.35000000000000009</v>
      </c>
      <c r="AB60" s="188">
        <f t="shared" si="20"/>
        <v>-0.64339622641509431</v>
      </c>
      <c r="AC60" s="186">
        <f t="shared" si="24"/>
        <v>49</v>
      </c>
      <c r="AD60" s="186">
        <f t="shared" si="25"/>
        <v>-341</v>
      </c>
      <c r="AE60" s="187">
        <f t="shared" si="21"/>
        <v>6.4977481349056277E-4</v>
      </c>
      <c r="AF60" s="189">
        <f t="shared" si="32"/>
        <v>1.650626189935547E-3</v>
      </c>
      <c r="AG60" s="189">
        <f t="shared" si="32"/>
        <v>3.05671516654731E-6</v>
      </c>
      <c r="AH60" s="40"/>
      <c r="AI60" s="40"/>
      <c r="AJ60" s="40"/>
    </row>
    <row r="61" spans="2:36" x14ac:dyDescent="0.25">
      <c r="B61" s="185" t="s">
        <v>134</v>
      </c>
      <c r="C61" s="186">
        <v>13707</v>
      </c>
      <c r="D61" s="186">
        <v>10428</v>
      </c>
      <c r="E61" s="186">
        <v>118</v>
      </c>
      <c r="F61" s="186">
        <v>2159</v>
      </c>
      <c r="G61" s="186">
        <v>11647</v>
      </c>
      <c r="H61" s="187">
        <f t="shared" si="27"/>
        <v>4.3946271421954606</v>
      </c>
      <c r="I61" s="188">
        <f t="shared" si="28"/>
        <v>-0.15028817392573135</v>
      </c>
      <c r="J61" s="187">
        <f t="shared" si="18"/>
        <v>2.4740340072935889E-3</v>
      </c>
      <c r="K61" s="189">
        <f t="shared" si="22"/>
        <v>1.0506640734589824E-2</v>
      </c>
      <c r="L61" s="186">
        <v>69363</v>
      </c>
      <c r="M61" s="186">
        <v>51186</v>
      </c>
      <c r="N61" s="186">
        <v>180</v>
      </c>
      <c r="O61" s="186">
        <v>36606</v>
      </c>
      <c r="P61" s="186">
        <v>44646</v>
      </c>
      <c r="Q61" s="187">
        <f t="shared" si="29"/>
        <v>0.2196361252253729</v>
      </c>
      <c r="R61" s="188">
        <f t="shared" si="30"/>
        <v>-0.35634271874053891</v>
      </c>
      <c r="S61" s="187">
        <f t="shared" si="19"/>
        <v>7.6566784222502262E-3</v>
      </c>
      <c r="T61" s="189">
        <f t="shared" si="23"/>
        <v>4.0274704407701319E-2</v>
      </c>
      <c r="U61" s="186">
        <v>9610</v>
      </c>
      <c r="V61" s="186">
        <v>3137</v>
      </c>
      <c r="W61" s="186">
        <v>2656</v>
      </c>
      <c r="X61" s="186">
        <v>13</v>
      </c>
      <c r="Y61" s="186">
        <v>52</v>
      </c>
      <c r="Z61" s="186">
        <v>472</v>
      </c>
      <c r="AA61" s="187">
        <f t="shared" si="31"/>
        <v>8.0769230769230766</v>
      </c>
      <c r="AB61" s="188">
        <f t="shared" si="20"/>
        <v>-0.84953777494421423</v>
      </c>
      <c r="AC61" s="186">
        <f t="shared" si="24"/>
        <v>420</v>
      </c>
      <c r="AD61" s="186">
        <f t="shared" si="25"/>
        <v>-2665</v>
      </c>
      <c r="AE61" s="187">
        <f t="shared" si="21"/>
        <v>1.6227180527383367E-3</v>
      </c>
      <c r="AF61" s="189">
        <f t="shared" si="32"/>
        <v>4.2578641939781893E-4</v>
      </c>
      <c r="AG61" s="189">
        <f t="shared" si="32"/>
        <v>7.2861105014294308E-6</v>
      </c>
      <c r="AH61" s="40"/>
      <c r="AI61" s="40"/>
      <c r="AJ61" s="40"/>
    </row>
    <row r="62" spans="2:36" x14ac:dyDescent="0.25">
      <c r="B62" s="185" t="s">
        <v>126</v>
      </c>
      <c r="C62" s="186">
        <v>36352</v>
      </c>
      <c r="D62" s="186">
        <v>20876</v>
      </c>
      <c r="E62" s="186">
        <v>5680</v>
      </c>
      <c r="F62" s="186">
        <v>27433</v>
      </c>
      <c r="G62" s="186">
        <v>34328</v>
      </c>
      <c r="H62" s="187">
        <f t="shared" si="27"/>
        <v>0.25133962745598359</v>
      </c>
      <c r="I62" s="188">
        <f t="shared" si="28"/>
        <v>-5.5677816901408494E-2</v>
      </c>
      <c r="J62" s="187">
        <f t="shared" si="18"/>
        <v>7.2918897057074206E-3</v>
      </c>
      <c r="K62" s="189">
        <f t="shared" si="22"/>
        <v>0.13384227291690223</v>
      </c>
      <c r="L62" s="186">
        <v>20931</v>
      </c>
      <c r="M62" s="186">
        <v>11760</v>
      </c>
      <c r="N62" s="186">
        <v>2343</v>
      </c>
      <c r="O62" s="186">
        <v>17393</v>
      </c>
      <c r="P62" s="186">
        <v>22298</v>
      </c>
      <c r="Q62" s="187">
        <f t="shared" si="29"/>
        <v>0.28201000402460763</v>
      </c>
      <c r="R62" s="188">
        <f t="shared" si="30"/>
        <v>6.5309827528546194E-2</v>
      </c>
      <c r="S62" s="187">
        <f t="shared" si="19"/>
        <v>3.8240517730442937E-3</v>
      </c>
      <c r="T62" s="189">
        <f t="shared" si="23"/>
        <v>8.6938213746827253E-2</v>
      </c>
      <c r="U62" s="186">
        <v>3328</v>
      </c>
      <c r="V62" s="186">
        <v>4490</v>
      </c>
      <c r="W62" s="186">
        <v>3260</v>
      </c>
      <c r="X62" s="186">
        <v>600</v>
      </c>
      <c r="Y62" s="186">
        <v>1246</v>
      </c>
      <c r="Z62" s="186">
        <v>2278</v>
      </c>
      <c r="AA62" s="187">
        <f t="shared" si="31"/>
        <v>0.82825040128410921</v>
      </c>
      <c r="AB62" s="188">
        <f t="shared" si="20"/>
        <v>-0.49265033407572378</v>
      </c>
      <c r="AC62" s="186">
        <f t="shared" si="24"/>
        <v>1032</v>
      </c>
      <c r="AD62" s="186">
        <f t="shared" si="25"/>
        <v>-2212</v>
      </c>
      <c r="AE62" s="187">
        <f t="shared" si="21"/>
        <v>7.8316773816481597E-3</v>
      </c>
      <c r="AF62" s="189">
        <f t="shared" si="32"/>
        <v>8.8817495253059684E-3</v>
      </c>
      <c r="AG62" s="189">
        <f t="shared" si="32"/>
        <v>3.2292856051095763E-6</v>
      </c>
      <c r="AH62" s="40"/>
      <c r="AI62" s="40"/>
      <c r="AJ62" s="40"/>
    </row>
    <row r="63" spans="2:36" x14ac:dyDescent="0.25">
      <c r="B63" s="185" t="s">
        <v>152</v>
      </c>
      <c r="C63" s="186">
        <v>15786</v>
      </c>
      <c r="D63" s="186">
        <v>7624</v>
      </c>
      <c r="E63" s="186">
        <v>10944</v>
      </c>
      <c r="F63" s="186">
        <v>26715</v>
      </c>
      <c r="G63" s="186">
        <v>29068</v>
      </c>
      <c r="H63" s="187">
        <f t="shared" si="27"/>
        <v>8.8077858880778681E-2</v>
      </c>
      <c r="I63" s="188">
        <f t="shared" si="28"/>
        <v>0.84137843658938305</v>
      </c>
      <c r="J63" s="187">
        <f t="shared" si="18"/>
        <v>6.1745703205984418E-3</v>
      </c>
      <c r="K63" s="189">
        <f t="shared" si="22"/>
        <v>0.21635703227343098</v>
      </c>
      <c r="L63" s="186">
        <v>8562</v>
      </c>
      <c r="M63" s="186">
        <v>2994</v>
      </c>
      <c r="N63" s="186">
        <v>983</v>
      </c>
      <c r="O63" s="186">
        <v>11911</v>
      </c>
      <c r="P63" s="186">
        <v>11435</v>
      </c>
      <c r="Q63" s="187">
        <f t="shared" si="29"/>
        <v>-3.9963059356897035E-2</v>
      </c>
      <c r="R63" s="188">
        <f t="shared" si="30"/>
        <v>0.33555244101845361</v>
      </c>
      <c r="S63" s="187">
        <f t="shared" si="19"/>
        <v>1.9610741781667189E-3</v>
      </c>
      <c r="T63" s="189">
        <f t="shared" si="23"/>
        <v>8.5112242467547936E-2</v>
      </c>
      <c r="U63" s="186">
        <v>235</v>
      </c>
      <c r="V63" s="186">
        <v>469</v>
      </c>
      <c r="W63" s="186">
        <v>194</v>
      </c>
      <c r="X63" s="186">
        <v>280</v>
      </c>
      <c r="Y63" s="186">
        <v>386</v>
      </c>
      <c r="Z63" s="186">
        <v>1597</v>
      </c>
      <c r="AA63" s="187">
        <f t="shared" si="31"/>
        <v>3.1373056994818649</v>
      </c>
      <c r="AB63" s="188">
        <f t="shared" si="20"/>
        <v>2.4051172707889128</v>
      </c>
      <c r="AC63" s="186">
        <f t="shared" si="24"/>
        <v>1211</v>
      </c>
      <c r="AD63" s="186">
        <f t="shared" si="25"/>
        <v>1128</v>
      </c>
      <c r="AE63" s="187">
        <f t="shared" si="21"/>
        <v>5.4904252758964482E-3</v>
      </c>
      <c r="AF63" s="189">
        <f t="shared" si="32"/>
        <v>1.1886685721090865E-2</v>
      </c>
      <c r="AG63" s="189">
        <f t="shared" si="32"/>
        <v>2.3351388140718893E-5</v>
      </c>
      <c r="AH63" s="40"/>
      <c r="AI63" s="40"/>
      <c r="AJ63" s="40"/>
    </row>
    <row r="64" spans="2:36" x14ac:dyDescent="0.25">
      <c r="B64" s="185" t="s">
        <v>138</v>
      </c>
      <c r="C64" s="186">
        <v>2938</v>
      </c>
      <c r="D64" s="186">
        <v>1568</v>
      </c>
      <c r="E64" s="186">
        <v>1017</v>
      </c>
      <c r="F64" s="186">
        <v>5985</v>
      </c>
      <c r="G64" s="186">
        <v>9642</v>
      </c>
      <c r="H64" s="187">
        <f t="shared" si="27"/>
        <v>0.6110275689223057</v>
      </c>
      <c r="I64" s="188">
        <f t="shared" si="28"/>
        <v>2.2818243703199457</v>
      </c>
      <c r="J64" s="187">
        <f t="shared" si="18"/>
        <v>2.0481356485210602E-3</v>
      </c>
      <c r="K64" s="189">
        <f t="shared" si="22"/>
        <v>0.15314728632919836</v>
      </c>
      <c r="L64" s="186">
        <v>4674</v>
      </c>
      <c r="M64" s="186">
        <v>2334</v>
      </c>
      <c r="N64" s="186">
        <v>1311</v>
      </c>
      <c r="O64" s="186">
        <v>7165</v>
      </c>
      <c r="P64" s="186">
        <v>7938</v>
      </c>
      <c r="Q64" s="187">
        <f t="shared" si="29"/>
        <v>0.10788555478018136</v>
      </c>
      <c r="R64" s="188">
        <f t="shared" si="30"/>
        <v>0.69833119383825415</v>
      </c>
      <c r="S64" s="187">
        <f t="shared" si="19"/>
        <v>1.361347339421724E-3</v>
      </c>
      <c r="T64" s="189">
        <f t="shared" si="23"/>
        <v>0.12608205339983164</v>
      </c>
      <c r="U64" s="186">
        <v>136</v>
      </c>
      <c r="V64" s="186">
        <v>226</v>
      </c>
      <c r="W64" s="186">
        <v>382</v>
      </c>
      <c r="X64" s="186">
        <v>62</v>
      </c>
      <c r="Y64" s="186">
        <v>389</v>
      </c>
      <c r="Z64" s="186">
        <v>808</v>
      </c>
      <c r="AA64" s="187">
        <f t="shared" si="31"/>
        <v>1.0771208226221081</v>
      </c>
      <c r="AB64" s="188">
        <f t="shared" si="20"/>
        <v>2.5752212389380529</v>
      </c>
      <c r="AC64" s="186">
        <f t="shared" si="24"/>
        <v>419</v>
      </c>
      <c r="AD64" s="186">
        <f t="shared" si="25"/>
        <v>582</v>
      </c>
      <c r="AE64" s="187">
        <f t="shared" si="21"/>
        <v>2.7778732767215594E-3</v>
      </c>
      <c r="AF64" s="189">
        <f t="shared" si="32"/>
        <v>1.2833748947727886E-2</v>
      </c>
      <c r="AG64" s="189">
        <f t="shared" si="32"/>
        <v>1.7108289881067172E-5</v>
      </c>
      <c r="AH64" s="40"/>
      <c r="AI64" s="40"/>
      <c r="AJ64" s="40"/>
    </row>
    <row r="65" spans="2:36" x14ac:dyDescent="0.25">
      <c r="B65" s="185" t="s">
        <v>148</v>
      </c>
      <c r="C65" s="186">
        <v>5040</v>
      </c>
      <c r="D65" s="186">
        <v>1949</v>
      </c>
      <c r="E65" s="186">
        <v>381</v>
      </c>
      <c r="F65" s="186">
        <v>8105</v>
      </c>
      <c r="G65" s="186">
        <v>21962</v>
      </c>
      <c r="H65" s="187">
        <f t="shared" si="27"/>
        <v>1.709685379395435</v>
      </c>
      <c r="I65" s="188">
        <f t="shared" si="28"/>
        <v>3.3575396825396826</v>
      </c>
      <c r="J65" s="187">
        <f t="shared" si="18"/>
        <v>4.6651270600310641E-3</v>
      </c>
      <c r="K65" s="189">
        <f t="shared" si="22"/>
        <v>0.27063796226694103</v>
      </c>
      <c r="L65" s="186">
        <v>3681</v>
      </c>
      <c r="M65" s="186">
        <v>2227</v>
      </c>
      <c r="N65" s="186">
        <v>446</v>
      </c>
      <c r="O65" s="186">
        <v>2512</v>
      </c>
      <c r="P65" s="186">
        <v>7881</v>
      </c>
      <c r="Q65" s="187">
        <f t="shared" si="29"/>
        <v>2.1373407643312103</v>
      </c>
      <c r="R65" s="188">
        <f t="shared" si="30"/>
        <v>1.1409942950285248</v>
      </c>
      <c r="S65" s="187">
        <f t="shared" si="19"/>
        <v>1.3515719805974563E-3</v>
      </c>
      <c r="T65" s="189">
        <f t="shared" si="23"/>
        <v>9.7117647783706518E-2</v>
      </c>
      <c r="U65" s="186">
        <v>115</v>
      </c>
      <c r="V65" s="186">
        <v>593</v>
      </c>
      <c r="W65" s="186">
        <v>84</v>
      </c>
      <c r="X65" s="186">
        <v>48</v>
      </c>
      <c r="Y65" s="186">
        <v>76</v>
      </c>
      <c r="Z65" s="186">
        <v>406</v>
      </c>
      <c r="AA65" s="187">
        <f t="shared" si="31"/>
        <v>4.3421052631578947</v>
      </c>
      <c r="AB65" s="188">
        <f t="shared" si="20"/>
        <v>-0.31534569983136596</v>
      </c>
      <c r="AC65" s="186">
        <f t="shared" si="24"/>
        <v>330</v>
      </c>
      <c r="AD65" s="186">
        <f t="shared" si="25"/>
        <v>-187</v>
      </c>
      <c r="AE65" s="187">
        <f t="shared" si="21"/>
        <v>1.3958125623130609E-3</v>
      </c>
      <c r="AF65" s="189">
        <f t="shared" si="32"/>
        <v>5.0031423677432867E-3</v>
      </c>
      <c r="AG65" s="189">
        <f t="shared" si="32"/>
        <v>5.350780987021275E-5</v>
      </c>
      <c r="AH65" s="40"/>
      <c r="AI65" s="40"/>
      <c r="AJ65" s="40"/>
    </row>
    <row r="66" spans="2:36" x14ac:dyDescent="0.25">
      <c r="B66" s="185" t="s">
        <v>144</v>
      </c>
      <c r="C66" s="186">
        <v>5209</v>
      </c>
      <c r="D66" s="186">
        <v>3008</v>
      </c>
      <c r="E66" s="186">
        <v>7310</v>
      </c>
      <c r="F66" s="186">
        <v>5312</v>
      </c>
      <c r="G66" s="186">
        <v>7069</v>
      </c>
      <c r="H66" s="187">
        <f t="shared" si="27"/>
        <v>0.33076054216867479</v>
      </c>
      <c r="I66" s="188">
        <f t="shared" si="28"/>
        <v>0.35707429449030514</v>
      </c>
      <c r="J66" s="187">
        <f t="shared" si="18"/>
        <v>1.5015837896074852E-3</v>
      </c>
      <c r="K66" s="189">
        <f t="shared" si="22"/>
        <v>0.12211300938002038</v>
      </c>
      <c r="L66" s="186">
        <v>5723</v>
      </c>
      <c r="M66" s="186">
        <v>3952</v>
      </c>
      <c r="N66" s="186">
        <v>7081</v>
      </c>
      <c r="O66" s="186">
        <v>10341</v>
      </c>
      <c r="P66" s="186">
        <v>11848</v>
      </c>
      <c r="Q66" s="187">
        <f t="shared" si="29"/>
        <v>0.14573058698385077</v>
      </c>
      <c r="R66" s="188">
        <f t="shared" si="30"/>
        <v>1.070242879608597</v>
      </c>
      <c r="S66" s="187">
        <f t="shared" si="19"/>
        <v>2.0319026552618525E-3</v>
      </c>
      <c r="T66" s="189">
        <f t="shared" si="23"/>
        <v>0.20466755342120266</v>
      </c>
      <c r="U66" s="186">
        <v>67</v>
      </c>
      <c r="V66" s="186">
        <v>156</v>
      </c>
      <c r="W66" s="186">
        <v>118</v>
      </c>
      <c r="X66" s="186">
        <v>8</v>
      </c>
      <c r="Y66" s="186">
        <v>25</v>
      </c>
      <c r="Z66" s="186">
        <v>54</v>
      </c>
      <c r="AA66" s="187">
        <f t="shared" si="31"/>
        <v>1.1600000000000001</v>
      </c>
      <c r="AB66" s="188">
        <f t="shared" si="20"/>
        <v>-0.65384615384615385</v>
      </c>
      <c r="AC66" s="186">
        <f t="shared" si="24"/>
        <v>29</v>
      </c>
      <c r="AD66" s="186">
        <f t="shared" si="25"/>
        <v>-102</v>
      </c>
      <c r="AE66" s="187">
        <f t="shared" si="21"/>
        <v>1.8564994671158938E-4</v>
      </c>
      <c r="AF66" s="189">
        <f t="shared" si="32"/>
        <v>9.3281970668002557E-4</v>
      </c>
      <c r="AG66" s="189">
        <f t="shared" si="32"/>
        <v>2.0038349254607958E-5</v>
      </c>
      <c r="AH66" s="40"/>
      <c r="AI66" s="40"/>
      <c r="AJ66" s="40"/>
    </row>
    <row r="67" spans="2:36" x14ac:dyDescent="0.25">
      <c r="B67" s="185" t="s">
        <v>150</v>
      </c>
      <c r="C67" s="186">
        <v>3413</v>
      </c>
      <c r="D67" s="186">
        <v>2072</v>
      </c>
      <c r="E67" s="186">
        <v>805</v>
      </c>
      <c r="F67" s="186">
        <v>1623</v>
      </c>
      <c r="G67" s="186">
        <v>2232</v>
      </c>
      <c r="H67" s="187">
        <f t="shared" si="27"/>
        <v>0.37523105360443632</v>
      </c>
      <c r="I67" s="188">
        <f t="shared" si="28"/>
        <v>-0.34602988573102844</v>
      </c>
      <c r="J67" s="187">
        <f t="shared" si="18"/>
        <v>4.7411727520213709E-4</v>
      </c>
      <c r="K67" s="189">
        <f t="shared" si="22"/>
        <v>6.4791430810763731E-2</v>
      </c>
      <c r="L67" s="186">
        <v>2609</v>
      </c>
      <c r="M67" s="186">
        <v>2470</v>
      </c>
      <c r="N67" s="186">
        <v>390</v>
      </c>
      <c r="O67" s="186">
        <v>3122</v>
      </c>
      <c r="P67" s="186">
        <v>2000</v>
      </c>
      <c r="Q67" s="187">
        <f t="shared" si="29"/>
        <v>-0.35938500960922481</v>
      </c>
      <c r="R67" s="188">
        <f t="shared" si="30"/>
        <v>-0.23342276734380984</v>
      </c>
      <c r="S67" s="187">
        <f t="shared" si="19"/>
        <v>3.4299504646553895E-4</v>
      </c>
      <c r="T67" s="189">
        <f t="shared" si="23"/>
        <v>5.8056837644053526E-2</v>
      </c>
      <c r="U67" s="186">
        <v>185</v>
      </c>
      <c r="V67" s="186">
        <v>439</v>
      </c>
      <c r="W67" s="186">
        <v>188</v>
      </c>
      <c r="X67" s="186">
        <v>121</v>
      </c>
      <c r="Y67" s="186">
        <v>89</v>
      </c>
      <c r="Z67" s="186">
        <v>350</v>
      </c>
      <c r="AA67" s="187">
        <f t="shared" si="31"/>
        <v>2.9325842696629212</v>
      </c>
      <c r="AB67" s="188">
        <f t="shared" si="20"/>
        <v>-0.20273348519362189</v>
      </c>
      <c r="AC67" s="186">
        <f t="shared" si="24"/>
        <v>261</v>
      </c>
      <c r="AD67" s="186">
        <f t="shared" si="25"/>
        <v>-89</v>
      </c>
      <c r="AE67" s="187">
        <f t="shared" si="21"/>
        <v>1.2032866916491904E-3</v>
      </c>
      <c r="AF67" s="189">
        <f t="shared" si="32"/>
        <v>1.0159946587709367E-2</v>
      </c>
      <c r="AG67" s="189">
        <f t="shared" si="32"/>
        <v>8.5128284410662748E-5</v>
      </c>
      <c r="AH67" s="40"/>
      <c r="AI67" s="40"/>
      <c r="AJ67" s="40"/>
    </row>
    <row r="68" spans="2:36" x14ac:dyDescent="0.25">
      <c r="B68" s="185" t="s">
        <v>128</v>
      </c>
      <c r="C68" s="186">
        <v>892</v>
      </c>
      <c r="D68" s="186">
        <v>510</v>
      </c>
      <c r="E68" s="186">
        <v>221</v>
      </c>
      <c r="F68" s="186">
        <v>1045</v>
      </c>
      <c r="G68" s="186">
        <v>1277</v>
      </c>
      <c r="H68" s="187">
        <f t="shared" si="27"/>
        <v>0.22200956937799043</v>
      </c>
      <c r="I68" s="188">
        <f t="shared" si="28"/>
        <v>0.43161434977578472</v>
      </c>
      <c r="J68" s="187">
        <f t="shared" si="18"/>
        <v>2.7125795718330154E-4</v>
      </c>
      <c r="K68" s="189">
        <f t="shared" si="22"/>
        <v>5.179476779557899E-2</v>
      </c>
      <c r="L68" s="186">
        <v>3052</v>
      </c>
      <c r="M68" s="186">
        <v>3202</v>
      </c>
      <c r="N68" s="186">
        <v>132</v>
      </c>
      <c r="O68" s="186">
        <v>2389</v>
      </c>
      <c r="P68" s="186">
        <v>3981</v>
      </c>
      <c r="Q68" s="187">
        <f t="shared" si="29"/>
        <v>0.66638760987861034</v>
      </c>
      <c r="R68" s="188">
        <f t="shared" si="30"/>
        <v>0.30439056356487559</v>
      </c>
      <c r="S68" s="187">
        <f t="shared" si="19"/>
        <v>6.8273163998965524E-4</v>
      </c>
      <c r="T68" s="189">
        <f t="shared" si="23"/>
        <v>0.16146826201581829</v>
      </c>
      <c r="U68" s="186">
        <v>238</v>
      </c>
      <c r="V68" s="186">
        <v>198</v>
      </c>
      <c r="W68" s="186">
        <v>207</v>
      </c>
      <c r="X68" s="186">
        <v>9</v>
      </c>
      <c r="Y68" s="186">
        <v>93</v>
      </c>
      <c r="Z68" s="186">
        <v>166</v>
      </c>
      <c r="AA68" s="187">
        <f t="shared" si="31"/>
        <v>0.78494623655913975</v>
      </c>
      <c r="AB68" s="188">
        <f t="shared" si="20"/>
        <v>-0.16161616161616166</v>
      </c>
      <c r="AC68" s="186">
        <f t="shared" si="24"/>
        <v>73</v>
      </c>
      <c r="AD68" s="186">
        <f t="shared" si="25"/>
        <v>-32</v>
      </c>
      <c r="AE68" s="187">
        <f t="shared" si="21"/>
        <v>5.7070168803933033E-4</v>
      </c>
      <c r="AF68" s="189">
        <f t="shared" si="32"/>
        <v>6.7329142161833304E-3</v>
      </c>
      <c r="AG68" s="189">
        <f t="shared" si="32"/>
        <v>3.1837202861859249E-5</v>
      </c>
      <c r="AH68" s="40"/>
      <c r="AI68" s="40"/>
      <c r="AJ68" s="40"/>
    </row>
    <row r="69" spans="2:36" x14ac:dyDescent="0.25">
      <c r="B69" s="191" t="s">
        <v>288</v>
      </c>
      <c r="C69" s="192">
        <f>C44-SUM(C45:C68)</f>
        <v>198915</v>
      </c>
      <c r="D69" s="192">
        <f>D44-SUM(D45:D68)</f>
        <v>119544</v>
      </c>
      <c r="E69" s="192">
        <f>E44-SUM(E45:E68)</f>
        <v>18221</v>
      </c>
      <c r="F69" s="192">
        <f>F44-SUM(F45:F68)</f>
        <v>118725</v>
      </c>
      <c r="G69" s="192">
        <f>G44-SUM(G45:G68)</f>
        <v>138808</v>
      </c>
      <c r="H69" s="193">
        <f t="shared" si="27"/>
        <v>0.16915561170772797</v>
      </c>
      <c r="I69" s="194">
        <f t="shared" si="28"/>
        <v>-0.30217429555337705</v>
      </c>
      <c r="J69" s="193">
        <f t="shared" si="18"/>
        <v>2.948533635137018E-2</v>
      </c>
      <c r="K69" s="195">
        <f t="shared" si="22"/>
        <v>0.11963680084809673</v>
      </c>
      <c r="L69" s="192">
        <f>L44-SUM(L45:L68)</f>
        <v>85872</v>
      </c>
      <c r="M69" s="192">
        <f>M44-SUM(M45:M68)</f>
        <v>49799</v>
      </c>
      <c r="N69" s="192">
        <f>N44-SUM(N45:N68)</f>
        <v>13035</v>
      </c>
      <c r="O69" s="192">
        <f>O44-SUM(O45:O68)</f>
        <v>82752</v>
      </c>
      <c r="P69" s="192">
        <f>P44-SUM(P45:P68)</f>
        <v>86126</v>
      </c>
      <c r="Q69" s="193">
        <f t="shared" si="29"/>
        <v>4.0772428460943644E-2</v>
      </c>
      <c r="R69" s="194">
        <f t="shared" si="30"/>
        <v>2.9578908142351423E-3</v>
      </c>
      <c r="S69" s="193">
        <f t="shared" si="19"/>
        <v>1.4770395685945504E-2</v>
      </c>
      <c r="T69" s="195">
        <f t="shared" si="23"/>
        <v>7.4230873651685639E-2</v>
      </c>
      <c r="U69" s="192">
        <f t="shared" ref="U69:Z69" si="33">U44-SUM(U45:U68)</f>
        <v>10163</v>
      </c>
      <c r="V69" s="192">
        <f t="shared" si="33"/>
        <v>9941</v>
      </c>
      <c r="W69" s="192">
        <f t="shared" si="33"/>
        <v>7048</v>
      </c>
      <c r="X69" s="192">
        <f t="shared" si="33"/>
        <v>1920</v>
      </c>
      <c r="Y69" s="192">
        <f t="shared" si="33"/>
        <v>10242</v>
      </c>
      <c r="Z69" s="192">
        <f t="shared" si="33"/>
        <v>11481</v>
      </c>
      <c r="AA69" s="193">
        <f t="shared" si="31"/>
        <v>0.12097246631517278</v>
      </c>
      <c r="AB69" s="194">
        <f t="shared" si="20"/>
        <v>0.15491399255608096</v>
      </c>
      <c r="AC69" s="192">
        <f>Z69-Y69</f>
        <v>1239</v>
      </c>
      <c r="AD69" s="192">
        <f t="shared" si="25"/>
        <v>1540</v>
      </c>
      <c r="AE69" s="193">
        <f t="shared" si="21"/>
        <v>3.9471241448069586E-2</v>
      </c>
      <c r="AF69" s="195">
        <f t="shared" si="32"/>
        <v>9.895323832466418E-3</v>
      </c>
      <c r="AG69" s="195">
        <f t="shared" si="32"/>
        <v>1.042645874924458E-7</v>
      </c>
      <c r="AH69" s="40"/>
      <c r="AI69" s="40"/>
      <c r="AJ69" s="40"/>
    </row>
    <row r="70" spans="2:36" ht="6" customHeight="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</row>
    <row r="71" spans="2:36" x14ac:dyDescent="0.25">
      <c r="B71" s="39" t="s">
        <v>19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C1CC1-42A3-45A9-8DEE-CE4C0656DBB0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42" t="s">
        <v>351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</row>
    <row r="4" spans="1:34" ht="6" customHeight="1" x14ac:dyDescent="0.25"/>
    <row r="5" spans="1:34" ht="15.75" x14ac:dyDescent="0.25">
      <c r="B5" s="170"/>
      <c r="C5" s="314" t="s">
        <v>9</v>
      </c>
      <c r="D5" s="312"/>
      <c r="E5" s="312"/>
      <c r="F5" s="312"/>
      <c r="G5" s="312"/>
      <c r="H5" s="312"/>
      <c r="I5" s="312"/>
      <c r="J5" s="312"/>
      <c r="K5" s="313"/>
      <c r="L5" s="311" t="s">
        <v>13</v>
      </c>
      <c r="M5" s="312"/>
      <c r="N5" s="312"/>
      <c r="O5" s="312"/>
      <c r="P5" s="312"/>
      <c r="Q5" s="312"/>
      <c r="R5" s="312"/>
      <c r="S5" s="312"/>
      <c r="T5" s="313"/>
      <c r="U5" s="311" t="s">
        <v>12</v>
      </c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3"/>
    </row>
    <row r="6" spans="1:34" s="175" customFormat="1" ht="72" customHeight="1" x14ac:dyDescent="0.25">
      <c r="B6" s="171"/>
      <c r="C6" s="210">
        <v>2018</v>
      </c>
      <c r="D6" s="210">
        <v>2019</v>
      </c>
      <c r="E6" s="210">
        <v>2020</v>
      </c>
      <c r="F6" s="210">
        <v>2021</v>
      </c>
      <c r="G6" s="210">
        <v>2022</v>
      </c>
      <c r="H6" s="173" t="str">
        <f>CONCATENATE("var. ",RIGHT(G6,2),"/",RIGHT(F6,2))</f>
        <v>var. 22/21</v>
      </c>
      <c r="I6" s="173" t="str">
        <f>CONCATENATE("var. ",RIGHT(G6,2),"/",RIGHT(D6,2))</f>
        <v>var. 22/19</v>
      </c>
      <c r="J6" s="173" t="str">
        <f>CONCATENATE("Cuota s/ total lugares de residencia ",RIGHT(G6,4))</f>
        <v>Cuota s/ total lugares de residencia 2022</v>
      </c>
      <c r="K6" s="174" t="str">
        <f>CONCATENATE("cuota s/ Canarias ",RIGHT(G6,4))</f>
        <v>cuota s/ Canarias 2022</v>
      </c>
      <c r="L6" s="210">
        <v>2018</v>
      </c>
      <c r="M6" s="210">
        <v>2019</v>
      </c>
      <c r="N6" s="210">
        <v>2020</v>
      </c>
      <c r="O6" s="210">
        <v>2021</v>
      </c>
      <c r="P6" s="210">
        <v>2022</v>
      </c>
      <c r="Q6" s="173" t="str">
        <f>CONCATENATE("var. ",RIGHT(P6,2),"/",RIGHT(O6,2))</f>
        <v>var. 22/21</v>
      </c>
      <c r="R6" s="173" t="str">
        <f>CONCATENATE("var. ",RIGHT(P6,2),"/",RIGHT(M6,2))</f>
        <v>var. 22/19</v>
      </c>
      <c r="S6" s="173" t="str">
        <f>CONCATENATE("Cuota s/ total lugares de residencia ",RIGHT(P6,4))</f>
        <v>Cuota s/ total lugares de residencia 2022</v>
      </c>
      <c r="T6" s="174" t="str">
        <f>CONCATENATE("cuota s/ Canarias ",RIGHT(P6,4))</f>
        <v>cuota s/ Canarias 2022</v>
      </c>
      <c r="U6" s="210">
        <v>2017</v>
      </c>
      <c r="V6" s="210">
        <v>2018</v>
      </c>
      <c r="W6" s="210">
        <v>2019</v>
      </c>
      <c r="X6" s="210">
        <v>2020</v>
      </c>
      <c r="Y6" s="210">
        <v>2021</v>
      </c>
      <c r="Z6" s="210">
        <v>2022</v>
      </c>
      <c r="AA6" s="173" t="str">
        <f>CONCATENATE("var. ",RIGHT(Z6,2),"/",RIGHT(Y6,2))</f>
        <v>var. 22/21</v>
      </c>
      <c r="AB6" s="173" t="str">
        <f>CONCATENATE("var. ",RIGHT(Z6,2),"/",RIGHT(W6,2))</f>
        <v>var. 22/19</v>
      </c>
      <c r="AC6" s="172" t="str">
        <f>CONCATENATE("dif. ",RIGHT(Z6,2),"/",RIGHT(Y6,2))</f>
        <v>dif. 22/21</v>
      </c>
      <c r="AD6" s="172" t="str">
        <f>CONCATENATE("dif. ",RIGHT(Z6,2),"/",RIGHT(W6,2))</f>
        <v>dif. 22/19</v>
      </c>
      <c r="AE6" s="173" t="str">
        <f>CONCATENATE("Cuota s/ total lugares de residencia ",RIGHT(Z6,4))</f>
        <v>Cuota s/ total lugares de residencia 2022</v>
      </c>
      <c r="AF6" s="174" t="str">
        <f>CONCATENATE("cuota s/ Canarias ",RIGHT(W6,4))</f>
        <v>cuota s/ Canarias 2019</v>
      </c>
      <c r="AG6" s="174" t="str">
        <f>CONCATENATE("cuota s/ Canarias ",RIGHT(Z6,4))</f>
        <v>cuota s/ Canarias 2022</v>
      </c>
    </row>
    <row r="7" spans="1:34" x14ac:dyDescent="0.25">
      <c r="A7" s="1"/>
      <c r="B7" s="176" t="s">
        <v>44</v>
      </c>
      <c r="C7" s="177">
        <v>102297590</v>
      </c>
      <c r="D7" s="177">
        <v>97964361</v>
      </c>
      <c r="E7" s="177">
        <v>29252005</v>
      </c>
      <c r="F7" s="177">
        <v>40204828</v>
      </c>
      <c r="G7" s="177">
        <v>86708053</v>
      </c>
      <c r="H7" s="178">
        <f>IFERROR(G7/F7-1,"-")</f>
        <v>1.1566577277733909</v>
      </c>
      <c r="I7" s="178">
        <f>IFERROR(G7/D7-1,"-")</f>
        <v>-0.11490207137675301</v>
      </c>
      <c r="J7" s="178">
        <f>G7/G$7</f>
        <v>1</v>
      </c>
      <c r="K7" s="179">
        <f>G7/$G7</f>
        <v>1</v>
      </c>
      <c r="L7" s="177">
        <v>30413909</v>
      </c>
      <c r="M7" s="177">
        <v>28845156</v>
      </c>
      <c r="N7" s="177">
        <v>8778034</v>
      </c>
      <c r="O7" s="177">
        <v>11489687</v>
      </c>
      <c r="P7" s="177">
        <v>23157953</v>
      </c>
      <c r="Q7" s="178">
        <f>IFERROR(P7/O7-1,"-")</f>
        <v>1.0155425469814801</v>
      </c>
      <c r="R7" s="178">
        <f>IFERROR(P7/M7-1,"-")</f>
        <v>-0.19716319093576751</v>
      </c>
      <c r="S7" s="178">
        <f>P7/P$7</f>
        <v>1</v>
      </c>
      <c r="T7" s="179">
        <f>P7/$G7</f>
        <v>0.26707961024104648</v>
      </c>
      <c r="U7" s="177">
        <v>36596780</v>
      </c>
      <c r="V7" s="177">
        <v>34510831</v>
      </c>
      <c r="W7" s="177">
        <v>34034766</v>
      </c>
      <c r="X7" s="177">
        <v>10243785</v>
      </c>
      <c r="Y7" s="177">
        <v>13903380</v>
      </c>
      <c r="Z7" s="177">
        <v>31405937</v>
      </c>
      <c r="AA7" s="178">
        <f>IFERROR(Z7/Y7-1,"-")</f>
        <v>1.2588706487199515</v>
      </c>
      <c r="AB7" s="178">
        <f>IFERROR(Z7/W7-1,"-")</f>
        <v>-7.7239520318723498E-2</v>
      </c>
      <c r="AC7" s="177">
        <f>Z7-Y7</f>
        <v>17502557</v>
      </c>
      <c r="AD7" s="177">
        <f>Z7-W7</f>
        <v>-2628829</v>
      </c>
      <c r="AE7" s="178">
        <f>Z7/Z$7</f>
        <v>1</v>
      </c>
      <c r="AF7" s="179">
        <f>W7/$D7</f>
        <v>0.34741987445822264</v>
      </c>
      <c r="AG7" s="179">
        <f>Z7/$G7</f>
        <v>0.36220323157296591</v>
      </c>
      <c r="AH7" s="139"/>
    </row>
    <row r="8" spans="1:34" x14ac:dyDescent="0.25">
      <c r="A8" s="1" t="s">
        <v>76</v>
      </c>
      <c r="B8" s="180" t="s">
        <v>77</v>
      </c>
      <c r="C8" s="181">
        <v>11046717</v>
      </c>
      <c r="D8" s="181">
        <v>11591196</v>
      </c>
      <c r="E8" s="181">
        <v>4891619</v>
      </c>
      <c r="F8" s="181">
        <v>8666107</v>
      </c>
      <c r="G8" s="181">
        <v>11299475</v>
      </c>
      <c r="H8" s="182">
        <f>IFERROR(G8/F8-1,"-")</f>
        <v>0.30386977682135696</v>
      </c>
      <c r="I8" s="183">
        <f t="shared" ref="I8:I36" si="0">IFERROR(G8/D8-1,"-")</f>
        <v>-2.5167463305771021E-2</v>
      </c>
      <c r="J8" s="182">
        <f>G8/G$7</f>
        <v>0.13031632713515087</v>
      </c>
      <c r="K8" s="184">
        <f>G8/$G8</f>
        <v>1</v>
      </c>
      <c r="L8" s="181">
        <v>3138033</v>
      </c>
      <c r="M8" s="181">
        <v>3587406</v>
      </c>
      <c r="N8" s="181">
        <v>1667908</v>
      </c>
      <c r="O8" s="181">
        <v>2891677</v>
      </c>
      <c r="P8" s="181">
        <v>3387033</v>
      </c>
      <c r="Q8" s="182">
        <f>IFERROR(P8/O8-1,"-")</f>
        <v>0.17130405643507207</v>
      </c>
      <c r="R8" s="183">
        <f t="shared" ref="R8:R36" si="1">IFERROR(P8/M8-1,"-")</f>
        <v>-5.5854564551656494E-2</v>
      </c>
      <c r="S8" s="182">
        <f>P8/P$7</f>
        <v>0.14625787521030031</v>
      </c>
      <c r="T8" s="184">
        <f>P8/$G8</f>
        <v>0.29975136012956355</v>
      </c>
      <c r="U8" s="181">
        <v>4389480</v>
      </c>
      <c r="V8" s="181">
        <v>4630328</v>
      </c>
      <c r="W8" s="181">
        <v>4613933</v>
      </c>
      <c r="X8" s="181">
        <v>1666329</v>
      </c>
      <c r="Y8" s="181">
        <v>2851484</v>
      </c>
      <c r="Z8" s="181">
        <v>4154268</v>
      </c>
      <c r="AA8" s="182">
        <f>IFERROR(Z8/Y8-1,"-")</f>
        <v>0.45687929513193826</v>
      </c>
      <c r="AB8" s="183">
        <f t="shared" ref="AB8:AB36" si="2">IFERROR(Z8/W8-1,"-")</f>
        <v>-9.9625417187462428E-2</v>
      </c>
      <c r="AC8" s="181">
        <f t="shared" ref="AC8:AC35" si="3">Z8-Y8</f>
        <v>1302784</v>
      </c>
      <c r="AD8" s="181">
        <f t="shared" ref="AD8:AD36" si="4">Z8-W8</f>
        <v>-459665</v>
      </c>
      <c r="AE8" s="182">
        <f>Z8/Z$7</f>
        <v>0.13227651829015641</v>
      </c>
      <c r="AF8" s="184">
        <f t="shared" ref="AF8:AF36" si="5">W8/$D8</f>
        <v>0.39805495481225578</v>
      </c>
      <c r="AG8" s="184">
        <f t="shared" ref="AG8:AG15" si="6">Z8/$G8</f>
        <v>0.36765141743311081</v>
      </c>
      <c r="AH8" s="139"/>
    </row>
    <row r="9" spans="1:34" x14ac:dyDescent="0.25">
      <c r="A9" s="197" t="s">
        <v>9</v>
      </c>
      <c r="B9" s="185" t="s">
        <v>9</v>
      </c>
      <c r="C9" s="186">
        <v>4610657</v>
      </c>
      <c r="D9" s="186">
        <v>4629624</v>
      </c>
      <c r="E9" s="186">
        <v>2284241</v>
      </c>
      <c r="F9" s="186">
        <v>4058445</v>
      </c>
      <c r="G9" s="186">
        <v>4401902</v>
      </c>
      <c r="H9" s="187">
        <f>IFERROR(G9/F9-1,"-")</f>
        <v>8.4627733035682384E-2</v>
      </c>
      <c r="I9" s="188">
        <f t="shared" si="0"/>
        <v>-4.9188011812622334E-2</v>
      </c>
      <c r="J9" s="187">
        <f>G9/G$7</f>
        <v>5.0766933954796561E-2</v>
      </c>
      <c r="K9" s="189">
        <f>G9/$G9</f>
        <v>1</v>
      </c>
      <c r="L9" s="186">
        <v>1791580</v>
      </c>
      <c r="M9" s="186">
        <v>1971743</v>
      </c>
      <c r="N9" s="186">
        <v>1115181</v>
      </c>
      <c r="O9" s="186">
        <v>1845642</v>
      </c>
      <c r="P9" s="186">
        <v>1792837</v>
      </c>
      <c r="Q9" s="187">
        <f>IFERROR(P9/O9-1,"-")</f>
        <v>-2.861064063344898E-2</v>
      </c>
      <c r="R9" s="188">
        <f t="shared" si="1"/>
        <v>-9.0734948723033337E-2</v>
      </c>
      <c r="S9" s="187">
        <f>P9/P$7</f>
        <v>7.7417766587573614E-2</v>
      </c>
      <c r="T9" s="189">
        <f>P9/$G9</f>
        <v>0.40728689552834207</v>
      </c>
      <c r="U9" s="186">
        <v>1336731</v>
      </c>
      <c r="V9" s="186">
        <v>1417896</v>
      </c>
      <c r="W9" s="186">
        <v>1301233</v>
      </c>
      <c r="X9" s="186">
        <v>564792</v>
      </c>
      <c r="Y9" s="186">
        <v>1116779</v>
      </c>
      <c r="Z9" s="186">
        <v>1214668</v>
      </c>
      <c r="AA9" s="187">
        <f>IFERROR(Z9/Y9-1,"-")</f>
        <v>8.765297341730105E-2</v>
      </c>
      <c r="AB9" s="188">
        <f t="shared" si="2"/>
        <v>-6.6525364788627361E-2</v>
      </c>
      <c r="AC9" s="186">
        <f t="shared" si="3"/>
        <v>97889</v>
      </c>
      <c r="AD9" s="186">
        <f t="shared" si="4"/>
        <v>-86565</v>
      </c>
      <c r="AE9" s="187">
        <f>Z9/Z$7</f>
        <v>3.8676381475260556E-2</v>
      </c>
      <c r="AF9" s="189">
        <f t="shared" si="5"/>
        <v>0.28106666977707045</v>
      </c>
      <c r="AG9" s="189">
        <f t="shared" si="6"/>
        <v>0.27594162705121561</v>
      </c>
      <c r="AH9" s="139"/>
    </row>
    <row r="10" spans="1:34" x14ac:dyDescent="0.25">
      <c r="A10" s="197" t="s">
        <v>81</v>
      </c>
      <c r="B10" s="185" t="s">
        <v>81</v>
      </c>
      <c r="C10" s="186">
        <v>6436060</v>
      </c>
      <c r="D10" s="186">
        <v>6961572</v>
      </c>
      <c r="E10" s="186">
        <v>2607378</v>
      </c>
      <c r="F10" s="186">
        <v>4607662</v>
      </c>
      <c r="G10" s="186">
        <v>6897573</v>
      </c>
      <c r="H10" s="187">
        <f>IFERROR(G10/F10-1,"-")</f>
        <v>0.49697894507018958</v>
      </c>
      <c r="I10" s="188">
        <f t="shared" si="0"/>
        <v>-9.1931822295309162E-3</v>
      </c>
      <c r="J10" s="187">
        <f>G10/G$7</f>
        <v>7.9549393180354311E-2</v>
      </c>
      <c r="K10" s="189">
        <f>G10/$G10</f>
        <v>1</v>
      </c>
      <c r="L10" s="186">
        <v>1346453</v>
      </c>
      <c r="M10" s="186">
        <v>1615663</v>
      </c>
      <c r="N10" s="186">
        <v>552727</v>
      </c>
      <c r="O10" s="186">
        <v>1046035</v>
      </c>
      <c r="P10" s="186">
        <v>1594196</v>
      </c>
      <c r="Q10" s="187">
        <f>IFERROR(P10/O10-1,"-")</f>
        <v>0.52403695861037147</v>
      </c>
      <c r="R10" s="188">
        <f t="shared" si="1"/>
        <v>-1.3286805478617714E-2</v>
      </c>
      <c r="S10" s="187">
        <f>P10/P$7</f>
        <v>6.8840108622726714E-2</v>
      </c>
      <c r="T10" s="189">
        <f>P10/$G10</f>
        <v>0.2311241939737354</v>
      </c>
      <c r="U10" s="186">
        <v>3052749</v>
      </c>
      <c r="V10" s="186">
        <v>3212432</v>
      </c>
      <c r="W10" s="186">
        <v>3312700</v>
      </c>
      <c r="X10" s="186">
        <v>1101537</v>
      </c>
      <c r="Y10" s="186">
        <v>1734705</v>
      </c>
      <c r="Z10" s="186">
        <v>2939600</v>
      </c>
      <c r="AA10" s="187">
        <f>IFERROR(Z10/Y10-1,"-")</f>
        <v>0.69458207591492505</v>
      </c>
      <c r="AB10" s="188">
        <f t="shared" si="2"/>
        <v>-0.11262716213360702</v>
      </c>
      <c r="AC10" s="186">
        <f t="shared" si="3"/>
        <v>1204895</v>
      </c>
      <c r="AD10" s="186">
        <f t="shared" si="4"/>
        <v>-373100</v>
      </c>
      <c r="AE10" s="187">
        <f>Z10/Z$7</f>
        <v>9.360013681489586E-2</v>
      </c>
      <c r="AF10" s="189">
        <f t="shared" si="5"/>
        <v>0.47585516604582989</v>
      </c>
      <c r="AG10" s="189">
        <f t="shared" si="6"/>
        <v>0.42617888929917813</v>
      </c>
      <c r="AH10" s="139"/>
    </row>
    <row r="11" spans="1:34" x14ac:dyDescent="0.25">
      <c r="A11" s="1"/>
      <c r="B11" s="180" t="s">
        <v>89</v>
      </c>
      <c r="C11" s="181">
        <v>91250873</v>
      </c>
      <c r="D11" s="181">
        <v>86373165</v>
      </c>
      <c r="E11" s="181">
        <v>24360386</v>
      </c>
      <c r="F11" s="181">
        <v>31538721</v>
      </c>
      <c r="G11" s="181">
        <v>75408578</v>
      </c>
      <c r="H11" s="182">
        <f>IFERROR(G11/F11-1,"-")</f>
        <v>1.3909840224655907</v>
      </c>
      <c r="I11" s="183">
        <f t="shared" si="0"/>
        <v>-0.12694436981671331</v>
      </c>
      <c r="J11" s="182">
        <f>G11/G$7</f>
        <v>0.86968367286484916</v>
      </c>
      <c r="K11" s="184">
        <f>G11/$G11</f>
        <v>1</v>
      </c>
      <c r="L11" s="181">
        <v>27275876</v>
      </c>
      <c r="M11" s="181">
        <v>25257750</v>
      </c>
      <c r="N11" s="181">
        <v>7110126</v>
      </c>
      <c r="O11" s="181">
        <v>8598010</v>
      </c>
      <c r="P11" s="181">
        <v>19770920</v>
      </c>
      <c r="Q11" s="182">
        <f>IFERROR(P11/O11-1,"-")</f>
        <v>1.2994762741611141</v>
      </c>
      <c r="R11" s="183">
        <f t="shared" si="1"/>
        <v>-0.21723352238421867</v>
      </c>
      <c r="S11" s="182">
        <f>P11/P$7</f>
        <v>0.85374212478969969</v>
      </c>
      <c r="T11" s="184">
        <f>P11/$G11</f>
        <v>0.26218396533084076</v>
      </c>
      <c r="U11" s="181">
        <v>32207300</v>
      </c>
      <c r="V11" s="181">
        <v>29880503</v>
      </c>
      <c r="W11" s="181">
        <v>29420833</v>
      </c>
      <c r="X11" s="181">
        <v>8577456</v>
      </c>
      <c r="Y11" s="181">
        <v>11051896</v>
      </c>
      <c r="Z11" s="181">
        <v>27251669</v>
      </c>
      <c r="AA11" s="182">
        <f>IFERROR(Z11/Y11-1,"-")</f>
        <v>1.46579129952001</v>
      </c>
      <c r="AB11" s="183">
        <f t="shared" si="2"/>
        <v>-7.3728843775429431E-2</v>
      </c>
      <c r="AC11" s="181">
        <f t="shared" si="3"/>
        <v>16199773</v>
      </c>
      <c r="AD11" s="181">
        <f t="shared" si="4"/>
        <v>-2169164</v>
      </c>
      <c r="AE11" s="182">
        <f>Z11/Z$7</f>
        <v>0.86772348170984359</v>
      </c>
      <c r="AF11" s="184">
        <f t="shared" si="5"/>
        <v>0.34062469518165739</v>
      </c>
      <c r="AG11" s="184">
        <f t="shared" si="6"/>
        <v>0.36138685707612733</v>
      </c>
      <c r="AH11" s="139"/>
    </row>
    <row r="12" spans="1:34" s="103" customFormat="1" x14ac:dyDescent="0.25">
      <c r="B12" s="185" t="s">
        <v>93</v>
      </c>
      <c r="C12" s="186">
        <v>31462824</v>
      </c>
      <c r="D12" s="186">
        <v>30912265</v>
      </c>
      <c r="E12" s="186">
        <v>7334222</v>
      </c>
      <c r="F12" s="186">
        <v>7348452</v>
      </c>
      <c r="G12" s="186">
        <v>28433513</v>
      </c>
      <c r="H12" s="187">
        <f t="shared" ref="H12:H36" si="7">IFERROR(G12/F12-1,"-")</f>
        <v>2.8693200962597292</v>
      </c>
      <c r="I12" s="188">
        <f t="shared" si="0"/>
        <v>-8.0186683182225549E-2</v>
      </c>
      <c r="J12" s="187">
        <f t="shared" ref="J12:J36" si="8">G12/G$7</f>
        <v>0.32792240185579996</v>
      </c>
      <c r="K12" s="189">
        <f t="shared" ref="K12:K36" si="9">G12/$G12</f>
        <v>1</v>
      </c>
      <c r="L12" s="186">
        <v>6029259</v>
      </c>
      <c r="M12" s="186">
        <v>5558503</v>
      </c>
      <c r="N12" s="186">
        <v>1085316</v>
      </c>
      <c r="O12" s="186">
        <v>1176792</v>
      </c>
      <c r="P12" s="186">
        <v>4538501</v>
      </c>
      <c r="Q12" s="187">
        <f t="shared" ref="Q12:Q36" si="10">IFERROR(P12/O12-1,"-")</f>
        <v>2.856672207153006</v>
      </c>
      <c r="R12" s="188">
        <f t="shared" si="1"/>
        <v>-0.18350300431609012</v>
      </c>
      <c r="S12" s="187">
        <f t="shared" ref="S12:S29" si="11">P12/P$7</f>
        <v>0.19598023193155284</v>
      </c>
      <c r="T12" s="189">
        <f t="shared" ref="T12:T36" si="12">P12/$G12</f>
        <v>0.15961801835742209</v>
      </c>
      <c r="U12" s="186">
        <v>14186559</v>
      </c>
      <c r="V12" s="186">
        <v>12789312</v>
      </c>
      <c r="W12" s="186">
        <v>13160030</v>
      </c>
      <c r="X12" s="186">
        <v>3390819</v>
      </c>
      <c r="Y12" s="186">
        <v>3350798</v>
      </c>
      <c r="Z12" s="186">
        <v>12657617</v>
      </c>
      <c r="AA12" s="187">
        <f t="shared" ref="AA12:AA36" si="13">IFERROR(Z12/Y12-1,"-")</f>
        <v>2.7774933015956198</v>
      </c>
      <c r="AB12" s="188">
        <f t="shared" si="2"/>
        <v>-3.817719260518404E-2</v>
      </c>
      <c r="AC12" s="186">
        <f t="shared" si="3"/>
        <v>9306819</v>
      </c>
      <c r="AD12" s="186">
        <f t="shared" si="4"/>
        <v>-502413</v>
      </c>
      <c r="AE12" s="187">
        <f t="shared" ref="AE12:AE36" si="14">Z12/Z$7</f>
        <v>0.40303261768626741</v>
      </c>
      <c r="AF12" s="189">
        <f t="shared" si="5"/>
        <v>0.42572195858181211</v>
      </c>
      <c r="AG12" s="189">
        <f t="shared" si="6"/>
        <v>0.44516542855608449</v>
      </c>
      <c r="AH12" s="198"/>
    </row>
    <row r="13" spans="1:34" s="103" customFormat="1" x14ac:dyDescent="0.25">
      <c r="B13" s="185" t="s">
        <v>97</v>
      </c>
      <c r="C13" s="186">
        <v>22633033</v>
      </c>
      <c r="D13" s="186">
        <v>19512434</v>
      </c>
      <c r="E13" s="186">
        <v>5910635</v>
      </c>
      <c r="F13" s="186">
        <v>8692997</v>
      </c>
      <c r="G13" s="186">
        <v>15407369</v>
      </c>
      <c r="H13" s="187">
        <f t="shared" si="7"/>
        <v>0.77238862500470207</v>
      </c>
      <c r="I13" s="188">
        <f t="shared" si="0"/>
        <v>-0.2103820056482959</v>
      </c>
      <c r="J13" s="187">
        <f t="shared" si="8"/>
        <v>0.17769248030514537</v>
      </c>
      <c r="K13" s="189">
        <f t="shared" si="9"/>
        <v>1</v>
      </c>
      <c r="L13" s="186">
        <v>6529081</v>
      </c>
      <c r="M13" s="186">
        <v>5623295</v>
      </c>
      <c r="N13" s="186">
        <v>1647599</v>
      </c>
      <c r="O13" s="186">
        <v>2477524</v>
      </c>
      <c r="P13" s="186">
        <v>4540744</v>
      </c>
      <c r="Q13" s="187">
        <f t="shared" si="10"/>
        <v>0.83277498018182672</v>
      </c>
      <c r="R13" s="188">
        <f t="shared" si="1"/>
        <v>-0.19251186359598771</v>
      </c>
      <c r="S13" s="187">
        <f t="shared" si="11"/>
        <v>0.19607708850605232</v>
      </c>
      <c r="T13" s="189">
        <f t="shared" si="12"/>
        <v>0.29471248465588123</v>
      </c>
      <c r="U13" s="186">
        <v>5430362</v>
      </c>
      <c r="V13" s="186">
        <v>5171883</v>
      </c>
      <c r="W13" s="186">
        <v>4424103</v>
      </c>
      <c r="X13" s="186">
        <v>1278654</v>
      </c>
      <c r="Y13" s="186">
        <v>1806937</v>
      </c>
      <c r="Z13" s="186">
        <v>3169256</v>
      </c>
      <c r="AA13" s="187">
        <f t="shared" si="13"/>
        <v>0.75393829447291183</v>
      </c>
      <c r="AB13" s="188">
        <f t="shared" si="2"/>
        <v>-0.28363873987563126</v>
      </c>
      <c r="AC13" s="186">
        <f t="shared" si="3"/>
        <v>1362319</v>
      </c>
      <c r="AD13" s="186">
        <f t="shared" si="4"/>
        <v>-1254847</v>
      </c>
      <c r="AE13" s="187">
        <f t="shared" si="14"/>
        <v>0.10091263954328127</v>
      </c>
      <c r="AF13" s="189">
        <f t="shared" si="5"/>
        <v>0.2267325029773323</v>
      </c>
      <c r="AG13" s="189">
        <f t="shared" si="6"/>
        <v>0.20569741660630053</v>
      </c>
      <c r="AH13" s="198"/>
    </row>
    <row r="14" spans="1:34" x14ac:dyDescent="0.25">
      <c r="A14" s="1"/>
      <c r="B14" s="185" t="s">
        <v>101</v>
      </c>
      <c r="C14" s="186">
        <v>3709220</v>
      </c>
      <c r="D14" s="186">
        <v>3525781</v>
      </c>
      <c r="E14" s="186">
        <v>1098881</v>
      </c>
      <c r="F14" s="186">
        <v>2226909</v>
      </c>
      <c r="G14" s="186">
        <v>3626311</v>
      </c>
      <c r="H14" s="187">
        <f t="shared" si="7"/>
        <v>0.62840556125104352</v>
      </c>
      <c r="I14" s="188">
        <f t="shared" si="0"/>
        <v>2.8512831625106649E-2</v>
      </c>
      <c r="J14" s="187">
        <f t="shared" si="8"/>
        <v>4.1822078509824223E-2</v>
      </c>
      <c r="K14" s="189">
        <f t="shared" si="9"/>
        <v>1</v>
      </c>
      <c r="L14" s="186">
        <v>713919</v>
      </c>
      <c r="M14" s="186">
        <v>628169</v>
      </c>
      <c r="N14" s="186">
        <v>177486</v>
      </c>
      <c r="O14" s="186">
        <v>391242</v>
      </c>
      <c r="P14" s="186">
        <v>618718</v>
      </c>
      <c r="Q14" s="187">
        <f t="shared" si="10"/>
        <v>0.58142019517331978</v>
      </c>
      <c r="R14" s="188">
        <f t="shared" si="1"/>
        <v>-1.504531423868416E-2</v>
      </c>
      <c r="S14" s="187">
        <f t="shared" si="11"/>
        <v>2.6717300963517803E-2</v>
      </c>
      <c r="T14" s="189">
        <f t="shared" si="12"/>
        <v>0.17061912229811507</v>
      </c>
      <c r="U14" s="186">
        <v>1152376</v>
      </c>
      <c r="V14" s="186">
        <v>1147817</v>
      </c>
      <c r="W14" s="186">
        <v>1180822</v>
      </c>
      <c r="X14" s="186">
        <v>395218</v>
      </c>
      <c r="Y14" s="186">
        <v>815902</v>
      </c>
      <c r="Z14" s="186">
        <v>1288352</v>
      </c>
      <c r="AA14" s="187">
        <f t="shared" si="13"/>
        <v>0.57905238619343979</v>
      </c>
      <c r="AB14" s="188">
        <f t="shared" si="2"/>
        <v>9.1063682756588271E-2</v>
      </c>
      <c r="AC14" s="186">
        <f t="shared" si="3"/>
        <v>472450</v>
      </c>
      <c r="AD14" s="186">
        <f t="shared" si="4"/>
        <v>107530</v>
      </c>
      <c r="AE14" s="187">
        <f t="shared" si="14"/>
        <v>4.1022562071623594E-2</v>
      </c>
      <c r="AF14" s="189">
        <f t="shared" si="5"/>
        <v>0.33491076161565336</v>
      </c>
      <c r="AG14" s="189">
        <f t="shared" si="6"/>
        <v>0.35527895980239976</v>
      </c>
      <c r="AH14" s="139"/>
    </row>
    <row r="15" spans="1:34" x14ac:dyDescent="0.25">
      <c r="A15" s="1"/>
      <c r="B15" s="185" t="s">
        <v>110</v>
      </c>
      <c r="C15" s="186">
        <v>4555360</v>
      </c>
      <c r="D15" s="186">
        <v>4164114</v>
      </c>
      <c r="E15" s="186">
        <v>1091148</v>
      </c>
      <c r="F15" s="186">
        <v>2107061</v>
      </c>
      <c r="G15" s="186">
        <v>4416638</v>
      </c>
      <c r="H15" s="187">
        <f t="shared" si="7"/>
        <v>1.0961130218821382</v>
      </c>
      <c r="I15" s="188">
        <f t="shared" si="0"/>
        <v>6.0642912273775496E-2</v>
      </c>
      <c r="J15" s="187">
        <f t="shared" si="8"/>
        <v>5.0936883567204536E-2</v>
      </c>
      <c r="K15" s="189">
        <f t="shared" si="9"/>
        <v>1</v>
      </c>
      <c r="L15" s="186">
        <v>2036974</v>
      </c>
      <c r="M15" s="186">
        <v>1933025</v>
      </c>
      <c r="N15" s="186">
        <v>467656</v>
      </c>
      <c r="O15" s="186">
        <v>903718</v>
      </c>
      <c r="P15" s="186">
        <v>1883863</v>
      </c>
      <c r="Q15" s="187">
        <f t="shared" si="10"/>
        <v>1.0845695227936147</v>
      </c>
      <c r="R15" s="188">
        <f t="shared" si="1"/>
        <v>-2.5432676763104456E-2</v>
      </c>
      <c r="S15" s="187">
        <f t="shared" si="11"/>
        <v>8.1348424880212863E-2</v>
      </c>
      <c r="T15" s="189">
        <f t="shared" si="12"/>
        <v>0.42653778733960085</v>
      </c>
      <c r="U15" s="186">
        <v>1270606</v>
      </c>
      <c r="V15" s="186">
        <v>1190551</v>
      </c>
      <c r="W15" s="186">
        <v>1116998</v>
      </c>
      <c r="X15" s="186">
        <v>302698</v>
      </c>
      <c r="Y15" s="186">
        <v>691981</v>
      </c>
      <c r="Z15" s="186">
        <v>1287744</v>
      </c>
      <c r="AA15" s="187">
        <f t="shared" si="13"/>
        <v>0.86095282962971531</v>
      </c>
      <c r="AB15" s="188">
        <f t="shared" si="2"/>
        <v>0.15286150915220986</v>
      </c>
      <c r="AC15" s="186">
        <f t="shared" si="3"/>
        <v>595763</v>
      </c>
      <c r="AD15" s="186">
        <f t="shared" si="4"/>
        <v>170746</v>
      </c>
      <c r="AE15" s="187">
        <f t="shared" si="14"/>
        <v>4.1003202674704468E-2</v>
      </c>
      <c r="AF15" s="189">
        <f t="shared" si="5"/>
        <v>0.26824385691650132</v>
      </c>
      <c r="AG15" s="189">
        <f t="shared" si="6"/>
        <v>0.29156657167737088</v>
      </c>
      <c r="AH15" s="139"/>
    </row>
    <row r="16" spans="1:34" x14ac:dyDescent="0.25">
      <c r="A16" s="1"/>
      <c r="B16" s="185" t="s">
        <v>105</v>
      </c>
      <c r="C16" s="186">
        <v>2305345</v>
      </c>
      <c r="D16" s="186">
        <v>2175623</v>
      </c>
      <c r="E16" s="186">
        <v>813616</v>
      </c>
      <c r="F16" s="186">
        <v>1373667</v>
      </c>
      <c r="G16" s="186">
        <v>2179560</v>
      </c>
      <c r="H16" s="187">
        <f t="shared" si="7"/>
        <v>0.58667275256667017</v>
      </c>
      <c r="I16" s="188">
        <f t="shared" si="0"/>
        <v>1.8095966075004633E-3</v>
      </c>
      <c r="J16" s="187">
        <f t="shared" si="8"/>
        <v>2.5136765555097865E-2</v>
      </c>
      <c r="K16" s="189">
        <f t="shared" si="9"/>
        <v>1</v>
      </c>
      <c r="L16" s="186">
        <v>724044</v>
      </c>
      <c r="M16" s="186">
        <v>670746</v>
      </c>
      <c r="N16" s="186">
        <v>206301</v>
      </c>
      <c r="O16" s="186">
        <v>400077</v>
      </c>
      <c r="P16" s="186">
        <v>652199</v>
      </c>
      <c r="Q16" s="187">
        <f t="shared" si="10"/>
        <v>0.63018368963974436</v>
      </c>
      <c r="R16" s="188">
        <f t="shared" si="1"/>
        <v>-2.7651301684989527E-2</v>
      </c>
      <c r="S16" s="187">
        <f t="shared" si="11"/>
        <v>2.8163067780645378E-2</v>
      </c>
      <c r="T16" s="189">
        <f t="shared" si="12"/>
        <v>0.29923424911450019</v>
      </c>
      <c r="U16" s="186">
        <v>1168052</v>
      </c>
      <c r="V16" s="186">
        <v>1113956</v>
      </c>
      <c r="W16" s="186">
        <v>1084813</v>
      </c>
      <c r="X16" s="186">
        <v>443857</v>
      </c>
      <c r="Y16" s="186">
        <v>726467</v>
      </c>
      <c r="Z16" s="186">
        <v>1124652</v>
      </c>
      <c r="AA16" s="187">
        <f t="shared" si="13"/>
        <v>0.54811161415453147</v>
      </c>
      <c r="AB16" s="188">
        <f t="shared" si="2"/>
        <v>3.6724301792106173E-2</v>
      </c>
      <c r="AC16" s="186">
        <f t="shared" si="3"/>
        <v>398185</v>
      </c>
      <c r="AD16" s="186">
        <f t="shared" si="4"/>
        <v>39839</v>
      </c>
      <c r="AE16" s="187">
        <f t="shared" si="14"/>
        <v>3.5810171815602893E-2</v>
      </c>
      <c r="AF16" s="189">
        <f t="shared" si="5"/>
        <v>0.49862177408494029</v>
      </c>
      <c r="AG16" s="189">
        <f>Z16/$G16</f>
        <v>0.51599955954412813</v>
      </c>
      <c r="AH16" s="139"/>
    </row>
    <row r="17" spans="1:34" x14ac:dyDescent="0.25">
      <c r="A17" s="1"/>
      <c r="B17" s="185" t="s">
        <v>114</v>
      </c>
      <c r="C17" s="186">
        <v>2364573</v>
      </c>
      <c r="D17" s="186">
        <v>2325459</v>
      </c>
      <c r="E17" s="186">
        <v>630311</v>
      </c>
      <c r="F17" s="186">
        <v>1126873</v>
      </c>
      <c r="G17" s="186">
        <v>2134429</v>
      </c>
      <c r="H17" s="187">
        <f t="shared" si="7"/>
        <v>0.89411672832697198</v>
      </c>
      <c r="I17" s="188">
        <f t="shared" si="0"/>
        <v>-8.2147223408367998E-2</v>
      </c>
      <c r="J17" s="187">
        <f t="shared" si="8"/>
        <v>2.4616271801190137E-2</v>
      </c>
      <c r="K17" s="189">
        <f t="shared" si="9"/>
        <v>1</v>
      </c>
      <c r="L17" s="186">
        <v>555424</v>
      </c>
      <c r="M17" s="186">
        <v>551059</v>
      </c>
      <c r="N17" s="186">
        <v>147585</v>
      </c>
      <c r="O17" s="186">
        <v>199224</v>
      </c>
      <c r="P17" s="186">
        <v>432040</v>
      </c>
      <c r="Q17" s="187">
        <f t="shared" si="10"/>
        <v>1.1686142231859615</v>
      </c>
      <c r="R17" s="188">
        <f t="shared" si="1"/>
        <v>-0.21598231768286158</v>
      </c>
      <c r="S17" s="187">
        <f t="shared" si="11"/>
        <v>1.8656225789904661E-2</v>
      </c>
      <c r="T17" s="189">
        <f t="shared" si="12"/>
        <v>0.20241479102842025</v>
      </c>
      <c r="U17" s="186">
        <v>1072825</v>
      </c>
      <c r="V17" s="186">
        <v>975406</v>
      </c>
      <c r="W17" s="186">
        <v>939521</v>
      </c>
      <c r="X17" s="186">
        <v>279952</v>
      </c>
      <c r="Y17" s="186">
        <v>474121</v>
      </c>
      <c r="Z17" s="186">
        <v>945175</v>
      </c>
      <c r="AA17" s="187">
        <f t="shared" si="13"/>
        <v>0.99353118718639344</v>
      </c>
      <c r="AB17" s="188">
        <f t="shared" si="2"/>
        <v>6.0179602158971779E-3</v>
      </c>
      <c r="AC17" s="186">
        <f t="shared" si="3"/>
        <v>471054</v>
      </c>
      <c r="AD17" s="186">
        <f t="shared" si="4"/>
        <v>5654</v>
      </c>
      <c r="AE17" s="187">
        <f t="shared" si="14"/>
        <v>3.0095424314198937E-2</v>
      </c>
      <c r="AF17" s="189">
        <f t="shared" si="5"/>
        <v>0.40401529332488767</v>
      </c>
      <c r="AG17" s="189">
        <f t="shared" ref="AG17:AG36" si="15">Z17/$G17</f>
        <v>0.44282334994511413</v>
      </c>
      <c r="AH17" s="139"/>
    </row>
    <row r="18" spans="1:34" x14ac:dyDescent="0.25">
      <c r="A18" s="1"/>
      <c r="B18" s="185" t="s">
        <v>118</v>
      </c>
      <c r="C18" s="186">
        <v>3165734</v>
      </c>
      <c r="D18" s="186">
        <v>3332725</v>
      </c>
      <c r="E18" s="186">
        <v>689290</v>
      </c>
      <c r="F18" s="186">
        <v>1030499</v>
      </c>
      <c r="G18" s="186">
        <v>3379849</v>
      </c>
      <c r="H18" s="187">
        <f t="shared" si="7"/>
        <v>2.2798178358251682</v>
      </c>
      <c r="I18" s="188">
        <f t="shared" si="0"/>
        <v>1.4139780509943023E-2</v>
      </c>
      <c r="J18" s="187">
        <f t="shared" si="8"/>
        <v>3.8979643563210903E-2</v>
      </c>
      <c r="K18" s="189">
        <f t="shared" si="9"/>
        <v>1</v>
      </c>
      <c r="L18" s="186">
        <v>516569</v>
      </c>
      <c r="M18" s="186">
        <v>528786</v>
      </c>
      <c r="N18" s="186">
        <v>104832</v>
      </c>
      <c r="O18" s="186">
        <v>141710</v>
      </c>
      <c r="P18" s="186">
        <v>469191</v>
      </c>
      <c r="Q18" s="187">
        <f t="shared" si="10"/>
        <v>2.3109237174511326</v>
      </c>
      <c r="R18" s="188">
        <f t="shared" si="1"/>
        <v>-0.11270154656136888</v>
      </c>
      <c r="S18" s="187">
        <f t="shared" si="11"/>
        <v>2.0260469481046102E-2</v>
      </c>
      <c r="T18" s="189">
        <f t="shared" si="12"/>
        <v>0.13882010705211978</v>
      </c>
      <c r="U18" s="186">
        <v>732543</v>
      </c>
      <c r="V18" s="186">
        <v>778218</v>
      </c>
      <c r="W18" s="186">
        <v>841869</v>
      </c>
      <c r="X18" s="186">
        <v>196883</v>
      </c>
      <c r="Y18" s="186">
        <v>320309</v>
      </c>
      <c r="Z18" s="186">
        <v>1016020</v>
      </c>
      <c r="AA18" s="187">
        <f t="shared" si="13"/>
        <v>2.1719995379461707</v>
      </c>
      <c r="AB18" s="188">
        <f t="shared" si="2"/>
        <v>0.20686235031816125</v>
      </c>
      <c r="AC18" s="186">
        <f t="shared" si="3"/>
        <v>695711</v>
      </c>
      <c r="AD18" s="186">
        <f t="shared" si="4"/>
        <v>174151</v>
      </c>
      <c r="AE18" s="187">
        <f t="shared" si="14"/>
        <v>3.2351207989750476E-2</v>
      </c>
      <c r="AF18" s="189">
        <f t="shared" si="5"/>
        <v>0.25260680074113528</v>
      </c>
      <c r="AG18" s="189">
        <f t="shared" si="15"/>
        <v>0.30061106280191807</v>
      </c>
      <c r="AH18" s="139"/>
    </row>
    <row r="19" spans="1:34" x14ac:dyDescent="0.25">
      <c r="A19" s="1"/>
      <c r="B19" s="185" t="s">
        <v>140</v>
      </c>
      <c r="C19" s="186">
        <v>1531897</v>
      </c>
      <c r="D19" s="186">
        <v>1305227</v>
      </c>
      <c r="E19" s="186">
        <v>492754</v>
      </c>
      <c r="F19" s="186">
        <v>1069807</v>
      </c>
      <c r="G19" s="186">
        <v>1753840</v>
      </c>
      <c r="H19" s="187">
        <f t="shared" si="7"/>
        <v>0.63939850832907252</v>
      </c>
      <c r="I19" s="188">
        <f t="shared" si="0"/>
        <v>0.34370496473027301</v>
      </c>
      <c r="J19" s="187">
        <f t="shared" si="8"/>
        <v>2.0226956312812145E-2</v>
      </c>
      <c r="K19" s="189">
        <f t="shared" si="9"/>
        <v>1</v>
      </c>
      <c r="L19" s="186">
        <v>361025</v>
      </c>
      <c r="M19" s="186">
        <v>310754</v>
      </c>
      <c r="N19" s="186">
        <v>89564</v>
      </c>
      <c r="O19" s="186">
        <v>195265</v>
      </c>
      <c r="P19" s="186">
        <v>412490</v>
      </c>
      <c r="Q19" s="187">
        <f t="shared" si="10"/>
        <v>1.1124625508923769</v>
      </c>
      <c r="R19" s="188">
        <f t="shared" si="1"/>
        <v>0.32738436190684594</v>
      </c>
      <c r="S19" s="187">
        <f t="shared" si="11"/>
        <v>1.7812023368386661E-2</v>
      </c>
      <c r="T19" s="189">
        <f t="shared" si="12"/>
        <v>0.23519249190348035</v>
      </c>
      <c r="U19" s="186">
        <v>385457</v>
      </c>
      <c r="V19" s="186">
        <v>412485</v>
      </c>
      <c r="W19" s="186">
        <v>378672</v>
      </c>
      <c r="X19" s="186">
        <v>202223</v>
      </c>
      <c r="Y19" s="186">
        <v>414791</v>
      </c>
      <c r="Z19" s="186">
        <v>638474</v>
      </c>
      <c r="AA19" s="187">
        <f t="shared" si="13"/>
        <v>0.53926676326149803</v>
      </c>
      <c r="AB19" s="188">
        <f t="shared" si="2"/>
        <v>0.68608716778636913</v>
      </c>
      <c r="AC19" s="186">
        <f t="shared" si="3"/>
        <v>223683</v>
      </c>
      <c r="AD19" s="186">
        <f t="shared" si="4"/>
        <v>259802</v>
      </c>
      <c r="AE19" s="187">
        <f t="shared" si="14"/>
        <v>2.0329723007468301E-2</v>
      </c>
      <c r="AF19" s="189">
        <f t="shared" si="5"/>
        <v>0.290119649685457</v>
      </c>
      <c r="AG19" s="189">
        <f t="shared" si="15"/>
        <v>0.36404347032796608</v>
      </c>
      <c r="AH19" s="139"/>
    </row>
    <row r="20" spans="1:34" x14ac:dyDescent="0.25">
      <c r="A20" s="1"/>
      <c r="B20" s="185" t="s">
        <v>130</v>
      </c>
      <c r="C20" s="186">
        <v>2155107</v>
      </c>
      <c r="D20" s="186">
        <v>2181064</v>
      </c>
      <c r="E20" s="186">
        <v>754302</v>
      </c>
      <c r="F20" s="186">
        <v>890253</v>
      </c>
      <c r="G20" s="186">
        <v>1936420</v>
      </c>
      <c r="H20" s="187">
        <f t="shared" si="7"/>
        <v>1.1751344842421201</v>
      </c>
      <c r="I20" s="188">
        <f t="shared" si="0"/>
        <v>-0.11216727248718972</v>
      </c>
      <c r="J20" s="187">
        <f t="shared" si="8"/>
        <v>2.2332643082182919E-2</v>
      </c>
      <c r="K20" s="189">
        <f t="shared" si="9"/>
        <v>1</v>
      </c>
      <c r="L20" s="186">
        <v>1028127</v>
      </c>
      <c r="M20" s="186">
        <v>1052870</v>
      </c>
      <c r="N20" s="186">
        <v>346540</v>
      </c>
      <c r="O20" s="186">
        <v>406635</v>
      </c>
      <c r="P20" s="186">
        <v>911145</v>
      </c>
      <c r="Q20" s="187">
        <f t="shared" si="10"/>
        <v>1.2406949721494707</v>
      </c>
      <c r="R20" s="188">
        <f t="shared" si="1"/>
        <v>-0.13460826122883163</v>
      </c>
      <c r="S20" s="187">
        <f t="shared" si="11"/>
        <v>3.9344798739335898E-2</v>
      </c>
      <c r="T20" s="189">
        <f t="shared" si="12"/>
        <v>0.47053066999927701</v>
      </c>
      <c r="U20" s="186">
        <v>618513</v>
      </c>
      <c r="V20" s="186">
        <v>561907</v>
      </c>
      <c r="W20" s="186">
        <v>594834</v>
      </c>
      <c r="X20" s="186">
        <v>241432</v>
      </c>
      <c r="Y20" s="186">
        <v>191434</v>
      </c>
      <c r="Z20" s="186">
        <v>491173</v>
      </c>
      <c r="AA20" s="187">
        <f t="shared" si="13"/>
        <v>1.5657563442230744</v>
      </c>
      <c r="AB20" s="188">
        <f t="shared" si="2"/>
        <v>-0.17426878759452213</v>
      </c>
      <c r="AC20" s="186">
        <f t="shared" si="3"/>
        <v>299739</v>
      </c>
      <c r="AD20" s="186">
        <f t="shared" si="4"/>
        <v>-103661</v>
      </c>
      <c r="AE20" s="187">
        <f t="shared" si="14"/>
        <v>1.5639495169336933E-2</v>
      </c>
      <c r="AF20" s="189">
        <f t="shared" si="5"/>
        <v>0.27272652246793311</v>
      </c>
      <c r="AG20" s="189">
        <f t="shared" si="15"/>
        <v>0.25365003459993185</v>
      </c>
      <c r="AH20" s="139"/>
    </row>
    <row r="21" spans="1:34" x14ac:dyDescent="0.25">
      <c r="A21" s="197" t="s">
        <v>97</v>
      </c>
      <c r="B21" s="185" t="s">
        <v>142</v>
      </c>
      <c r="C21" s="186">
        <v>294276</v>
      </c>
      <c r="D21" s="186">
        <v>346482</v>
      </c>
      <c r="E21" s="186">
        <v>122219</v>
      </c>
      <c r="F21" s="186">
        <v>218931</v>
      </c>
      <c r="G21" s="186">
        <v>567583</v>
      </c>
      <c r="H21" s="187">
        <f t="shared" si="7"/>
        <v>1.592520017722479</v>
      </c>
      <c r="I21" s="188">
        <f t="shared" si="0"/>
        <v>0.63813127377468382</v>
      </c>
      <c r="J21" s="187">
        <f t="shared" si="8"/>
        <v>6.5459087173829174E-3</v>
      </c>
      <c r="K21" s="189">
        <f t="shared" si="9"/>
        <v>1</v>
      </c>
      <c r="L21" s="186">
        <v>62469</v>
      </c>
      <c r="M21" s="186">
        <v>93114</v>
      </c>
      <c r="N21" s="186">
        <v>42603</v>
      </c>
      <c r="O21" s="186">
        <v>16802</v>
      </c>
      <c r="P21" s="186">
        <v>65876</v>
      </c>
      <c r="Q21" s="187">
        <f t="shared" si="10"/>
        <v>2.9207237233662657</v>
      </c>
      <c r="R21" s="188">
        <f t="shared" si="1"/>
        <v>-0.29252314367334664</v>
      </c>
      <c r="S21" s="187">
        <f t="shared" si="11"/>
        <v>2.8446382976941012E-3</v>
      </c>
      <c r="T21" s="189">
        <f t="shared" si="12"/>
        <v>0.11606408225757291</v>
      </c>
      <c r="U21" s="186">
        <v>179444</v>
      </c>
      <c r="V21" s="186">
        <v>228812</v>
      </c>
      <c r="W21" s="186">
        <v>250975</v>
      </c>
      <c r="X21" s="186">
        <v>77993</v>
      </c>
      <c r="Y21" s="186">
        <v>197824</v>
      </c>
      <c r="Z21" s="186">
        <v>494794</v>
      </c>
      <c r="AA21" s="187">
        <f t="shared" si="13"/>
        <v>1.5011828696214815</v>
      </c>
      <c r="AB21" s="188">
        <f t="shared" si="2"/>
        <v>0.97148719992031074</v>
      </c>
      <c r="AC21" s="186">
        <f t="shared" si="3"/>
        <v>296970</v>
      </c>
      <c r="AD21" s="186">
        <f t="shared" si="4"/>
        <v>243819</v>
      </c>
      <c r="AE21" s="187">
        <f t="shared" si="14"/>
        <v>1.5754791840791121E-2</v>
      </c>
      <c r="AF21" s="189">
        <f t="shared" si="5"/>
        <v>0.72435220300044445</v>
      </c>
      <c r="AG21" s="189">
        <f t="shared" si="15"/>
        <v>0.87175620129566955</v>
      </c>
      <c r="AH21" s="139"/>
    </row>
    <row r="22" spans="1:34" x14ac:dyDescent="0.25">
      <c r="A22" s="197" t="s">
        <v>284</v>
      </c>
      <c r="B22" s="185" t="s">
        <v>122</v>
      </c>
      <c r="C22" s="186">
        <v>1352514</v>
      </c>
      <c r="D22" s="186">
        <v>1239251</v>
      </c>
      <c r="E22" s="186">
        <v>313219</v>
      </c>
      <c r="F22" s="186">
        <v>657699</v>
      </c>
      <c r="G22" s="186">
        <v>983477</v>
      </c>
      <c r="H22" s="187">
        <f t="shared" si="7"/>
        <v>0.49532993056094043</v>
      </c>
      <c r="I22" s="188">
        <f t="shared" si="0"/>
        <v>-0.20639402348676739</v>
      </c>
      <c r="J22" s="187">
        <f t="shared" si="8"/>
        <v>1.1342395152155014E-2</v>
      </c>
      <c r="K22" s="189">
        <f t="shared" si="9"/>
        <v>1</v>
      </c>
      <c r="L22" s="186">
        <v>565902</v>
      </c>
      <c r="M22" s="186">
        <v>491012</v>
      </c>
      <c r="N22" s="186">
        <v>121374</v>
      </c>
      <c r="O22" s="186">
        <v>221756</v>
      </c>
      <c r="P22" s="186">
        <v>353848</v>
      </c>
      <c r="Q22" s="187">
        <f t="shared" si="10"/>
        <v>0.59566370244773537</v>
      </c>
      <c r="R22" s="188">
        <f t="shared" si="1"/>
        <v>-0.27934958819743716</v>
      </c>
      <c r="S22" s="187">
        <f t="shared" si="11"/>
        <v>1.527976155750899E-2</v>
      </c>
      <c r="T22" s="189">
        <f t="shared" si="12"/>
        <v>0.35979285738253158</v>
      </c>
      <c r="U22" s="186">
        <v>392654</v>
      </c>
      <c r="V22" s="186">
        <v>350126</v>
      </c>
      <c r="W22" s="186">
        <v>315739</v>
      </c>
      <c r="X22" s="186">
        <v>89423</v>
      </c>
      <c r="Y22" s="186">
        <v>221478</v>
      </c>
      <c r="Z22" s="186">
        <v>311415</v>
      </c>
      <c r="AA22" s="187">
        <f t="shared" si="13"/>
        <v>0.40607645003115445</v>
      </c>
      <c r="AB22" s="188">
        <f t="shared" si="2"/>
        <v>-1.3694855561080521E-2</v>
      </c>
      <c r="AC22" s="186">
        <f t="shared" si="3"/>
        <v>89937</v>
      </c>
      <c r="AD22" s="186">
        <f t="shared" si="4"/>
        <v>-4324</v>
      </c>
      <c r="AE22" s="187">
        <f t="shared" si="14"/>
        <v>9.9158003150805526E-3</v>
      </c>
      <c r="AF22" s="189">
        <f t="shared" si="5"/>
        <v>0.25478212242717579</v>
      </c>
      <c r="AG22" s="189">
        <f t="shared" si="15"/>
        <v>0.31664695768177598</v>
      </c>
      <c r="AH22" s="139"/>
    </row>
    <row r="23" spans="1:34" x14ac:dyDescent="0.25">
      <c r="A23" s="197" t="s">
        <v>285</v>
      </c>
      <c r="B23" s="185" t="s">
        <v>136</v>
      </c>
      <c r="C23" s="186">
        <v>4587208</v>
      </c>
      <c r="D23" s="186">
        <v>4212685</v>
      </c>
      <c r="E23" s="186">
        <v>1563812</v>
      </c>
      <c r="F23" s="186">
        <v>929640</v>
      </c>
      <c r="G23" s="186">
        <v>2171405</v>
      </c>
      <c r="H23" s="187">
        <f t="shared" si="7"/>
        <v>1.3357482466331052</v>
      </c>
      <c r="I23" s="188">
        <f t="shared" si="0"/>
        <v>-0.4845555744139427</v>
      </c>
      <c r="J23" s="187">
        <f t="shared" si="8"/>
        <v>2.5042714313974965E-2</v>
      </c>
      <c r="K23" s="189">
        <f t="shared" si="9"/>
        <v>1</v>
      </c>
      <c r="L23" s="186">
        <v>2946912</v>
      </c>
      <c r="M23" s="186">
        <v>2774503</v>
      </c>
      <c r="N23" s="186">
        <v>1004410</v>
      </c>
      <c r="O23" s="186">
        <v>626283</v>
      </c>
      <c r="P23" s="186">
        <v>1433576</v>
      </c>
      <c r="Q23" s="187">
        <f t="shared" si="10"/>
        <v>1.2890226942133189</v>
      </c>
      <c r="R23" s="188">
        <f t="shared" si="1"/>
        <v>-0.48330349615769019</v>
      </c>
      <c r="S23" s="187">
        <f t="shared" si="11"/>
        <v>6.190426243632155E-2</v>
      </c>
      <c r="T23" s="189">
        <f t="shared" si="12"/>
        <v>0.66020664040103072</v>
      </c>
      <c r="U23" s="186">
        <v>1087364</v>
      </c>
      <c r="V23" s="186">
        <v>955904</v>
      </c>
      <c r="W23" s="186">
        <v>847396</v>
      </c>
      <c r="X23" s="186">
        <v>356220</v>
      </c>
      <c r="Y23" s="186">
        <v>171613</v>
      </c>
      <c r="Z23" s="186">
        <v>432862</v>
      </c>
      <c r="AA23" s="187">
        <f t="shared" si="13"/>
        <v>1.5223147430555959</v>
      </c>
      <c r="AB23" s="188">
        <f t="shared" si="2"/>
        <v>-0.48918569358363739</v>
      </c>
      <c r="AC23" s="186">
        <f t="shared" si="3"/>
        <v>261249</v>
      </c>
      <c r="AD23" s="186">
        <f t="shared" si="4"/>
        <v>-414534</v>
      </c>
      <c r="AE23" s="187">
        <f t="shared" si="14"/>
        <v>1.3782808008562204E-2</v>
      </c>
      <c r="AF23" s="189">
        <f t="shared" si="5"/>
        <v>0.20115342115539139</v>
      </c>
      <c r="AG23" s="189">
        <f t="shared" si="15"/>
        <v>0.19934650606404608</v>
      </c>
      <c r="AH23" s="139"/>
    </row>
    <row r="24" spans="1:34" x14ac:dyDescent="0.25">
      <c r="A24" s="197" t="s">
        <v>105</v>
      </c>
      <c r="B24" s="185" t="s">
        <v>286</v>
      </c>
      <c r="C24" s="186">
        <v>176220</v>
      </c>
      <c r="D24" s="186">
        <v>176685</v>
      </c>
      <c r="E24" s="186">
        <v>45282</v>
      </c>
      <c r="F24" s="186">
        <v>83696</v>
      </c>
      <c r="G24" s="186">
        <v>213733</v>
      </c>
      <c r="H24" s="187">
        <f t="shared" si="7"/>
        <v>1.5536823743070158</v>
      </c>
      <c r="I24" s="188">
        <f t="shared" si="0"/>
        <v>0.20968390072728305</v>
      </c>
      <c r="J24" s="187">
        <f t="shared" si="8"/>
        <v>2.4649728901189835E-3</v>
      </c>
      <c r="K24" s="189">
        <f t="shared" si="9"/>
        <v>1</v>
      </c>
      <c r="L24" s="186">
        <v>48831</v>
      </c>
      <c r="M24" s="186">
        <v>50939</v>
      </c>
      <c r="N24" s="186">
        <v>12463</v>
      </c>
      <c r="O24" s="186">
        <v>25562</v>
      </c>
      <c r="P24" s="186">
        <v>48442</v>
      </c>
      <c r="Q24" s="187">
        <f t="shared" si="10"/>
        <v>0.89507863234488694</v>
      </c>
      <c r="R24" s="188">
        <f t="shared" si="1"/>
        <v>-4.9019415379178977E-2</v>
      </c>
      <c r="S24" s="187">
        <f t="shared" si="11"/>
        <v>2.0918083735639329E-3</v>
      </c>
      <c r="T24" s="189">
        <f t="shared" si="12"/>
        <v>0.22664726551351452</v>
      </c>
      <c r="U24" s="186">
        <v>88802</v>
      </c>
      <c r="V24" s="186">
        <v>88338</v>
      </c>
      <c r="W24" s="186">
        <v>84019</v>
      </c>
      <c r="X24" s="186">
        <v>21564</v>
      </c>
      <c r="Y24" s="186">
        <v>39159</v>
      </c>
      <c r="Z24" s="186">
        <v>129002</v>
      </c>
      <c r="AA24" s="187">
        <f t="shared" si="13"/>
        <v>2.2943129293393603</v>
      </c>
      <c r="AB24" s="188">
        <f t="shared" si="2"/>
        <v>0.53539080446089571</v>
      </c>
      <c r="AC24" s="186">
        <f t="shared" si="3"/>
        <v>89843</v>
      </c>
      <c r="AD24" s="186">
        <f t="shared" si="4"/>
        <v>44983</v>
      </c>
      <c r="AE24" s="187">
        <f t="shared" si="14"/>
        <v>4.1075673048697765E-3</v>
      </c>
      <c r="AF24" s="189">
        <f t="shared" si="5"/>
        <v>0.47552989784079008</v>
      </c>
      <c r="AG24" s="189">
        <f t="shared" si="15"/>
        <v>0.60356613157537675</v>
      </c>
      <c r="AH24" s="139"/>
    </row>
    <row r="25" spans="1:34" x14ac:dyDescent="0.25">
      <c r="A25" s="197" t="s">
        <v>101</v>
      </c>
      <c r="B25" s="185" t="s">
        <v>132</v>
      </c>
      <c r="C25" s="186">
        <v>1857448</v>
      </c>
      <c r="D25" s="186">
        <v>1778604</v>
      </c>
      <c r="E25" s="186">
        <v>702773</v>
      </c>
      <c r="F25" s="186">
        <v>385334</v>
      </c>
      <c r="G25" s="186">
        <v>1107550</v>
      </c>
      <c r="H25" s="187">
        <f t="shared" si="7"/>
        <v>1.8742597331146484</v>
      </c>
      <c r="I25" s="188">
        <f t="shared" si="0"/>
        <v>-0.37729252829747373</v>
      </c>
      <c r="J25" s="187">
        <f t="shared" si="8"/>
        <v>1.2773323372859035E-2</v>
      </c>
      <c r="K25" s="189">
        <f t="shared" si="9"/>
        <v>1</v>
      </c>
      <c r="L25" s="186">
        <v>963527</v>
      </c>
      <c r="M25" s="186">
        <v>930383</v>
      </c>
      <c r="N25" s="186">
        <v>347407</v>
      </c>
      <c r="O25" s="186">
        <v>191092</v>
      </c>
      <c r="P25" s="186">
        <v>577099</v>
      </c>
      <c r="Q25" s="187">
        <f t="shared" si="10"/>
        <v>2.0200060703744791</v>
      </c>
      <c r="R25" s="188">
        <f t="shared" si="1"/>
        <v>-0.37971888996252079</v>
      </c>
      <c r="S25" s="187">
        <f t="shared" si="11"/>
        <v>2.492012139414913E-2</v>
      </c>
      <c r="T25" s="189">
        <f t="shared" si="12"/>
        <v>0.52105909439754416</v>
      </c>
      <c r="U25" s="186">
        <v>750716</v>
      </c>
      <c r="V25" s="186">
        <v>710529</v>
      </c>
      <c r="W25" s="186">
        <v>701643</v>
      </c>
      <c r="X25" s="186">
        <v>294196</v>
      </c>
      <c r="Y25" s="186">
        <v>154134</v>
      </c>
      <c r="Z25" s="186">
        <v>441341</v>
      </c>
      <c r="AA25" s="187">
        <f t="shared" si="13"/>
        <v>1.8633591550209556</v>
      </c>
      <c r="AB25" s="188">
        <f t="shared" si="2"/>
        <v>-0.37098923526636762</v>
      </c>
      <c r="AC25" s="186">
        <f t="shared" si="3"/>
        <v>287207</v>
      </c>
      <c r="AD25" s="186">
        <f t="shared" si="4"/>
        <v>-260302</v>
      </c>
      <c r="AE25" s="187">
        <f t="shared" si="14"/>
        <v>1.4052788808689261E-2</v>
      </c>
      <c r="AF25" s="189">
        <f t="shared" si="5"/>
        <v>0.39449084787844851</v>
      </c>
      <c r="AG25" s="189">
        <f t="shared" si="15"/>
        <v>0.3984840413525349</v>
      </c>
      <c r="AH25" s="139"/>
    </row>
    <row r="26" spans="1:34" x14ac:dyDescent="0.25">
      <c r="A26" s="197" t="s">
        <v>114</v>
      </c>
      <c r="B26" s="185" t="s">
        <v>155</v>
      </c>
      <c r="C26" s="186">
        <v>161182</v>
      </c>
      <c r="D26" s="186">
        <v>183805</v>
      </c>
      <c r="E26" s="186">
        <v>63480</v>
      </c>
      <c r="F26" s="186">
        <v>124751</v>
      </c>
      <c r="G26" s="186">
        <v>283038</v>
      </c>
      <c r="H26" s="187">
        <f t="shared" si="7"/>
        <v>1.2688234964048384</v>
      </c>
      <c r="I26" s="188">
        <f t="shared" si="0"/>
        <v>0.53988194009956203</v>
      </c>
      <c r="J26" s="187">
        <f t="shared" si="8"/>
        <v>3.2642642777366941E-3</v>
      </c>
      <c r="K26" s="189">
        <f t="shared" si="9"/>
        <v>1</v>
      </c>
      <c r="L26" s="186">
        <v>34223</v>
      </c>
      <c r="M26" s="186">
        <v>42355</v>
      </c>
      <c r="N26" s="186">
        <v>11180</v>
      </c>
      <c r="O26" s="186">
        <v>22026</v>
      </c>
      <c r="P26" s="186">
        <v>52595</v>
      </c>
      <c r="Q26" s="187">
        <f t="shared" si="10"/>
        <v>1.38785980205212</v>
      </c>
      <c r="R26" s="188">
        <f t="shared" si="1"/>
        <v>0.24176602526266078</v>
      </c>
      <c r="S26" s="187">
        <f t="shared" si="11"/>
        <v>2.2711420132858892E-3</v>
      </c>
      <c r="T26" s="189">
        <f t="shared" si="12"/>
        <v>0.18582310502476698</v>
      </c>
      <c r="U26" s="186">
        <v>87871</v>
      </c>
      <c r="V26" s="186">
        <v>97600</v>
      </c>
      <c r="W26" s="186">
        <v>109854</v>
      </c>
      <c r="X26" s="186">
        <v>39706</v>
      </c>
      <c r="Y26" s="186">
        <v>83525</v>
      </c>
      <c r="Z26" s="186">
        <v>173187</v>
      </c>
      <c r="AA26" s="187">
        <f t="shared" si="13"/>
        <v>1.0734750074827897</v>
      </c>
      <c r="AB26" s="188">
        <f t="shared" si="2"/>
        <v>0.57651974438800591</v>
      </c>
      <c r="AC26" s="186">
        <f t="shared" si="3"/>
        <v>89662</v>
      </c>
      <c r="AD26" s="186">
        <f t="shared" si="4"/>
        <v>63333</v>
      </c>
      <c r="AE26" s="187">
        <f t="shared" si="14"/>
        <v>5.5144668984084128E-3</v>
      </c>
      <c r="AF26" s="189">
        <f t="shared" si="5"/>
        <v>0.59766600473327713</v>
      </c>
      <c r="AG26" s="189">
        <f t="shared" si="15"/>
        <v>0.61188603650393236</v>
      </c>
      <c r="AH26" s="139"/>
    </row>
    <row r="27" spans="1:34" x14ac:dyDescent="0.25">
      <c r="A27" s="197" t="s">
        <v>122</v>
      </c>
      <c r="B27" s="185" t="s">
        <v>146</v>
      </c>
      <c r="C27" s="186">
        <v>128689</v>
      </c>
      <c r="D27" s="186">
        <v>136253</v>
      </c>
      <c r="E27" s="186">
        <v>40830</v>
      </c>
      <c r="F27" s="186">
        <v>113133</v>
      </c>
      <c r="G27" s="186">
        <v>212003</v>
      </c>
      <c r="H27" s="187">
        <f t="shared" si="7"/>
        <v>0.87392714769342272</v>
      </c>
      <c r="I27" s="188">
        <f t="shared" si="0"/>
        <v>0.55595106162800079</v>
      </c>
      <c r="J27" s="187">
        <f t="shared" si="8"/>
        <v>2.4450208794331942E-3</v>
      </c>
      <c r="K27" s="189">
        <f t="shared" si="9"/>
        <v>1</v>
      </c>
      <c r="L27" s="186">
        <v>27364</v>
      </c>
      <c r="M27" s="186">
        <v>27030</v>
      </c>
      <c r="N27" s="186">
        <v>6004</v>
      </c>
      <c r="O27" s="186">
        <v>12930</v>
      </c>
      <c r="P27" s="186">
        <v>31657</v>
      </c>
      <c r="Q27" s="187">
        <f t="shared" si="10"/>
        <v>1.448337200309358</v>
      </c>
      <c r="R27" s="188">
        <f t="shared" si="1"/>
        <v>0.17118017018128007</v>
      </c>
      <c r="S27" s="187">
        <f t="shared" si="11"/>
        <v>1.3670033789255898E-3</v>
      </c>
      <c r="T27" s="189">
        <f t="shared" si="12"/>
        <v>0.14932335863171747</v>
      </c>
      <c r="U27" s="186">
        <v>87365</v>
      </c>
      <c r="V27" s="186">
        <v>74003</v>
      </c>
      <c r="W27" s="186">
        <v>77063</v>
      </c>
      <c r="X27" s="186">
        <v>27597</v>
      </c>
      <c r="Y27" s="186">
        <v>88115</v>
      </c>
      <c r="Z27" s="186">
        <v>145499</v>
      </c>
      <c r="AA27" s="187">
        <f t="shared" si="13"/>
        <v>0.65123985700505016</v>
      </c>
      <c r="AB27" s="188">
        <f t="shared" si="2"/>
        <v>0.88805263226191555</v>
      </c>
      <c r="AC27" s="186">
        <f t="shared" si="3"/>
        <v>57384</v>
      </c>
      <c r="AD27" s="186">
        <f t="shared" si="4"/>
        <v>68436</v>
      </c>
      <c r="AE27" s="187">
        <f t="shared" si="14"/>
        <v>4.6328501518677822E-3</v>
      </c>
      <c r="AF27" s="189">
        <f t="shared" si="5"/>
        <v>0.56558754669621958</v>
      </c>
      <c r="AG27" s="189">
        <f t="shared" si="15"/>
        <v>0.68630632585387941</v>
      </c>
      <c r="AH27" s="139"/>
    </row>
    <row r="28" spans="1:34" x14ac:dyDescent="0.25">
      <c r="A28" s="197" t="s">
        <v>118</v>
      </c>
      <c r="B28" s="185" t="s">
        <v>134</v>
      </c>
      <c r="C28" s="186">
        <v>3225323</v>
      </c>
      <c r="D28" s="186">
        <v>3177968</v>
      </c>
      <c r="E28" s="186">
        <v>1059454</v>
      </c>
      <c r="F28" s="186">
        <v>491518</v>
      </c>
      <c r="G28" s="186">
        <v>1758689</v>
      </c>
      <c r="H28" s="187">
        <f t="shared" si="7"/>
        <v>2.5780764895690496</v>
      </c>
      <c r="I28" s="188">
        <f t="shared" si="0"/>
        <v>-0.44659952523121693</v>
      </c>
      <c r="J28" s="187">
        <f t="shared" si="8"/>
        <v>2.0282879607503124E-2</v>
      </c>
      <c r="K28" s="189">
        <f t="shared" si="9"/>
        <v>1</v>
      </c>
      <c r="L28" s="186">
        <v>2481445</v>
      </c>
      <c r="M28" s="186">
        <v>2459607</v>
      </c>
      <c r="N28" s="186">
        <v>806957</v>
      </c>
      <c r="O28" s="186">
        <v>399588</v>
      </c>
      <c r="P28" s="186">
        <v>1368563</v>
      </c>
      <c r="Q28" s="187">
        <f t="shared" si="10"/>
        <v>2.4249351832387358</v>
      </c>
      <c r="R28" s="188">
        <f t="shared" si="1"/>
        <v>-0.44358468649666394</v>
      </c>
      <c r="S28" s="187">
        <f t="shared" si="11"/>
        <v>5.9096889953960959E-2</v>
      </c>
      <c r="T28" s="189">
        <f t="shared" si="12"/>
        <v>0.77817226354403768</v>
      </c>
      <c r="U28" s="186">
        <v>599722</v>
      </c>
      <c r="V28" s="186">
        <v>535885</v>
      </c>
      <c r="W28" s="186">
        <v>545266</v>
      </c>
      <c r="X28" s="186">
        <v>184260</v>
      </c>
      <c r="Y28" s="186">
        <v>67569</v>
      </c>
      <c r="Z28" s="186">
        <v>288726</v>
      </c>
      <c r="AA28" s="187">
        <f t="shared" si="13"/>
        <v>3.273054211250721</v>
      </c>
      <c r="AB28" s="188">
        <f t="shared" si="2"/>
        <v>-0.47048596464844683</v>
      </c>
      <c r="AC28" s="186">
        <f t="shared" si="3"/>
        <v>221157</v>
      </c>
      <c r="AD28" s="186">
        <f t="shared" si="4"/>
        <v>-256540</v>
      </c>
      <c r="AE28" s="187">
        <f t="shared" si="14"/>
        <v>9.1933572941956809E-3</v>
      </c>
      <c r="AF28" s="189">
        <f t="shared" si="5"/>
        <v>0.17157693217804584</v>
      </c>
      <c r="AG28" s="189">
        <f t="shared" si="15"/>
        <v>0.16417115248915529</v>
      </c>
      <c r="AH28" s="139"/>
    </row>
    <row r="29" spans="1:34" x14ac:dyDescent="0.25">
      <c r="A29" s="197" t="s">
        <v>126</v>
      </c>
      <c r="B29" s="185" t="s">
        <v>126</v>
      </c>
      <c r="C29" s="186">
        <v>749324</v>
      </c>
      <c r="D29" s="186">
        <v>705966</v>
      </c>
      <c r="E29" s="186">
        <v>213952</v>
      </c>
      <c r="F29" s="186">
        <v>266344</v>
      </c>
      <c r="G29" s="186">
        <v>567278</v>
      </c>
      <c r="H29" s="187">
        <f t="shared" si="7"/>
        <v>1.1298696422671433</v>
      </c>
      <c r="I29" s="188">
        <f t="shared" si="0"/>
        <v>-0.19645138717728616</v>
      </c>
      <c r="J29" s="187">
        <f t="shared" si="8"/>
        <v>6.5423911663660579E-3</v>
      </c>
      <c r="K29" s="189">
        <f t="shared" si="9"/>
        <v>1</v>
      </c>
      <c r="L29" s="186">
        <v>302966</v>
      </c>
      <c r="M29" s="186">
        <v>275358</v>
      </c>
      <c r="N29" s="186">
        <v>81278</v>
      </c>
      <c r="O29" s="186">
        <v>95255</v>
      </c>
      <c r="P29" s="186">
        <v>220987</v>
      </c>
      <c r="Q29" s="187">
        <f t="shared" si="10"/>
        <v>1.3199517085717285</v>
      </c>
      <c r="R29" s="188">
        <f t="shared" si="1"/>
        <v>-0.19745567588375856</v>
      </c>
      <c r="S29" s="187">
        <f t="shared" si="11"/>
        <v>9.5425964462403038E-3</v>
      </c>
      <c r="T29" s="189">
        <f t="shared" si="12"/>
        <v>0.38955679578619301</v>
      </c>
      <c r="U29" s="186">
        <v>294259</v>
      </c>
      <c r="V29" s="186">
        <v>269133</v>
      </c>
      <c r="W29" s="186">
        <v>254156</v>
      </c>
      <c r="X29" s="186">
        <v>81721</v>
      </c>
      <c r="Y29" s="186">
        <v>102392</v>
      </c>
      <c r="Z29" s="186">
        <v>201674</v>
      </c>
      <c r="AA29" s="187">
        <f t="shared" si="13"/>
        <v>0.96962653332291593</v>
      </c>
      <c r="AB29" s="188">
        <f t="shared" si="2"/>
        <v>-0.20649522340609705</v>
      </c>
      <c r="AC29" s="186">
        <f t="shared" si="3"/>
        <v>99282</v>
      </c>
      <c r="AD29" s="186">
        <f t="shared" si="4"/>
        <v>-52482</v>
      </c>
      <c r="AE29" s="187">
        <f t="shared" si="14"/>
        <v>6.4215246945187468E-3</v>
      </c>
      <c r="AF29" s="189">
        <f t="shared" si="5"/>
        <v>0.36001167195020722</v>
      </c>
      <c r="AG29" s="189">
        <f t="shared" si="15"/>
        <v>0.35551175966633641</v>
      </c>
      <c r="AH29" s="139"/>
    </row>
    <row r="30" spans="1:34" x14ac:dyDescent="0.25">
      <c r="A30" s="197" t="s">
        <v>286</v>
      </c>
      <c r="B30" s="185" t="s">
        <v>152</v>
      </c>
      <c r="C30" s="186">
        <v>232105</v>
      </c>
      <c r="D30" s="186">
        <v>214844</v>
      </c>
      <c r="E30" s="186">
        <v>81702</v>
      </c>
      <c r="F30" s="186">
        <v>300935</v>
      </c>
      <c r="G30" s="186">
        <v>439693</v>
      </c>
      <c r="H30" s="187">
        <f t="shared" si="7"/>
        <v>0.46108960406732358</v>
      </c>
      <c r="I30" s="188">
        <f t="shared" si="0"/>
        <v>1.0465686730837258</v>
      </c>
      <c r="J30" s="187">
        <f>G30/G$7</f>
        <v>5.0709592106744691E-3</v>
      </c>
      <c r="K30" s="189">
        <f t="shared" si="9"/>
        <v>1</v>
      </c>
      <c r="L30" s="186">
        <v>61694</v>
      </c>
      <c r="M30" s="186">
        <v>62136</v>
      </c>
      <c r="N30" s="186">
        <v>20152</v>
      </c>
      <c r="O30" s="186">
        <v>66742</v>
      </c>
      <c r="P30" s="186">
        <v>95793</v>
      </c>
      <c r="Q30" s="187">
        <f t="shared" si="10"/>
        <v>0.43527314135027417</v>
      </c>
      <c r="R30" s="188">
        <f t="shared" si="1"/>
        <v>0.54166666666666674</v>
      </c>
      <c r="S30" s="187">
        <f>P30/P$7</f>
        <v>4.1365055020191116E-3</v>
      </c>
      <c r="T30" s="189">
        <f t="shared" si="12"/>
        <v>0.21786337285333177</v>
      </c>
      <c r="U30" s="186">
        <v>77258</v>
      </c>
      <c r="V30" s="186">
        <v>68294</v>
      </c>
      <c r="W30" s="186">
        <v>71452</v>
      </c>
      <c r="X30" s="186">
        <v>41549</v>
      </c>
      <c r="Y30" s="186">
        <v>146588</v>
      </c>
      <c r="Z30" s="186">
        <v>196088</v>
      </c>
      <c r="AA30" s="187">
        <f t="shared" si="13"/>
        <v>0.33768111987338667</v>
      </c>
      <c r="AB30" s="188">
        <f t="shared" si="2"/>
        <v>1.7443318591501988</v>
      </c>
      <c r="AC30" s="186">
        <f t="shared" si="3"/>
        <v>49500</v>
      </c>
      <c r="AD30" s="186">
        <f t="shared" si="4"/>
        <v>124636</v>
      </c>
      <c r="AE30" s="187">
        <f t="shared" si="14"/>
        <v>6.2436602353242955E-3</v>
      </c>
      <c r="AF30" s="189">
        <f t="shared" si="5"/>
        <v>0.33257619482042783</v>
      </c>
      <c r="AG30" s="189">
        <f t="shared" si="15"/>
        <v>0.44596570789164258</v>
      </c>
      <c r="AH30" s="139"/>
    </row>
    <row r="31" spans="1:34" x14ac:dyDescent="0.25">
      <c r="A31" s="197" t="s">
        <v>134</v>
      </c>
      <c r="B31" s="185" t="s">
        <v>138</v>
      </c>
      <c r="C31" s="186">
        <v>252209</v>
      </c>
      <c r="D31" s="186">
        <v>268844</v>
      </c>
      <c r="E31" s="186">
        <v>41520</v>
      </c>
      <c r="F31" s="186">
        <v>121357</v>
      </c>
      <c r="G31" s="186">
        <v>315139</v>
      </c>
      <c r="H31" s="187">
        <f t="shared" si="7"/>
        <v>1.5967929332465371</v>
      </c>
      <c r="I31" s="188">
        <f t="shared" si="0"/>
        <v>0.17220023508056714</v>
      </c>
      <c r="J31" s="187">
        <f t="shared" si="8"/>
        <v>3.6344836390225484E-3</v>
      </c>
      <c r="K31" s="189">
        <f t="shared" si="9"/>
        <v>1</v>
      </c>
      <c r="L31" s="186">
        <v>104275</v>
      </c>
      <c r="M31" s="186">
        <v>108162</v>
      </c>
      <c r="N31" s="186">
        <v>12310</v>
      </c>
      <c r="O31" s="186">
        <v>39747</v>
      </c>
      <c r="P31" s="186">
        <v>118545</v>
      </c>
      <c r="Q31" s="187">
        <f t="shared" si="10"/>
        <v>1.9824892444712807</v>
      </c>
      <c r="R31" s="188">
        <f t="shared" si="1"/>
        <v>9.5994896544072672E-2</v>
      </c>
      <c r="S31" s="187">
        <f t="shared" ref="S31:S36" si="16">P31/P$7</f>
        <v>5.1189757574859919E-3</v>
      </c>
      <c r="T31" s="189">
        <f t="shared" si="12"/>
        <v>0.37616734203002483</v>
      </c>
      <c r="U31" s="186">
        <v>56227</v>
      </c>
      <c r="V31" s="186">
        <v>64737</v>
      </c>
      <c r="W31" s="186">
        <v>78188</v>
      </c>
      <c r="X31" s="186">
        <v>18234</v>
      </c>
      <c r="Y31" s="186">
        <v>53029</v>
      </c>
      <c r="Z31" s="186">
        <v>116128</v>
      </c>
      <c r="AA31" s="187">
        <f t="shared" si="13"/>
        <v>1.189896094589753</v>
      </c>
      <c r="AB31" s="188">
        <f t="shared" si="2"/>
        <v>0.4852407018979894</v>
      </c>
      <c r="AC31" s="186">
        <f t="shared" si="3"/>
        <v>63099</v>
      </c>
      <c r="AD31" s="186">
        <f t="shared" si="4"/>
        <v>37940</v>
      </c>
      <c r="AE31" s="187">
        <f t="shared" si="14"/>
        <v>3.6976448115526692E-3</v>
      </c>
      <c r="AF31" s="189">
        <f t="shared" si="5"/>
        <v>0.29083037002871553</v>
      </c>
      <c r="AG31" s="189">
        <f t="shared" si="15"/>
        <v>0.36849771053408181</v>
      </c>
      <c r="AH31" s="139"/>
    </row>
    <row r="32" spans="1:34" x14ac:dyDescent="0.25">
      <c r="A32" s="197" t="s">
        <v>130</v>
      </c>
      <c r="B32" s="185" t="s">
        <v>148</v>
      </c>
      <c r="C32" s="186">
        <v>131784</v>
      </c>
      <c r="D32" s="186">
        <v>133051</v>
      </c>
      <c r="E32" s="186">
        <v>38757</v>
      </c>
      <c r="F32" s="186">
        <v>80729</v>
      </c>
      <c r="G32" s="186">
        <v>193818</v>
      </c>
      <c r="H32" s="187">
        <f t="shared" si="7"/>
        <v>1.4008472791685764</v>
      </c>
      <c r="I32" s="188">
        <f t="shared" si="0"/>
        <v>0.45671960376096377</v>
      </c>
      <c r="J32" s="187">
        <f t="shared" si="8"/>
        <v>2.235294108149332E-3</v>
      </c>
      <c r="K32" s="189">
        <f t="shared" si="9"/>
        <v>1</v>
      </c>
      <c r="L32" s="186">
        <v>33217</v>
      </c>
      <c r="M32" s="186">
        <v>36114</v>
      </c>
      <c r="N32" s="186">
        <v>8246</v>
      </c>
      <c r="O32" s="186">
        <v>19548</v>
      </c>
      <c r="P32" s="186">
        <v>42992</v>
      </c>
      <c r="Q32" s="187">
        <f t="shared" si="10"/>
        <v>1.199304276652343</v>
      </c>
      <c r="R32" s="188">
        <f t="shared" si="1"/>
        <v>0.19045245611120332</v>
      </c>
      <c r="S32" s="187">
        <f t="shared" si="16"/>
        <v>1.8564680565678667E-3</v>
      </c>
      <c r="T32" s="189">
        <f t="shared" si="12"/>
        <v>0.22181634316730128</v>
      </c>
      <c r="U32" s="186">
        <v>60360</v>
      </c>
      <c r="V32" s="186">
        <v>67647</v>
      </c>
      <c r="W32" s="186">
        <v>75328</v>
      </c>
      <c r="X32" s="186">
        <v>24298</v>
      </c>
      <c r="Y32" s="186">
        <v>51961</v>
      </c>
      <c r="Z32" s="186">
        <v>103227</v>
      </c>
      <c r="AA32" s="187">
        <f t="shared" si="13"/>
        <v>0.9866245838224823</v>
      </c>
      <c r="AB32" s="188">
        <f t="shared" si="2"/>
        <v>0.37036692863211562</v>
      </c>
      <c r="AC32" s="186">
        <f t="shared" si="3"/>
        <v>51266</v>
      </c>
      <c r="AD32" s="186">
        <f t="shared" si="4"/>
        <v>27899</v>
      </c>
      <c r="AE32" s="187">
        <f t="shared" si="14"/>
        <v>3.2868626081750084E-3</v>
      </c>
      <c r="AF32" s="189">
        <f t="shared" si="5"/>
        <v>0.56615884134655137</v>
      </c>
      <c r="AG32" s="189">
        <f t="shared" si="15"/>
        <v>0.53259759155496389</v>
      </c>
      <c r="AH32" s="139"/>
    </row>
    <row r="33" spans="1:36" x14ac:dyDescent="0.25">
      <c r="A33" s="197" t="s">
        <v>136</v>
      </c>
      <c r="B33" s="185" t="s">
        <v>144</v>
      </c>
      <c r="C33" s="186">
        <v>103374</v>
      </c>
      <c r="D33" s="186">
        <v>96635</v>
      </c>
      <c r="E33" s="186">
        <v>52002</v>
      </c>
      <c r="F33" s="186">
        <v>134559</v>
      </c>
      <c r="G33" s="186">
        <v>141981</v>
      </c>
      <c r="H33" s="187">
        <f t="shared" si="7"/>
        <v>5.5157960448576571E-2</v>
      </c>
      <c r="I33" s="188">
        <f t="shared" si="0"/>
        <v>0.46925027164070987</v>
      </c>
      <c r="J33" s="187">
        <f t="shared" si="8"/>
        <v>1.6374603636873267E-3</v>
      </c>
      <c r="K33" s="189">
        <f t="shared" si="9"/>
        <v>1</v>
      </c>
      <c r="L33" s="186">
        <v>46241</v>
      </c>
      <c r="M33" s="186">
        <v>38072</v>
      </c>
      <c r="N33" s="186">
        <v>18417</v>
      </c>
      <c r="O33" s="186">
        <v>46713</v>
      </c>
      <c r="P33" s="186">
        <v>52651</v>
      </c>
      <c r="Q33" s="187">
        <f t="shared" si="10"/>
        <v>0.12711664847044712</v>
      </c>
      <c r="R33" s="188">
        <f t="shared" si="1"/>
        <v>0.38293233872662324</v>
      </c>
      <c r="S33" s="187">
        <f t="shared" si="16"/>
        <v>2.2735601890201606E-3</v>
      </c>
      <c r="T33" s="189">
        <f t="shared" si="12"/>
        <v>0.37083130841450618</v>
      </c>
      <c r="U33" s="186">
        <v>22293</v>
      </c>
      <c r="V33" s="186">
        <v>24618</v>
      </c>
      <c r="W33" s="186">
        <v>23114</v>
      </c>
      <c r="X33" s="186">
        <v>13967</v>
      </c>
      <c r="Y33" s="186">
        <v>33703</v>
      </c>
      <c r="Z33" s="186">
        <v>38707</v>
      </c>
      <c r="AA33" s="187">
        <f t="shared" si="13"/>
        <v>0.14847342966501498</v>
      </c>
      <c r="AB33" s="188">
        <f t="shared" si="2"/>
        <v>0.67461278878601716</v>
      </c>
      <c r="AC33" s="186">
        <f t="shared" si="3"/>
        <v>5004</v>
      </c>
      <c r="AD33" s="186">
        <f t="shared" si="4"/>
        <v>15593</v>
      </c>
      <c r="AE33" s="187">
        <f t="shared" si="14"/>
        <v>1.2324739745863975E-3</v>
      </c>
      <c r="AF33" s="189">
        <f t="shared" si="5"/>
        <v>0.23918869974646867</v>
      </c>
      <c r="AG33" s="189">
        <f t="shared" si="15"/>
        <v>0.27262098449792577</v>
      </c>
      <c r="AH33" s="139"/>
    </row>
    <row r="34" spans="1:36" x14ac:dyDescent="0.25">
      <c r="A34" s="197" t="s">
        <v>132</v>
      </c>
      <c r="B34" s="185" t="s">
        <v>150</v>
      </c>
      <c r="C34" s="186">
        <v>501523</v>
      </c>
      <c r="D34" s="186">
        <v>561070</v>
      </c>
      <c r="E34" s="186">
        <v>116714</v>
      </c>
      <c r="F34" s="186">
        <v>59124</v>
      </c>
      <c r="G34" s="186">
        <v>84336</v>
      </c>
      <c r="H34" s="187">
        <f t="shared" si="7"/>
        <v>0.42642581692713621</v>
      </c>
      <c r="I34" s="188">
        <f t="shared" si="0"/>
        <v>-0.84968720480510451</v>
      </c>
      <c r="J34" s="187">
        <f t="shared" si="8"/>
        <v>9.7264322150100637E-4</v>
      </c>
      <c r="K34" s="189">
        <f t="shared" si="9"/>
        <v>1</v>
      </c>
      <c r="L34" s="186">
        <v>39183</v>
      </c>
      <c r="M34" s="186">
        <v>39337</v>
      </c>
      <c r="N34" s="186">
        <v>12897</v>
      </c>
      <c r="O34" s="186">
        <v>12360</v>
      </c>
      <c r="P34" s="186">
        <v>17940</v>
      </c>
      <c r="Q34" s="187">
        <f t="shared" si="10"/>
        <v>0.45145631067961167</v>
      </c>
      <c r="R34" s="188">
        <f t="shared" si="1"/>
        <v>-0.54394081907618785</v>
      </c>
      <c r="S34" s="187">
        <f t="shared" si="16"/>
        <v>7.7467986915769277E-4</v>
      </c>
      <c r="T34" s="189">
        <f t="shared" si="12"/>
        <v>0.21272054638588503</v>
      </c>
      <c r="U34" s="186">
        <v>513255</v>
      </c>
      <c r="V34" s="186">
        <v>435385</v>
      </c>
      <c r="W34" s="186">
        <v>500909</v>
      </c>
      <c r="X34" s="186">
        <v>96145</v>
      </c>
      <c r="Y34" s="186">
        <v>38367</v>
      </c>
      <c r="Z34" s="186">
        <v>51407</v>
      </c>
      <c r="AA34" s="187">
        <f t="shared" si="13"/>
        <v>0.33987541376703945</v>
      </c>
      <c r="AB34" s="188">
        <f t="shared" si="2"/>
        <v>-0.89737257665564008</v>
      </c>
      <c r="AC34" s="186">
        <f t="shared" si="3"/>
        <v>13040</v>
      </c>
      <c r="AD34" s="186">
        <f t="shared" si="4"/>
        <v>-449502</v>
      </c>
      <c r="AE34" s="187">
        <f t="shared" si="14"/>
        <v>1.6368561141799399E-3</v>
      </c>
      <c r="AF34" s="189">
        <f t="shared" si="5"/>
        <v>0.89277452011335479</v>
      </c>
      <c r="AG34" s="189">
        <f t="shared" si="15"/>
        <v>0.60954989565547335</v>
      </c>
      <c r="AH34" s="139"/>
    </row>
    <row r="35" spans="1:36" x14ac:dyDescent="0.25">
      <c r="A35" s="197" t="s">
        <v>287</v>
      </c>
      <c r="B35" s="185" t="s">
        <v>128</v>
      </c>
      <c r="C35" s="186">
        <v>35912</v>
      </c>
      <c r="D35" s="186">
        <v>48092</v>
      </c>
      <c r="E35" s="186">
        <v>19758</v>
      </c>
      <c r="F35" s="186">
        <v>13780</v>
      </c>
      <c r="G35" s="186">
        <v>46711</v>
      </c>
      <c r="H35" s="187">
        <f t="shared" si="7"/>
        <v>2.3897677793904211</v>
      </c>
      <c r="I35" s="188">
        <f t="shared" si="0"/>
        <v>-2.8715794726773658E-2</v>
      </c>
      <c r="J35" s="187">
        <f t="shared" si="8"/>
        <v>5.3871582147046939E-4</v>
      </c>
      <c r="K35" s="189">
        <f t="shared" si="9"/>
        <v>1</v>
      </c>
      <c r="L35" s="186">
        <v>10001</v>
      </c>
      <c r="M35" s="186">
        <v>12536</v>
      </c>
      <c r="N35" s="186">
        <v>3644</v>
      </c>
      <c r="O35" s="186">
        <v>3914</v>
      </c>
      <c r="P35" s="186">
        <v>13185</v>
      </c>
      <c r="Q35" s="187">
        <f t="shared" si="10"/>
        <v>2.368676545733265</v>
      </c>
      <c r="R35" s="188">
        <f t="shared" si="1"/>
        <v>5.1770899808551318E-2</v>
      </c>
      <c r="S35" s="187">
        <f t="shared" si="16"/>
        <v>5.6935084029231776E-4</v>
      </c>
      <c r="T35" s="189">
        <f t="shared" si="12"/>
        <v>0.28226756010361587</v>
      </c>
      <c r="U35" s="186">
        <v>17478</v>
      </c>
      <c r="V35" s="186">
        <v>15536</v>
      </c>
      <c r="W35" s="186">
        <v>20886</v>
      </c>
      <c r="X35" s="186">
        <v>10159</v>
      </c>
      <c r="Y35" s="186">
        <v>5871</v>
      </c>
      <c r="Z35" s="186">
        <v>22305</v>
      </c>
      <c r="AA35" s="187">
        <f t="shared" si="13"/>
        <v>2.7991824220746038</v>
      </c>
      <c r="AB35" s="188">
        <f t="shared" si="2"/>
        <v>6.794024705544377E-2</v>
      </c>
      <c r="AC35" s="186">
        <f t="shared" si="3"/>
        <v>16434</v>
      </c>
      <c r="AD35" s="186">
        <f t="shared" si="4"/>
        <v>1419</v>
      </c>
      <c r="AE35" s="187">
        <f t="shared" si="14"/>
        <v>7.1021603335700504E-4</v>
      </c>
      <c r="AF35" s="189">
        <f t="shared" si="5"/>
        <v>0.43429260583880896</v>
      </c>
      <c r="AG35" s="189">
        <f t="shared" si="15"/>
        <v>0.47751065059621933</v>
      </c>
      <c r="AH35" s="139"/>
    </row>
    <row r="36" spans="1:36" x14ac:dyDescent="0.25">
      <c r="A36" s="190" t="s">
        <v>288</v>
      </c>
      <c r="B36" s="191" t="s">
        <v>288</v>
      </c>
      <c r="C36" s="192">
        <f>C11-SUM(C12:C35)</f>
        <v>3578689</v>
      </c>
      <c r="D36" s="192">
        <f>D11-SUM(D12:D35)</f>
        <v>3658238</v>
      </c>
      <c r="E36" s="192">
        <f>E11-SUM(E12:E35)</f>
        <v>1069753</v>
      </c>
      <c r="F36" s="192">
        <f>F11-SUM(F12:F35)</f>
        <v>1690673</v>
      </c>
      <c r="G36" s="192">
        <f>G11-SUM(G12:G35)</f>
        <v>3054215</v>
      </c>
      <c r="H36" s="193">
        <f t="shared" si="7"/>
        <v>0.80650841410491569</v>
      </c>
      <c r="I36" s="194">
        <f t="shared" si="0"/>
        <v>-0.165113095430095</v>
      </c>
      <c r="J36" s="193">
        <f t="shared" si="8"/>
        <v>3.5224121570345948E-2</v>
      </c>
      <c r="K36" s="195">
        <f t="shared" si="9"/>
        <v>1</v>
      </c>
      <c r="L36" s="192">
        <f>L11-SUM(L12:L35)</f>
        <v>1053204</v>
      </c>
      <c r="M36" s="192">
        <f>M11-SUM(M12:M35)</f>
        <v>959885</v>
      </c>
      <c r="N36" s="192">
        <f>N11-SUM(N12:N35)</f>
        <v>327905</v>
      </c>
      <c r="O36" s="192">
        <f>O11-SUM(O12:O35)</f>
        <v>505505</v>
      </c>
      <c r="P36" s="192">
        <f>P11-SUM(P12:P35)</f>
        <v>818280</v>
      </c>
      <c r="Q36" s="193">
        <f t="shared" si="10"/>
        <v>0.61873769794561873</v>
      </c>
      <c r="R36" s="194">
        <f t="shared" si="1"/>
        <v>-0.14752288034504135</v>
      </c>
      <c r="S36" s="193">
        <f t="shared" si="16"/>
        <v>3.5334729282851557E-2</v>
      </c>
      <c r="T36" s="195">
        <f t="shared" si="12"/>
        <v>0.26791827032478066</v>
      </c>
      <c r="U36" s="192">
        <f t="shared" ref="U36:Z36" si="17">U11-SUM(U12:U35)</f>
        <v>1874939</v>
      </c>
      <c r="V36" s="192">
        <f t="shared" si="17"/>
        <v>1752421</v>
      </c>
      <c r="W36" s="192">
        <f t="shared" si="17"/>
        <v>1743183</v>
      </c>
      <c r="X36" s="192">
        <f t="shared" si="17"/>
        <v>468688</v>
      </c>
      <c r="Y36" s="192">
        <f t="shared" si="17"/>
        <v>803828</v>
      </c>
      <c r="Z36" s="192">
        <f t="shared" si="17"/>
        <v>1486844</v>
      </c>
      <c r="AA36" s="193">
        <f t="shared" si="13"/>
        <v>0.84970416556775819</v>
      </c>
      <c r="AB36" s="194">
        <f t="shared" si="2"/>
        <v>-0.14705226014709871</v>
      </c>
      <c r="AC36" s="192">
        <f>Z36-Y36</f>
        <v>683016</v>
      </c>
      <c r="AD36" s="192">
        <f t="shared" si="4"/>
        <v>-256339</v>
      </c>
      <c r="AE36" s="193">
        <f t="shared" si="14"/>
        <v>4.7342768343450477E-2</v>
      </c>
      <c r="AF36" s="195">
        <f t="shared" si="5"/>
        <v>0.47650890948046576</v>
      </c>
      <c r="AG36" s="195">
        <f t="shared" si="15"/>
        <v>0.48681707083489539</v>
      </c>
      <c r="AH36" s="139"/>
    </row>
    <row r="37" spans="1:36" ht="6" customHeight="1" x14ac:dyDescent="0.25">
      <c r="C37" s="139"/>
      <c r="D37" s="139"/>
      <c r="E37" s="139"/>
      <c r="F37" s="139"/>
      <c r="G37" s="139"/>
      <c r="H37" s="139"/>
      <c r="L37" s="139"/>
      <c r="M37" s="139"/>
      <c r="N37" s="139"/>
      <c r="O37" s="139"/>
      <c r="P37" s="139"/>
      <c r="Q37" s="139"/>
      <c r="U37" s="139"/>
      <c r="V37" s="139"/>
      <c r="W37" s="139"/>
      <c r="X37" s="139"/>
      <c r="Y37" s="139"/>
      <c r="Z37" s="139"/>
      <c r="AA37" s="139"/>
      <c r="AB37" s="139"/>
      <c r="AH37" s="139"/>
      <c r="AI37" s="139"/>
    </row>
    <row r="38" spans="1:36" ht="15.75" x14ac:dyDescent="0.25">
      <c r="B38" s="170"/>
      <c r="C38" s="311" t="s">
        <v>15</v>
      </c>
      <c r="D38" s="312"/>
      <c r="E38" s="312"/>
      <c r="F38" s="312"/>
      <c r="G38" s="312"/>
      <c r="H38" s="312"/>
      <c r="I38" s="312"/>
      <c r="J38" s="312"/>
      <c r="K38" s="313"/>
      <c r="L38" s="311" t="s">
        <v>14</v>
      </c>
      <c r="M38" s="312"/>
      <c r="N38" s="312"/>
      <c r="O38" s="312"/>
      <c r="P38" s="312"/>
      <c r="Q38" s="312"/>
      <c r="R38" s="312"/>
      <c r="S38" s="312"/>
      <c r="T38" s="313"/>
      <c r="U38" s="311" t="s">
        <v>16</v>
      </c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3"/>
      <c r="AH38" s="40"/>
      <c r="AI38" s="40"/>
      <c r="AJ38" s="40"/>
    </row>
    <row r="39" spans="1:36" s="175" customFormat="1" ht="75" x14ac:dyDescent="0.25">
      <c r="B39" s="171"/>
      <c r="C39" s="210">
        <v>2018</v>
      </c>
      <c r="D39" s="210">
        <v>2019</v>
      </c>
      <c r="E39" s="210">
        <v>2020</v>
      </c>
      <c r="F39" s="210">
        <v>2021</v>
      </c>
      <c r="G39" s="210">
        <v>2022</v>
      </c>
      <c r="H39" s="173" t="str">
        <f>CONCATENATE("var. ",RIGHT(G39,2),"/",RIGHT(F39,2))</f>
        <v>var. 22/21</v>
      </c>
      <c r="I39" s="173" t="str">
        <f>CONCATENATE("var. ",RIGHT(G39,2),"/",RIGHT(D39,2))</f>
        <v>var. 22/19</v>
      </c>
      <c r="J39" s="173" t="str">
        <f>CONCATENATE("Cuota s/ total lugares de residencia ",RIGHT(G39,4))</f>
        <v>Cuota s/ total lugares de residencia 2022</v>
      </c>
      <c r="K39" s="174" t="str">
        <f>CONCATENATE("cuota s/ Canarias ",RIGHT(G39,4))</f>
        <v>cuota s/ Canarias 2022</v>
      </c>
      <c r="L39" s="210">
        <v>2018</v>
      </c>
      <c r="M39" s="210">
        <v>2019</v>
      </c>
      <c r="N39" s="210">
        <v>2020</v>
      </c>
      <c r="O39" s="210">
        <v>2021</v>
      </c>
      <c r="P39" s="210">
        <v>2022</v>
      </c>
      <c r="Q39" s="173" t="str">
        <f>CONCATENATE("var. ",RIGHT(P39,2),"/",RIGHT(O39,2))</f>
        <v>var. 22/21</v>
      </c>
      <c r="R39" s="173" t="str">
        <f>CONCATENATE("var. ",RIGHT(P39,2),"/",RIGHT(M39,2))</f>
        <v>var. 22/19</v>
      </c>
      <c r="S39" s="173" t="str">
        <f>CONCATENATE("Cuota s/ total lugares de residencia ",RIGHT(P39,4))</f>
        <v>Cuota s/ total lugares de residencia 2022</v>
      </c>
      <c r="T39" s="174" t="str">
        <f>CONCATENATE("cuota s/ Canarias ",RIGHT(P39,4))</f>
        <v>cuota s/ Canarias 2022</v>
      </c>
      <c r="U39" s="210">
        <v>2017</v>
      </c>
      <c r="V39" s="210">
        <v>2018</v>
      </c>
      <c r="W39" s="210">
        <v>2019</v>
      </c>
      <c r="X39" s="210">
        <v>2020</v>
      </c>
      <c r="Y39" s="210">
        <v>2021</v>
      </c>
      <c r="Z39" s="210">
        <v>2022</v>
      </c>
      <c r="AA39" s="173" t="str">
        <f>CONCATENATE("var. ",RIGHT(Z39,2),"/",RIGHT(Y39,2))</f>
        <v>var. 22/21</v>
      </c>
      <c r="AB39" s="173" t="str">
        <f>CONCATENATE("var. ",RIGHT(Z39,2),"/",RIGHT(W39,2))</f>
        <v>var. 22/19</v>
      </c>
      <c r="AC39" s="172" t="str">
        <f>CONCATENATE("dif. ",RIGHT(Z39,2),"/",RIGHT(Y39,2))</f>
        <v>dif. 22/21</v>
      </c>
      <c r="AD39" s="172" t="str">
        <f>CONCATENATE("dif. ",RIGHT(Z39,2),"/",RIGHT(W39,2))</f>
        <v>dif. 22/19</v>
      </c>
      <c r="AE39" s="173" t="str">
        <f>CONCATENATE("Cuota s/ total lugares de residencia ",RIGHT(Z39,4))</f>
        <v>Cuota s/ total lugares de residencia 2022</v>
      </c>
      <c r="AF39" s="174" t="str">
        <f>CONCATENATE("cuota s/ Canarias ",RIGHT(W39,4))</f>
        <v>cuota s/ Canarias 2019</v>
      </c>
      <c r="AG39" s="174" t="str">
        <f>CONCATENATE("cuota s/ Canarias ",RIGHT(Z39,4))</f>
        <v>cuota s/ Canarias 2022</v>
      </c>
      <c r="AH39" s="196"/>
      <c r="AI39" s="196"/>
      <c r="AJ39" s="196"/>
    </row>
    <row r="40" spans="1:36" x14ac:dyDescent="0.25">
      <c r="B40" s="176" t="s">
        <v>44</v>
      </c>
      <c r="C40" s="177">
        <v>15933630</v>
      </c>
      <c r="D40" s="177">
        <v>14312350</v>
      </c>
      <c r="E40" s="177">
        <v>4344721</v>
      </c>
      <c r="F40" s="177">
        <v>7170601</v>
      </c>
      <c r="G40" s="177">
        <v>13762076</v>
      </c>
      <c r="H40" s="178">
        <f>IFERROR(G40/F40-1,"-")</f>
        <v>0.91923605845590917</v>
      </c>
      <c r="I40" s="178">
        <f>IFERROR(G40/D40-1,"-")</f>
        <v>-3.8447494646232094E-2</v>
      </c>
      <c r="J40" s="178">
        <f>G40/G$40</f>
        <v>1</v>
      </c>
      <c r="K40" s="179">
        <f>G40/$G7</f>
        <v>0.15871739156684789</v>
      </c>
      <c r="L40" s="177">
        <v>18728240</v>
      </c>
      <c r="M40" s="177">
        <v>18176327</v>
      </c>
      <c r="N40" s="177">
        <v>4999955</v>
      </c>
      <c r="O40" s="177">
        <v>6676787</v>
      </c>
      <c r="P40" s="177">
        <v>16792166</v>
      </c>
      <c r="Q40" s="178">
        <f>IFERROR(P40/O40-1,"-")</f>
        <v>1.5150069936333148</v>
      </c>
      <c r="R40" s="178">
        <f>IFERROR(P40/M40-1,"-")</f>
        <v>-7.6151854002186492E-2</v>
      </c>
      <c r="S40" s="178">
        <f>P40/P$40</f>
        <v>1</v>
      </c>
      <c r="T40" s="179">
        <f>P40/$G7</f>
        <v>0.1936632806182374</v>
      </c>
      <c r="U40" s="177">
        <v>1841533</v>
      </c>
      <c r="V40" s="177">
        <v>1623216</v>
      </c>
      <c r="W40" s="177">
        <v>1553093</v>
      </c>
      <c r="X40" s="177">
        <v>470433</v>
      </c>
      <c r="Y40" s="177">
        <v>454169</v>
      </c>
      <c r="Z40" s="177">
        <v>838305</v>
      </c>
      <c r="AA40" s="178">
        <f>IFERROR(Z40/Y40-1,"-")</f>
        <v>0.84579969130433819</v>
      </c>
      <c r="AB40" s="178">
        <f>IFERROR(Z40/W40-1,"-")</f>
        <v>-0.46023515655533831</v>
      </c>
      <c r="AC40" s="177">
        <f>Z40-Y40</f>
        <v>384136</v>
      </c>
      <c r="AD40" s="177">
        <f>Z40-W40</f>
        <v>-714788</v>
      </c>
      <c r="AE40" s="178">
        <f>Z40/Z$40</f>
        <v>1</v>
      </c>
      <c r="AF40" s="179">
        <f>W40/$D7</f>
        <v>1.5853653146372281E-2</v>
      </c>
      <c r="AG40" s="179">
        <f>Z40/$G7</f>
        <v>9.6681331317634359E-3</v>
      </c>
      <c r="AH40" s="40"/>
      <c r="AI40" s="40"/>
      <c r="AJ40" s="40"/>
    </row>
    <row r="41" spans="1:36" x14ac:dyDescent="0.25">
      <c r="B41" s="180" t="s">
        <v>77</v>
      </c>
      <c r="C41" s="181">
        <v>1018631</v>
      </c>
      <c r="D41" s="181">
        <v>1097319</v>
      </c>
      <c r="E41" s="181">
        <v>486424</v>
      </c>
      <c r="F41" s="181">
        <v>940152</v>
      </c>
      <c r="G41" s="181">
        <v>1207955</v>
      </c>
      <c r="H41" s="182">
        <f>IFERROR(G41/F41-1,"-")</f>
        <v>0.28485074753869588</v>
      </c>
      <c r="I41" s="183">
        <f t="shared" ref="I41:I69" si="18">IFERROR(G41/D41-1,"-")</f>
        <v>0.10082391720183459</v>
      </c>
      <c r="J41" s="182">
        <f>G41/G$40</f>
        <v>8.777418465062975E-2</v>
      </c>
      <c r="K41" s="184">
        <f t="shared" ref="K41:K69" si="19">G41/$G8</f>
        <v>0.10690363932837588</v>
      </c>
      <c r="L41" s="181">
        <v>1614810</v>
      </c>
      <c r="M41" s="181">
        <v>1636935</v>
      </c>
      <c r="N41" s="181">
        <v>770581</v>
      </c>
      <c r="O41" s="181">
        <v>1473851</v>
      </c>
      <c r="P41" s="181">
        <v>1940195</v>
      </c>
      <c r="Q41" s="182">
        <f>IFERROR(P41/O41-1,"-")</f>
        <v>0.31641190323852286</v>
      </c>
      <c r="R41" s="183">
        <f t="shared" ref="R41:R69" si="20">IFERROR(P41/M41-1,"-")</f>
        <v>0.18526086863559033</v>
      </c>
      <c r="S41" s="182">
        <f t="shared" ref="S41:S69" si="21">P41/P$40</f>
        <v>0.1155416758028714</v>
      </c>
      <c r="T41" s="184">
        <f t="shared" ref="T41:T69" si="22">P41/$G8</f>
        <v>0.17170665008772532</v>
      </c>
      <c r="U41" s="181">
        <v>470965</v>
      </c>
      <c r="V41" s="181">
        <v>364964</v>
      </c>
      <c r="W41" s="181">
        <v>358912</v>
      </c>
      <c r="X41" s="181">
        <v>146865</v>
      </c>
      <c r="Y41" s="181">
        <v>277985</v>
      </c>
      <c r="Z41" s="181">
        <v>395101</v>
      </c>
      <c r="AA41" s="182">
        <f>IFERROR(Z41/Y41-1,"-")</f>
        <v>0.42130330773243152</v>
      </c>
      <c r="AB41" s="183">
        <f t="shared" ref="AB41:AB69" si="23">IFERROR(Z41/W41-1,"-")</f>
        <v>0.10082972985021388</v>
      </c>
      <c r="AC41" s="181">
        <f t="shared" ref="AC41:AC68" si="24">Z41-Y41</f>
        <v>117116</v>
      </c>
      <c r="AD41" s="181">
        <f t="shared" ref="AD41:AD69" si="25">Z41-W41</f>
        <v>36189</v>
      </c>
      <c r="AE41" s="182">
        <f t="shared" ref="AE41:AE69" si="26">Z41/Z$40</f>
        <v>0.47130936830867048</v>
      </c>
      <c r="AF41" s="184">
        <f t="shared" ref="AF41:AF69" si="27">W41/$D8</f>
        <v>3.0964190407961351E-2</v>
      </c>
      <c r="AG41" s="184">
        <f t="shared" ref="AG41:AG69" si="28">Z41/$G8</f>
        <v>3.4966314806661368E-2</v>
      </c>
      <c r="AH41" s="40"/>
      <c r="AI41" s="40"/>
      <c r="AJ41" s="40"/>
    </row>
    <row r="42" spans="1:36" x14ac:dyDescent="0.25">
      <c r="B42" s="185" t="s">
        <v>9</v>
      </c>
      <c r="C42" s="186">
        <v>470512</v>
      </c>
      <c r="D42" s="186">
        <v>518298</v>
      </c>
      <c r="E42" s="186">
        <v>210204</v>
      </c>
      <c r="F42" s="186">
        <v>431205</v>
      </c>
      <c r="G42" s="186">
        <v>560211</v>
      </c>
      <c r="H42" s="187">
        <f>IFERROR(G42/F42-1,"-")</f>
        <v>0.29917556614603269</v>
      </c>
      <c r="I42" s="188">
        <f t="shared" si="18"/>
        <v>8.08666056978804E-2</v>
      </c>
      <c r="J42" s="187">
        <f t="shared" ref="J42:J69" si="29">G42/G$40</f>
        <v>4.0706867190676753E-2</v>
      </c>
      <c r="K42" s="189">
        <f t="shared" si="19"/>
        <v>0.12726566834064001</v>
      </c>
      <c r="L42" s="186">
        <v>443019</v>
      </c>
      <c r="M42" s="186">
        <v>365452</v>
      </c>
      <c r="N42" s="186">
        <v>199655</v>
      </c>
      <c r="O42" s="186">
        <v>348489</v>
      </c>
      <c r="P42" s="186">
        <v>515834</v>
      </c>
      <c r="Q42" s="187">
        <f>IFERROR(P42/O42-1,"-")</f>
        <v>0.48020167064096708</v>
      </c>
      <c r="R42" s="188">
        <f t="shared" si="20"/>
        <v>0.41149590096647448</v>
      </c>
      <c r="S42" s="187">
        <f t="shared" si="21"/>
        <v>3.0718729197889063E-2</v>
      </c>
      <c r="T42" s="189">
        <f t="shared" si="22"/>
        <v>0.11718434440385088</v>
      </c>
      <c r="U42" s="186">
        <v>298285</v>
      </c>
      <c r="V42" s="186">
        <v>233015</v>
      </c>
      <c r="W42" s="186">
        <v>204294</v>
      </c>
      <c r="X42" s="186">
        <v>65535</v>
      </c>
      <c r="Y42" s="186">
        <v>120739</v>
      </c>
      <c r="Z42" s="186">
        <v>137585</v>
      </c>
      <c r="AA42" s="187">
        <f>IFERROR(Z42/Y42-1,"-")</f>
        <v>0.13952409743330652</v>
      </c>
      <c r="AB42" s="188">
        <f t="shared" si="23"/>
        <v>-0.32653430839868036</v>
      </c>
      <c r="AC42" s="186">
        <f t="shared" si="24"/>
        <v>16846</v>
      </c>
      <c r="AD42" s="186">
        <f t="shared" si="25"/>
        <v>-66709</v>
      </c>
      <c r="AE42" s="187">
        <f t="shared" si="26"/>
        <v>0.16412284311795827</v>
      </c>
      <c r="AF42" s="189">
        <f t="shared" si="27"/>
        <v>4.4127557659110112E-2</v>
      </c>
      <c r="AG42" s="189">
        <f t="shared" si="28"/>
        <v>3.125580714881885E-2</v>
      </c>
      <c r="AH42" s="40"/>
      <c r="AI42" s="40"/>
      <c r="AJ42" s="40"/>
    </row>
    <row r="43" spans="1:36" x14ac:dyDescent="0.25">
      <c r="B43" s="185" t="s">
        <v>81</v>
      </c>
      <c r="C43" s="186">
        <v>548119</v>
      </c>
      <c r="D43" s="186">
        <v>579021</v>
      </c>
      <c r="E43" s="186">
        <v>276220</v>
      </c>
      <c r="F43" s="186">
        <v>508947</v>
      </c>
      <c r="G43" s="186">
        <v>647744</v>
      </c>
      <c r="H43" s="187">
        <f>IFERROR(G43/F43-1,"-")</f>
        <v>0.27271405470510679</v>
      </c>
      <c r="I43" s="188">
        <f t="shared" si="18"/>
        <v>0.11868826864656024</v>
      </c>
      <c r="J43" s="187">
        <f t="shared" si="29"/>
        <v>4.706731745995299E-2</v>
      </c>
      <c r="K43" s="189">
        <f t="shared" si="19"/>
        <v>9.3908973489660777E-2</v>
      </c>
      <c r="L43" s="186">
        <v>1171791</v>
      </c>
      <c r="M43" s="186">
        <v>1271483</v>
      </c>
      <c r="N43" s="186">
        <v>570926</v>
      </c>
      <c r="O43" s="186">
        <v>1125362</v>
      </c>
      <c r="P43" s="186">
        <v>1424361</v>
      </c>
      <c r="Q43" s="187">
        <f>IFERROR(P43/O43-1,"-")</f>
        <v>0.26569139530213381</v>
      </c>
      <c r="R43" s="188">
        <f t="shared" si="20"/>
        <v>0.12023597641494232</v>
      </c>
      <c r="S43" s="187">
        <f t="shared" si="21"/>
        <v>8.4822946604982352E-2</v>
      </c>
      <c r="T43" s="189">
        <f t="shared" si="22"/>
        <v>0.20650176518610242</v>
      </c>
      <c r="U43" s="186">
        <v>172680</v>
      </c>
      <c r="V43" s="186">
        <v>131949</v>
      </c>
      <c r="W43" s="186">
        <v>154618</v>
      </c>
      <c r="X43" s="186">
        <v>81330</v>
      </c>
      <c r="Y43" s="186">
        <v>157246</v>
      </c>
      <c r="Z43" s="186">
        <v>257516</v>
      </c>
      <c r="AA43" s="187">
        <f>IFERROR(Z43/Y43-1,"-")</f>
        <v>0.63766327919311139</v>
      </c>
      <c r="AB43" s="188">
        <f t="shared" si="23"/>
        <v>0.66549819555291112</v>
      </c>
      <c r="AC43" s="186">
        <f t="shared" si="24"/>
        <v>100270</v>
      </c>
      <c r="AD43" s="186">
        <f t="shared" si="25"/>
        <v>102898</v>
      </c>
      <c r="AE43" s="187">
        <f t="shared" si="26"/>
        <v>0.30718652519071221</v>
      </c>
      <c r="AF43" s="189">
        <f t="shared" si="27"/>
        <v>2.221021344029768E-2</v>
      </c>
      <c r="AG43" s="189">
        <f t="shared" si="28"/>
        <v>3.7334291351465217E-2</v>
      </c>
      <c r="AH43" s="40"/>
      <c r="AI43" s="40"/>
      <c r="AJ43" s="40"/>
    </row>
    <row r="44" spans="1:36" x14ac:dyDescent="0.25">
      <c r="B44" s="180" t="s">
        <v>89</v>
      </c>
      <c r="C44" s="181">
        <v>14914999</v>
      </c>
      <c r="D44" s="181">
        <v>13215031</v>
      </c>
      <c r="E44" s="181">
        <v>3858297</v>
      </c>
      <c r="F44" s="181">
        <v>6230449</v>
      </c>
      <c r="G44" s="181">
        <v>12554121</v>
      </c>
      <c r="H44" s="182">
        <f>IFERROR(G44/F44-1,"-")</f>
        <v>1.0149624850472252</v>
      </c>
      <c r="I44" s="183">
        <f t="shared" si="18"/>
        <v>-5.0011990134567252E-2</v>
      </c>
      <c r="J44" s="182">
        <f t="shared" si="29"/>
        <v>0.91222581534937031</v>
      </c>
      <c r="K44" s="184">
        <f t="shared" si="19"/>
        <v>0.16648133850236507</v>
      </c>
      <c r="L44" s="181">
        <v>17113430</v>
      </c>
      <c r="M44" s="181">
        <v>16539392</v>
      </c>
      <c r="N44" s="181">
        <v>4229374</v>
      </c>
      <c r="O44" s="181">
        <v>5202936</v>
      </c>
      <c r="P44" s="181">
        <v>14851971</v>
      </c>
      <c r="Q44" s="182">
        <f>IFERROR(P44/O44-1,"-")</f>
        <v>1.8545365539764473</v>
      </c>
      <c r="R44" s="183">
        <f t="shared" si="20"/>
        <v>-0.10202436703840145</v>
      </c>
      <c r="S44" s="182">
        <f t="shared" si="21"/>
        <v>0.88445832419712855</v>
      </c>
      <c r="T44" s="184">
        <f t="shared" si="22"/>
        <v>0.19695333599845896</v>
      </c>
      <c r="U44" s="181">
        <v>1370568</v>
      </c>
      <c r="V44" s="181">
        <v>1258252</v>
      </c>
      <c r="W44" s="181">
        <v>1194181</v>
      </c>
      <c r="X44" s="181">
        <v>323568</v>
      </c>
      <c r="Y44" s="181">
        <v>176184</v>
      </c>
      <c r="Z44" s="181">
        <v>443204</v>
      </c>
      <c r="AA44" s="182">
        <f>IFERROR(Z44/Y44-1,"-")</f>
        <v>1.5155746265268131</v>
      </c>
      <c r="AB44" s="183">
        <f t="shared" si="23"/>
        <v>-0.62886363122508238</v>
      </c>
      <c r="AC44" s="181">
        <f t="shared" si="24"/>
        <v>267020</v>
      </c>
      <c r="AD44" s="181">
        <f t="shared" si="25"/>
        <v>-750977</v>
      </c>
      <c r="AE44" s="182">
        <f t="shared" si="26"/>
        <v>0.52869063169132957</v>
      </c>
      <c r="AF44" s="184">
        <f t="shared" si="27"/>
        <v>1.3825833521325749E-2</v>
      </c>
      <c r="AG44" s="184">
        <f t="shared" si="28"/>
        <v>5.8773684871766176E-3</v>
      </c>
      <c r="AH44" s="40"/>
      <c r="AI44" s="40"/>
      <c r="AJ44" s="40"/>
    </row>
    <row r="45" spans="1:36" x14ac:dyDescent="0.25">
      <c r="B45" s="185" t="s">
        <v>93</v>
      </c>
      <c r="C45" s="186">
        <v>3739299</v>
      </c>
      <c r="D45" s="186">
        <v>3278894</v>
      </c>
      <c r="E45" s="186">
        <v>719948</v>
      </c>
      <c r="F45" s="186">
        <v>785883</v>
      </c>
      <c r="G45" s="186">
        <v>3349975</v>
      </c>
      <c r="H45" s="187">
        <f t="shared" ref="H45:H69" si="30">IFERROR(G45/F45-1,"-")</f>
        <v>3.262689229821742</v>
      </c>
      <c r="I45" s="188">
        <f t="shared" si="18"/>
        <v>2.1678346418029903E-2</v>
      </c>
      <c r="J45" s="187">
        <f t="shared" si="29"/>
        <v>0.24342076006555988</v>
      </c>
      <c r="K45" s="189">
        <f t="shared" si="19"/>
        <v>0.11781783700100652</v>
      </c>
      <c r="L45" s="186">
        <v>8534872</v>
      </c>
      <c r="M45" s="186">
        <v>8596241</v>
      </c>
      <c r="N45" s="186">
        <v>2051384</v>
      </c>
      <c r="O45" s="186">
        <v>2007120</v>
      </c>
      <c r="P45" s="186">
        <v>7676490</v>
      </c>
      <c r="Q45" s="187">
        <f t="shared" ref="Q45:Q69" si="31">IFERROR(P45/O45-1,"-")</f>
        <v>2.824629319622145</v>
      </c>
      <c r="R45" s="188">
        <f t="shared" si="20"/>
        <v>-0.10699455727218443</v>
      </c>
      <c r="S45" s="187">
        <f t="shared" si="21"/>
        <v>0.45714710061822877</v>
      </c>
      <c r="T45" s="189">
        <f t="shared" si="22"/>
        <v>0.26998035733396714</v>
      </c>
      <c r="U45" s="186">
        <v>222908</v>
      </c>
      <c r="V45" s="186">
        <v>208420</v>
      </c>
      <c r="W45" s="186">
        <v>173909</v>
      </c>
      <c r="X45" s="186">
        <v>43053</v>
      </c>
      <c r="Y45" s="186">
        <v>16281</v>
      </c>
      <c r="Z45" s="186">
        <v>92706</v>
      </c>
      <c r="AA45" s="187">
        <f t="shared" ref="AA45:AA69" si="32">IFERROR(Z45/Y45-1,"-")</f>
        <v>4.6941219826791967</v>
      </c>
      <c r="AB45" s="188">
        <f t="shared" si="23"/>
        <v>-0.46692810607846635</v>
      </c>
      <c r="AC45" s="186">
        <f t="shared" si="24"/>
        <v>76425</v>
      </c>
      <c r="AD45" s="186">
        <f t="shared" si="25"/>
        <v>-81203</v>
      </c>
      <c r="AE45" s="187">
        <f t="shared" si="26"/>
        <v>0.11058743536063843</v>
      </c>
      <c r="AF45" s="189">
        <f t="shared" si="27"/>
        <v>5.6258899178044698E-3</v>
      </c>
      <c r="AG45" s="189">
        <f t="shared" si="28"/>
        <v>3.2604483308130094E-3</v>
      </c>
      <c r="AH45" s="40"/>
      <c r="AI45" s="40"/>
      <c r="AJ45" s="40"/>
    </row>
    <row r="46" spans="1:36" x14ac:dyDescent="0.25">
      <c r="B46" s="185" t="s">
        <v>97</v>
      </c>
      <c r="C46" s="186">
        <v>7172264</v>
      </c>
      <c r="D46" s="186">
        <v>5981819</v>
      </c>
      <c r="E46" s="186">
        <v>1973088</v>
      </c>
      <c r="F46" s="186">
        <v>3198495</v>
      </c>
      <c r="G46" s="186">
        <v>5439370</v>
      </c>
      <c r="H46" s="187">
        <f t="shared" si="30"/>
        <v>0.70060293982013411</v>
      </c>
      <c r="I46" s="188">
        <f t="shared" si="18"/>
        <v>-9.0682951122392663E-2</v>
      </c>
      <c r="J46" s="187">
        <f t="shared" si="29"/>
        <v>0.39524342112338284</v>
      </c>
      <c r="K46" s="189">
        <f t="shared" si="19"/>
        <v>0.35303691370019114</v>
      </c>
      <c r="L46" s="186">
        <v>2709997</v>
      </c>
      <c r="M46" s="186">
        <v>2441990</v>
      </c>
      <c r="N46" s="186">
        <v>689258</v>
      </c>
      <c r="O46" s="186">
        <v>936979</v>
      </c>
      <c r="P46" s="186">
        <v>1811379</v>
      </c>
      <c r="Q46" s="187">
        <f t="shared" si="31"/>
        <v>0.93321195032119175</v>
      </c>
      <c r="R46" s="188">
        <f t="shared" si="20"/>
        <v>-0.25823652021507049</v>
      </c>
      <c r="S46" s="187">
        <f t="shared" si="21"/>
        <v>0.10787047960340554</v>
      </c>
      <c r="T46" s="189">
        <f t="shared" si="22"/>
        <v>0.11756575700887023</v>
      </c>
      <c r="U46" s="186">
        <v>598098</v>
      </c>
      <c r="V46" s="186">
        <v>576260</v>
      </c>
      <c r="W46" s="186">
        <v>598771</v>
      </c>
      <c r="X46" s="186">
        <v>169753</v>
      </c>
      <c r="Y46" s="186">
        <v>83743</v>
      </c>
      <c r="Z46" s="186">
        <v>158670</v>
      </c>
      <c r="AA46" s="187">
        <f t="shared" si="32"/>
        <v>0.89472552929797122</v>
      </c>
      <c r="AB46" s="188">
        <f t="shared" si="23"/>
        <v>-0.73500720642783302</v>
      </c>
      <c r="AC46" s="186">
        <f t="shared" si="24"/>
        <v>74927</v>
      </c>
      <c r="AD46" s="186">
        <f t="shared" si="25"/>
        <v>-440101</v>
      </c>
      <c r="AE46" s="187">
        <f t="shared" si="26"/>
        <v>0.18927478662300715</v>
      </c>
      <c r="AF46" s="189">
        <f t="shared" si="27"/>
        <v>3.0686638068833441E-2</v>
      </c>
      <c r="AG46" s="189">
        <f t="shared" si="28"/>
        <v>1.0298318940761398E-2</v>
      </c>
      <c r="AH46" s="40"/>
      <c r="AI46" s="40"/>
      <c r="AJ46" s="40"/>
    </row>
    <row r="47" spans="1:36" x14ac:dyDescent="0.25">
      <c r="B47" s="185" t="s">
        <v>101</v>
      </c>
      <c r="C47" s="186">
        <v>870851</v>
      </c>
      <c r="D47" s="186">
        <v>782992</v>
      </c>
      <c r="E47" s="186">
        <v>228445</v>
      </c>
      <c r="F47" s="186">
        <v>468175</v>
      </c>
      <c r="G47" s="186">
        <v>786431</v>
      </c>
      <c r="H47" s="187">
        <f t="shared" si="30"/>
        <v>0.67977999679606982</v>
      </c>
      <c r="I47" s="188">
        <f t="shared" si="18"/>
        <v>4.3921266117661339E-3</v>
      </c>
      <c r="J47" s="187">
        <f t="shared" si="29"/>
        <v>5.7144794142976685E-2</v>
      </c>
      <c r="K47" s="189">
        <f t="shared" si="19"/>
        <v>0.21686805130613451</v>
      </c>
      <c r="L47" s="186">
        <v>882226</v>
      </c>
      <c r="M47" s="186">
        <v>872678</v>
      </c>
      <c r="N47" s="186">
        <v>285554</v>
      </c>
      <c r="O47" s="186">
        <v>532713</v>
      </c>
      <c r="P47" s="186">
        <v>897927</v>
      </c>
      <c r="Q47" s="187">
        <f t="shared" si="31"/>
        <v>0.68557365786079938</v>
      </c>
      <c r="R47" s="188">
        <f t="shared" si="20"/>
        <v>2.8932779329833069E-2</v>
      </c>
      <c r="S47" s="187">
        <f t="shared" si="21"/>
        <v>5.3472970669775417E-2</v>
      </c>
      <c r="T47" s="189">
        <f t="shared" si="22"/>
        <v>0.24761444895377147</v>
      </c>
      <c r="U47" s="186">
        <v>91229</v>
      </c>
      <c r="V47" s="186">
        <v>75440</v>
      </c>
      <c r="W47" s="186">
        <v>45985</v>
      </c>
      <c r="X47" s="186">
        <v>6071</v>
      </c>
      <c r="Y47" s="186">
        <v>7059</v>
      </c>
      <c r="Z47" s="186">
        <v>22393</v>
      </c>
      <c r="AA47" s="187">
        <f t="shared" si="32"/>
        <v>2.172262360107664</v>
      </c>
      <c r="AB47" s="188">
        <f t="shared" si="23"/>
        <v>-0.51303685984560188</v>
      </c>
      <c r="AC47" s="186">
        <f t="shared" si="24"/>
        <v>15334</v>
      </c>
      <c r="AD47" s="186">
        <f t="shared" si="25"/>
        <v>-23592</v>
      </c>
      <c r="AE47" s="187">
        <f t="shared" si="26"/>
        <v>2.6712234807140599E-2</v>
      </c>
      <c r="AF47" s="189">
        <f t="shared" si="27"/>
        <v>1.3042500370839823E-2</v>
      </c>
      <c r="AG47" s="189">
        <f t="shared" si="28"/>
        <v>6.1751460368401935E-3</v>
      </c>
      <c r="AH47" s="40"/>
      <c r="AI47" s="40"/>
      <c r="AJ47" s="40"/>
    </row>
    <row r="48" spans="1:36" x14ac:dyDescent="0.25">
      <c r="B48" s="185" t="s">
        <v>110</v>
      </c>
      <c r="C48" s="186">
        <v>384807</v>
      </c>
      <c r="D48" s="186">
        <v>338369</v>
      </c>
      <c r="E48" s="186">
        <v>100978</v>
      </c>
      <c r="F48" s="186">
        <v>203296</v>
      </c>
      <c r="G48" s="186">
        <v>433642</v>
      </c>
      <c r="H48" s="187">
        <f t="shared" si="30"/>
        <v>1.133057217062805</v>
      </c>
      <c r="I48" s="188">
        <f t="shared" si="18"/>
        <v>0.28156539162866578</v>
      </c>
      <c r="J48" s="187">
        <f t="shared" si="29"/>
        <v>3.1509926264031679E-2</v>
      </c>
      <c r="K48" s="189">
        <f t="shared" si="19"/>
        <v>9.8183731607616467E-2</v>
      </c>
      <c r="L48" s="186">
        <v>780995</v>
      </c>
      <c r="M48" s="186">
        <v>621600</v>
      </c>
      <c r="N48" s="186">
        <v>185084</v>
      </c>
      <c r="O48" s="186">
        <v>290377</v>
      </c>
      <c r="P48" s="186">
        <v>759429</v>
      </c>
      <c r="Q48" s="187">
        <f t="shared" si="31"/>
        <v>1.6153207726507266</v>
      </c>
      <c r="R48" s="188">
        <f t="shared" si="20"/>
        <v>0.22173262548262551</v>
      </c>
      <c r="S48" s="187">
        <f t="shared" si="21"/>
        <v>4.5225196082506566E-2</v>
      </c>
      <c r="T48" s="189">
        <f t="shared" si="22"/>
        <v>0.17194730471458156</v>
      </c>
      <c r="U48" s="186">
        <v>155478</v>
      </c>
      <c r="V48" s="186">
        <v>144335</v>
      </c>
      <c r="W48" s="186">
        <v>138279</v>
      </c>
      <c r="X48" s="186">
        <v>28200</v>
      </c>
      <c r="Y48" s="186">
        <v>10866</v>
      </c>
      <c r="Z48" s="186">
        <v>38635</v>
      </c>
      <c r="AA48" s="187">
        <f t="shared" si="32"/>
        <v>2.5555862322841891</v>
      </c>
      <c r="AB48" s="188">
        <f t="shared" si="23"/>
        <v>-0.72060110356597895</v>
      </c>
      <c r="AC48" s="186">
        <f t="shared" si="24"/>
        <v>27769</v>
      </c>
      <c r="AD48" s="186">
        <f t="shared" si="25"/>
        <v>-99644</v>
      </c>
      <c r="AE48" s="187">
        <f t="shared" si="26"/>
        <v>4.608704469137128E-2</v>
      </c>
      <c r="AF48" s="189">
        <f t="shared" si="27"/>
        <v>3.3207304122797793E-2</v>
      </c>
      <c r="AG48" s="189">
        <f t="shared" si="28"/>
        <v>8.7476039467124095E-3</v>
      </c>
      <c r="AH48" s="40"/>
      <c r="AI48" s="40"/>
      <c r="AJ48" s="40"/>
    </row>
    <row r="49" spans="2:36" x14ac:dyDescent="0.25">
      <c r="B49" s="185" t="s">
        <v>105</v>
      </c>
      <c r="C49" s="186">
        <v>96978</v>
      </c>
      <c r="D49" s="186">
        <v>79049</v>
      </c>
      <c r="E49" s="186">
        <v>39996</v>
      </c>
      <c r="F49" s="186">
        <v>63622</v>
      </c>
      <c r="G49" s="186">
        <v>88913</v>
      </c>
      <c r="H49" s="187">
        <f t="shared" si="30"/>
        <v>0.39751972588098461</v>
      </c>
      <c r="I49" s="188">
        <f t="shared" si="18"/>
        <v>0.12478336221837094</v>
      </c>
      <c r="J49" s="187">
        <f t="shared" si="29"/>
        <v>6.4607258381656953E-3</v>
      </c>
      <c r="K49" s="189">
        <f t="shared" si="19"/>
        <v>4.0794013470608743E-2</v>
      </c>
      <c r="L49" s="186">
        <v>321920</v>
      </c>
      <c r="M49" s="186">
        <v>293943</v>
      </c>
      <c r="N49" s="186">
        <v>108180</v>
      </c>
      <c r="O49" s="186">
        <v>167771</v>
      </c>
      <c r="P49" s="186">
        <v>286759</v>
      </c>
      <c r="Q49" s="187">
        <f t="shared" si="31"/>
        <v>0.70922865095874732</v>
      </c>
      <c r="R49" s="188">
        <f t="shared" si="20"/>
        <v>-2.4440112538825609E-2</v>
      </c>
      <c r="S49" s="187">
        <f t="shared" si="21"/>
        <v>1.7076951240239051E-2</v>
      </c>
      <c r="T49" s="189">
        <f t="shared" si="22"/>
        <v>0.13156738057222558</v>
      </c>
      <c r="U49" s="186">
        <v>40603</v>
      </c>
      <c r="V49" s="186">
        <v>34189</v>
      </c>
      <c r="W49" s="186">
        <v>34186</v>
      </c>
      <c r="X49" s="186">
        <v>9569</v>
      </c>
      <c r="Y49" s="186">
        <v>8359</v>
      </c>
      <c r="Z49" s="186">
        <v>16619</v>
      </c>
      <c r="AA49" s="187">
        <f t="shared" si="32"/>
        <v>0.98815647804761331</v>
      </c>
      <c r="AB49" s="188">
        <f t="shared" si="23"/>
        <v>-0.51386532498683679</v>
      </c>
      <c r="AC49" s="186">
        <f t="shared" si="24"/>
        <v>8260</v>
      </c>
      <c r="AD49" s="186">
        <f t="shared" si="25"/>
        <v>-17567</v>
      </c>
      <c r="AE49" s="187">
        <f t="shared" si="26"/>
        <v>1.9824526872677606E-2</v>
      </c>
      <c r="AF49" s="189">
        <f t="shared" si="27"/>
        <v>1.5713200310899452E-2</v>
      </c>
      <c r="AG49" s="189">
        <f t="shared" si="28"/>
        <v>7.624933472811026E-3</v>
      </c>
      <c r="AH49" s="40"/>
      <c r="AI49" s="40"/>
      <c r="AJ49" s="40"/>
    </row>
    <row r="50" spans="2:36" x14ac:dyDescent="0.25">
      <c r="B50" s="185" t="s">
        <v>114</v>
      </c>
      <c r="C50" s="186">
        <v>470801</v>
      </c>
      <c r="D50" s="186">
        <v>505826</v>
      </c>
      <c r="E50" s="186">
        <v>111481</v>
      </c>
      <c r="F50" s="186">
        <v>296357</v>
      </c>
      <c r="G50" s="186">
        <v>451789</v>
      </c>
      <c r="H50" s="187">
        <f t="shared" si="30"/>
        <v>0.52447554807208863</v>
      </c>
      <c r="I50" s="188">
        <f t="shared" si="18"/>
        <v>-0.1068292258602761</v>
      </c>
      <c r="J50" s="187">
        <f t="shared" si="29"/>
        <v>3.282854999492809E-2</v>
      </c>
      <c r="K50" s="189">
        <f t="shared" si="19"/>
        <v>0.21166738270516378</v>
      </c>
      <c r="L50" s="186">
        <v>343969</v>
      </c>
      <c r="M50" s="186">
        <v>312782</v>
      </c>
      <c r="N50" s="186">
        <v>86408</v>
      </c>
      <c r="O50" s="186">
        <v>149861</v>
      </c>
      <c r="P50" s="186">
        <v>289955</v>
      </c>
      <c r="Q50" s="187">
        <f t="shared" si="31"/>
        <v>0.93482627234570703</v>
      </c>
      <c r="R50" s="188">
        <f t="shared" si="20"/>
        <v>-7.2980542358575651E-2</v>
      </c>
      <c r="S50" s="187">
        <f t="shared" si="21"/>
        <v>1.7267278086698284E-2</v>
      </c>
      <c r="T50" s="189">
        <f t="shared" si="22"/>
        <v>0.13584663626665491</v>
      </c>
      <c r="U50" s="186">
        <v>13027</v>
      </c>
      <c r="V50" s="186">
        <v>14170</v>
      </c>
      <c r="W50" s="186">
        <v>10117</v>
      </c>
      <c r="X50" s="186">
        <v>2967</v>
      </c>
      <c r="Y50" s="186">
        <v>4524</v>
      </c>
      <c r="Z50" s="186">
        <v>10432</v>
      </c>
      <c r="AA50" s="187">
        <f t="shared" si="32"/>
        <v>1.3059239610963749</v>
      </c>
      <c r="AB50" s="188">
        <f t="shared" si="23"/>
        <v>3.1135712167638552E-2</v>
      </c>
      <c r="AC50" s="186">
        <f t="shared" si="24"/>
        <v>5908</v>
      </c>
      <c r="AD50" s="186">
        <f t="shared" si="25"/>
        <v>315</v>
      </c>
      <c r="AE50" s="187">
        <f t="shared" si="26"/>
        <v>1.2444158152462409E-2</v>
      </c>
      <c r="AF50" s="189">
        <f t="shared" si="27"/>
        <v>4.3505389688659312E-3</v>
      </c>
      <c r="AG50" s="189">
        <f t="shared" si="28"/>
        <v>4.8874898157774283E-3</v>
      </c>
      <c r="AH50" s="40"/>
      <c r="AI50" s="40"/>
      <c r="AJ50" s="40"/>
    </row>
    <row r="51" spans="2:36" x14ac:dyDescent="0.25">
      <c r="B51" s="185" t="s">
        <v>118</v>
      </c>
      <c r="C51" s="186">
        <v>166123</v>
      </c>
      <c r="D51" s="186">
        <v>172163</v>
      </c>
      <c r="E51" s="186">
        <v>41976</v>
      </c>
      <c r="F51" s="186">
        <v>69681</v>
      </c>
      <c r="G51" s="186">
        <v>183815</v>
      </c>
      <c r="H51" s="187">
        <f t="shared" si="30"/>
        <v>1.637950086824242</v>
      </c>
      <c r="I51" s="188">
        <f t="shared" si="18"/>
        <v>6.7680047396943666E-2</v>
      </c>
      <c r="J51" s="187">
        <f t="shared" si="29"/>
        <v>1.3356633112620508E-2</v>
      </c>
      <c r="K51" s="189">
        <f t="shared" si="19"/>
        <v>5.438556574568864E-2</v>
      </c>
      <c r="L51" s="186">
        <v>1698099</v>
      </c>
      <c r="M51" s="186">
        <v>1783172</v>
      </c>
      <c r="N51" s="186">
        <v>341351</v>
      </c>
      <c r="O51" s="186">
        <v>496657</v>
      </c>
      <c r="P51" s="186">
        <v>1704992</v>
      </c>
      <c r="Q51" s="187">
        <f t="shared" si="31"/>
        <v>2.4329366142025584</v>
      </c>
      <c r="R51" s="188">
        <f t="shared" si="20"/>
        <v>-4.3843218713618182E-2</v>
      </c>
      <c r="S51" s="187">
        <f t="shared" si="21"/>
        <v>0.10153496576915688</v>
      </c>
      <c r="T51" s="189">
        <f t="shared" si="22"/>
        <v>0.50445803939761802</v>
      </c>
      <c r="U51" s="186">
        <v>1298</v>
      </c>
      <c r="V51" s="186">
        <v>2234</v>
      </c>
      <c r="W51" s="186">
        <v>1800</v>
      </c>
      <c r="X51" s="186">
        <v>797</v>
      </c>
      <c r="Y51" s="186">
        <v>347</v>
      </c>
      <c r="Z51" s="186">
        <v>937</v>
      </c>
      <c r="AA51" s="187">
        <f t="shared" si="32"/>
        <v>1.7002881844380404</v>
      </c>
      <c r="AB51" s="188">
        <f t="shared" si="23"/>
        <v>-0.47944444444444445</v>
      </c>
      <c r="AC51" s="186">
        <f t="shared" si="24"/>
        <v>590</v>
      </c>
      <c r="AD51" s="186">
        <f t="shared" si="25"/>
        <v>-863</v>
      </c>
      <c r="AE51" s="187">
        <f t="shared" si="26"/>
        <v>1.1177316131956746E-3</v>
      </c>
      <c r="AF51" s="189">
        <f t="shared" si="27"/>
        <v>5.4009856798865798E-4</v>
      </c>
      <c r="AG51" s="189">
        <f t="shared" si="28"/>
        <v>2.7723132009743631E-4</v>
      </c>
      <c r="AH51" s="40"/>
      <c r="AI51" s="40"/>
      <c r="AJ51" s="40"/>
    </row>
    <row r="52" spans="2:36" x14ac:dyDescent="0.25">
      <c r="B52" s="185" t="s">
        <v>140</v>
      </c>
      <c r="C52" s="186">
        <v>381511</v>
      </c>
      <c r="D52" s="186">
        <v>321015</v>
      </c>
      <c r="E52" s="186">
        <v>127679</v>
      </c>
      <c r="F52" s="186">
        <v>355233</v>
      </c>
      <c r="G52" s="186">
        <v>489327</v>
      </c>
      <c r="H52" s="187">
        <f t="shared" si="30"/>
        <v>0.3774818217902054</v>
      </c>
      <c r="I52" s="188">
        <f t="shared" si="18"/>
        <v>0.52431194803981129</v>
      </c>
      <c r="J52" s="187">
        <f t="shared" si="29"/>
        <v>3.5556190795632867E-2</v>
      </c>
      <c r="K52" s="189">
        <f t="shared" si="19"/>
        <v>0.27900321580075721</v>
      </c>
      <c r="L52" s="186">
        <v>336073</v>
      </c>
      <c r="M52" s="186">
        <v>263509</v>
      </c>
      <c r="N52" s="186">
        <v>69283</v>
      </c>
      <c r="O52" s="186">
        <v>80807</v>
      </c>
      <c r="P52" s="186">
        <v>205892</v>
      </c>
      <c r="Q52" s="187">
        <f t="shared" si="31"/>
        <v>1.5479475787988664</v>
      </c>
      <c r="R52" s="188">
        <f t="shared" si="20"/>
        <v>-0.2186528733363946</v>
      </c>
      <c r="S52" s="187">
        <f t="shared" si="21"/>
        <v>1.2261193701872647E-2</v>
      </c>
      <c r="T52" s="189">
        <f t="shared" si="22"/>
        <v>0.11739497331569584</v>
      </c>
      <c r="U52" s="186">
        <v>22537</v>
      </c>
      <c r="V52" s="186">
        <v>38087</v>
      </c>
      <c r="W52" s="186">
        <v>28389</v>
      </c>
      <c r="X52" s="186">
        <v>2437</v>
      </c>
      <c r="Y52" s="186">
        <v>20875</v>
      </c>
      <c r="Z52" s="186">
        <v>4926</v>
      </c>
      <c r="AA52" s="187">
        <f t="shared" si="32"/>
        <v>-0.76402395209580842</v>
      </c>
      <c r="AB52" s="188">
        <f t="shared" si="23"/>
        <v>-0.8264820881327275</v>
      </c>
      <c r="AC52" s="186">
        <f t="shared" si="24"/>
        <v>-15949</v>
      </c>
      <c r="AD52" s="186">
        <f t="shared" si="25"/>
        <v>-23463</v>
      </c>
      <c r="AE52" s="187">
        <f t="shared" si="26"/>
        <v>5.8761429312720308E-3</v>
      </c>
      <c r="AF52" s="189">
        <f t="shared" si="27"/>
        <v>2.1750239613492518E-2</v>
      </c>
      <c r="AG52" s="189">
        <f t="shared" si="28"/>
        <v>2.8086940655932128E-3</v>
      </c>
      <c r="AH52" s="40"/>
      <c r="AI52" s="40"/>
      <c r="AJ52" s="40"/>
    </row>
    <row r="53" spans="2:36" x14ac:dyDescent="0.25">
      <c r="B53" s="185" t="s">
        <v>130</v>
      </c>
      <c r="C53" s="186">
        <v>214246</v>
      </c>
      <c r="D53" s="186">
        <v>184522</v>
      </c>
      <c r="E53" s="186">
        <v>64072</v>
      </c>
      <c r="F53" s="186">
        <v>131580</v>
      </c>
      <c r="G53" s="186">
        <v>188628</v>
      </c>
      <c r="H53" s="187">
        <f t="shared" si="30"/>
        <v>0.43356133150934784</v>
      </c>
      <c r="I53" s="188">
        <f t="shared" si="18"/>
        <v>2.2252089181777679E-2</v>
      </c>
      <c r="J53" s="187">
        <f t="shared" si="29"/>
        <v>1.3706362324986433E-2</v>
      </c>
      <c r="K53" s="189">
        <f t="shared" si="19"/>
        <v>9.7410685698350569E-2</v>
      </c>
      <c r="L53" s="186">
        <v>296472</v>
      </c>
      <c r="M53" s="186">
        <v>292559</v>
      </c>
      <c r="N53" s="186">
        <v>70461</v>
      </c>
      <c r="O53" s="186">
        <v>155340</v>
      </c>
      <c r="P53" s="186">
        <v>300519</v>
      </c>
      <c r="Q53" s="187">
        <f t="shared" si="31"/>
        <v>0.93458864426419463</v>
      </c>
      <c r="R53" s="188">
        <f t="shared" si="20"/>
        <v>2.7208187066540379E-2</v>
      </c>
      <c r="S53" s="187">
        <f t="shared" si="21"/>
        <v>1.7896380967172429E-2</v>
      </c>
      <c r="T53" s="189">
        <f t="shared" si="22"/>
        <v>0.15519308827630368</v>
      </c>
      <c r="U53" s="186">
        <v>60421</v>
      </c>
      <c r="V53" s="186">
        <v>42354</v>
      </c>
      <c r="W53" s="186">
        <v>43395</v>
      </c>
      <c r="X53" s="186">
        <v>24171</v>
      </c>
      <c r="Y53" s="186">
        <v>350</v>
      </c>
      <c r="Z53" s="186">
        <v>30576</v>
      </c>
      <c r="AA53" s="187">
        <f t="shared" si="32"/>
        <v>86.36</v>
      </c>
      <c r="AB53" s="188">
        <f t="shared" si="23"/>
        <v>-0.2954026961631524</v>
      </c>
      <c r="AC53" s="186">
        <f t="shared" si="24"/>
        <v>30226</v>
      </c>
      <c r="AD53" s="186">
        <f t="shared" si="25"/>
        <v>-12819</v>
      </c>
      <c r="AE53" s="187">
        <f t="shared" si="26"/>
        <v>3.6473598511281694E-2</v>
      </c>
      <c r="AF53" s="189">
        <f t="shared" si="27"/>
        <v>1.9896252471270904E-2</v>
      </c>
      <c r="AG53" s="189">
        <f t="shared" si="28"/>
        <v>1.5789962921267081E-2</v>
      </c>
      <c r="AH53" s="40"/>
      <c r="AI53" s="40"/>
      <c r="AJ53" s="40"/>
    </row>
    <row r="54" spans="2:36" x14ac:dyDescent="0.25">
      <c r="B54" s="185" t="s">
        <v>142</v>
      </c>
      <c r="C54" s="186">
        <v>1105</v>
      </c>
      <c r="D54" s="186">
        <v>323</v>
      </c>
      <c r="E54" s="186">
        <v>98</v>
      </c>
      <c r="F54" s="186">
        <v>148</v>
      </c>
      <c r="G54" s="186">
        <v>945</v>
      </c>
      <c r="H54" s="187">
        <f t="shared" si="30"/>
        <v>5.3851351351351351</v>
      </c>
      <c r="I54" s="188">
        <f t="shared" si="18"/>
        <v>1.9256965944272446</v>
      </c>
      <c r="J54" s="187">
        <f t="shared" si="29"/>
        <v>6.8666965652565786E-5</v>
      </c>
      <c r="K54" s="189">
        <f t="shared" si="19"/>
        <v>1.6649547290880804E-3</v>
      </c>
      <c r="L54" s="186">
        <v>901</v>
      </c>
      <c r="M54" s="186">
        <v>928</v>
      </c>
      <c r="N54" s="186">
        <v>224</v>
      </c>
      <c r="O54" s="186">
        <v>339</v>
      </c>
      <c r="P54" s="186">
        <v>1121</v>
      </c>
      <c r="Q54" s="187">
        <f t="shared" si="31"/>
        <v>2.3067846607669615</v>
      </c>
      <c r="R54" s="188">
        <f t="shared" si="20"/>
        <v>0.20797413793103448</v>
      </c>
      <c r="S54" s="187">
        <f t="shared" si="21"/>
        <v>6.675732005031394E-5</v>
      </c>
      <c r="T54" s="189">
        <f t="shared" si="22"/>
        <v>1.9750415357753844E-3</v>
      </c>
      <c r="U54" s="186">
        <v>867</v>
      </c>
      <c r="V54" s="186">
        <v>114</v>
      </c>
      <c r="W54" s="186">
        <v>137</v>
      </c>
      <c r="X54" s="186">
        <v>15</v>
      </c>
      <c r="Y54" s="186">
        <v>8</v>
      </c>
      <c r="Z54" s="186">
        <v>91</v>
      </c>
      <c r="AA54" s="187">
        <f t="shared" si="32"/>
        <v>10.375</v>
      </c>
      <c r="AB54" s="188">
        <f t="shared" si="23"/>
        <v>-0.33576642335766427</v>
      </c>
      <c r="AC54" s="186">
        <f t="shared" si="24"/>
        <v>83</v>
      </c>
      <c r="AD54" s="186">
        <f t="shared" si="25"/>
        <v>-46</v>
      </c>
      <c r="AE54" s="187">
        <f t="shared" si="26"/>
        <v>1.0855237652167171E-4</v>
      </c>
      <c r="AF54" s="189">
        <f t="shared" si="27"/>
        <v>3.9540293579464446E-4</v>
      </c>
      <c r="AG54" s="189">
        <f t="shared" si="28"/>
        <v>1.6032897391218552E-4</v>
      </c>
      <c r="AH54" s="40"/>
      <c r="AI54" s="40"/>
      <c r="AJ54" s="40"/>
    </row>
    <row r="55" spans="2:36" x14ac:dyDescent="0.25">
      <c r="B55" s="185" t="s">
        <v>122</v>
      </c>
      <c r="C55" s="186">
        <v>214760</v>
      </c>
      <c r="D55" s="186">
        <v>206795</v>
      </c>
      <c r="E55" s="186">
        <v>46896</v>
      </c>
      <c r="F55" s="186">
        <v>120743</v>
      </c>
      <c r="G55" s="186">
        <v>167862</v>
      </c>
      <c r="H55" s="187">
        <f t="shared" si="30"/>
        <v>0.3902420844272545</v>
      </c>
      <c r="I55" s="188">
        <f t="shared" si="18"/>
        <v>-0.18826857515897388</v>
      </c>
      <c r="J55" s="187">
        <f t="shared" si="29"/>
        <v>1.2197433003567194E-2</v>
      </c>
      <c r="K55" s="189">
        <f t="shared" si="19"/>
        <v>0.17068218168803134</v>
      </c>
      <c r="L55" s="186">
        <v>178970</v>
      </c>
      <c r="M55" s="186">
        <v>181746</v>
      </c>
      <c r="N55" s="186">
        <v>43653</v>
      </c>
      <c r="O55" s="186">
        <v>78359</v>
      </c>
      <c r="P55" s="186">
        <v>126226</v>
      </c>
      <c r="Q55" s="187">
        <f t="shared" si="31"/>
        <v>0.61086792838091353</v>
      </c>
      <c r="R55" s="188">
        <f t="shared" si="20"/>
        <v>-0.30548127606659847</v>
      </c>
      <c r="S55" s="187">
        <f t="shared" si="21"/>
        <v>7.5169576098759383E-3</v>
      </c>
      <c r="T55" s="189">
        <f t="shared" si="22"/>
        <v>0.12834667206248851</v>
      </c>
      <c r="U55" s="186">
        <v>19667</v>
      </c>
      <c r="V55" s="186">
        <v>15687</v>
      </c>
      <c r="W55" s="186">
        <v>20810</v>
      </c>
      <c r="X55" s="186">
        <v>5563</v>
      </c>
      <c r="Y55" s="186">
        <v>4993</v>
      </c>
      <c r="Z55" s="186">
        <v>8398</v>
      </c>
      <c r="AA55" s="187">
        <f t="shared" si="32"/>
        <v>0.6819547366312837</v>
      </c>
      <c r="AB55" s="188">
        <f t="shared" si="23"/>
        <v>-0.59644401729937524</v>
      </c>
      <c r="AC55" s="186">
        <f t="shared" si="24"/>
        <v>3405</v>
      </c>
      <c r="AD55" s="186">
        <f t="shared" si="25"/>
        <v>-12412</v>
      </c>
      <c r="AE55" s="187">
        <f t="shared" si="26"/>
        <v>1.0017833604714275E-2</v>
      </c>
      <c r="AF55" s="189">
        <f t="shared" si="27"/>
        <v>1.6792401216541283E-2</v>
      </c>
      <c r="AG55" s="189">
        <f t="shared" si="28"/>
        <v>8.5390914073232016E-3</v>
      </c>
      <c r="AH55" s="40"/>
      <c r="AI55" s="40"/>
      <c r="AJ55" s="40"/>
    </row>
    <row r="56" spans="2:36" x14ac:dyDescent="0.25">
      <c r="B56" s="185" t="s">
        <v>136</v>
      </c>
      <c r="C56" s="186">
        <v>347853</v>
      </c>
      <c r="D56" s="186">
        <v>329019</v>
      </c>
      <c r="E56" s="186">
        <v>106187</v>
      </c>
      <c r="F56" s="186">
        <v>95276</v>
      </c>
      <c r="G56" s="186">
        <v>155486</v>
      </c>
      <c r="H56" s="187">
        <f t="shared" si="30"/>
        <v>0.63195348251395944</v>
      </c>
      <c r="I56" s="188">
        <f t="shared" si="18"/>
        <v>-0.52742546783012534</v>
      </c>
      <c r="J56" s="187">
        <f t="shared" si="29"/>
        <v>1.1298150075613592E-2</v>
      </c>
      <c r="K56" s="189">
        <f t="shared" si="19"/>
        <v>7.1606172040683341E-2</v>
      </c>
      <c r="L56" s="186">
        <v>276569</v>
      </c>
      <c r="M56" s="186">
        <v>212568</v>
      </c>
      <c r="N56" s="186">
        <v>80503</v>
      </c>
      <c r="O56" s="186">
        <v>31651</v>
      </c>
      <c r="P56" s="186">
        <v>137032</v>
      </c>
      <c r="Q56" s="187">
        <f t="shared" si="31"/>
        <v>3.3294682632460271</v>
      </c>
      <c r="R56" s="188">
        <f t="shared" si="20"/>
        <v>-0.35534981747017425</v>
      </c>
      <c r="S56" s="187">
        <f t="shared" si="21"/>
        <v>8.160471972466209E-3</v>
      </c>
      <c r="T56" s="189">
        <f t="shared" si="22"/>
        <v>6.3107527154077664E-2</v>
      </c>
      <c r="U56" s="186">
        <v>48657</v>
      </c>
      <c r="V56" s="186">
        <v>40898</v>
      </c>
      <c r="W56" s="186">
        <v>32493</v>
      </c>
      <c r="X56" s="186">
        <v>9788</v>
      </c>
      <c r="Y56" s="186">
        <v>368</v>
      </c>
      <c r="Z56" s="186">
        <v>2112</v>
      </c>
      <c r="AA56" s="187">
        <f t="shared" si="32"/>
        <v>4.7391304347826084</v>
      </c>
      <c r="AB56" s="188">
        <f t="shared" si="23"/>
        <v>-0.93500138491367368</v>
      </c>
      <c r="AC56" s="186">
        <f t="shared" si="24"/>
        <v>1744</v>
      </c>
      <c r="AD56" s="186">
        <f t="shared" si="25"/>
        <v>-30381</v>
      </c>
      <c r="AE56" s="187">
        <f t="shared" si="26"/>
        <v>2.5193694419095676E-3</v>
      </c>
      <c r="AF56" s="189">
        <f t="shared" si="27"/>
        <v>7.7131330730875912E-3</v>
      </c>
      <c r="AG56" s="189">
        <f t="shared" si="28"/>
        <v>9.7264213723372657E-4</v>
      </c>
      <c r="AH56" s="40"/>
      <c r="AI56" s="40"/>
      <c r="AJ56" s="40"/>
    </row>
    <row r="57" spans="2:36" x14ac:dyDescent="0.25">
      <c r="B57" s="185" t="s">
        <v>286</v>
      </c>
      <c r="C57" s="186">
        <v>15626</v>
      </c>
      <c r="D57" s="186">
        <v>16659</v>
      </c>
      <c r="E57" s="186">
        <v>4434</v>
      </c>
      <c r="F57" s="186">
        <v>7130</v>
      </c>
      <c r="G57" s="186">
        <v>11869</v>
      </c>
      <c r="H57" s="187">
        <f t="shared" si="30"/>
        <v>0.66465638148667594</v>
      </c>
      <c r="I57" s="188">
        <f t="shared" si="18"/>
        <v>-0.28753226484182726</v>
      </c>
      <c r="J57" s="187">
        <f t="shared" si="29"/>
        <v>8.6244255590508297E-4</v>
      </c>
      <c r="K57" s="189">
        <f t="shared" si="19"/>
        <v>5.5531901952435986E-2</v>
      </c>
      <c r="L57" s="186">
        <v>20200</v>
      </c>
      <c r="M57" s="186">
        <v>21525</v>
      </c>
      <c r="N57" s="186">
        <v>5454</v>
      </c>
      <c r="O57" s="186">
        <v>10645</v>
      </c>
      <c r="P57" s="186">
        <v>21103</v>
      </c>
      <c r="Q57" s="187">
        <f t="shared" si="31"/>
        <v>0.98243306716768442</v>
      </c>
      <c r="R57" s="188">
        <f t="shared" si="20"/>
        <v>-1.9605110336817666E-2</v>
      </c>
      <c r="S57" s="187">
        <f t="shared" si="21"/>
        <v>1.2567169714734834E-3</v>
      </c>
      <c r="T57" s="189">
        <f t="shared" si="22"/>
        <v>9.8735338015187177E-2</v>
      </c>
      <c r="U57" s="186">
        <v>1964</v>
      </c>
      <c r="V57" s="186">
        <v>1534</v>
      </c>
      <c r="W57" s="186">
        <v>1973</v>
      </c>
      <c r="X57" s="186">
        <v>466</v>
      </c>
      <c r="Y57" s="186">
        <v>541</v>
      </c>
      <c r="Z57" s="186">
        <v>2048</v>
      </c>
      <c r="AA57" s="187">
        <f t="shared" si="32"/>
        <v>2.7855822550831792</v>
      </c>
      <c r="AB57" s="188">
        <f t="shared" si="23"/>
        <v>3.8013177901672579E-2</v>
      </c>
      <c r="AC57" s="186">
        <f t="shared" si="24"/>
        <v>1507</v>
      </c>
      <c r="AD57" s="186">
        <f t="shared" si="25"/>
        <v>75</v>
      </c>
      <c r="AE57" s="187">
        <f t="shared" si="26"/>
        <v>2.4430249133668533E-3</v>
      </c>
      <c r="AF57" s="189">
        <f t="shared" si="27"/>
        <v>1.1166765712992048E-2</v>
      </c>
      <c r="AG57" s="189">
        <f t="shared" si="28"/>
        <v>9.5820486307682945E-3</v>
      </c>
      <c r="AH57" s="40"/>
      <c r="AI57" s="40"/>
      <c r="AJ57" s="40"/>
    </row>
    <row r="58" spans="2:36" x14ac:dyDescent="0.25">
      <c r="B58" s="185" t="s">
        <v>132</v>
      </c>
      <c r="C58" s="186">
        <v>81970</v>
      </c>
      <c r="D58" s="186">
        <v>73663</v>
      </c>
      <c r="E58" s="186">
        <v>31852</v>
      </c>
      <c r="F58" s="186">
        <v>11406</v>
      </c>
      <c r="G58" s="186">
        <v>31487</v>
      </c>
      <c r="H58" s="187">
        <f t="shared" si="30"/>
        <v>1.760564615114852</v>
      </c>
      <c r="I58" s="188">
        <f t="shared" si="18"/>
        <v>-0.57255338501011366</v>
      </c>
      <c r="J58" s="187">
        <f t="shared" si="29"/>
        <v>2.2879542301612052E-3</v>
      </c>
      <c r="K58" s="189">
        <f t="shared" si="19"/>
        <v>2.8429416279174755E-2</v>
      </c>
      <c r="L58" s="186">
        <v>83057</v>
      </c>
      <c r="M58" s="186">
        <v>60437</v>
      </c>
      <c r="N58" s="186">
        <v>23343</v>
      </c>
      <c r="O58" s="186">
        <v>25355</v>
      </c>
      <c r="P58" s="186">
        <v>50311</v>
      </c>
      <c r="Q58" s="187">
        <f t="shared" si="31"/>
        <v>0.98426345888384925</v>
      </c>
      <c r="R58" s="188">
        <f t="shared" si="20"/>
        <v>-0.16754637060079092</v>
      </c>
      <c r="S58" s="187">
        <f t="shared" si="21"/>
        <v>2.9960994906791656E-3</v>
      </c>
      <c r="T58" s="189">
        <f t="shared" si="22"/>
        <v>4.5425488691255476E-2</v>
      </c>
      <c r="U58" s="186">
        <v>15969</v>
      </c>
      <c r="V58" s="186">
        <v>13262</v>
      </c>
      <c r="W58" s="186">
        <v>5754</v>
      </c>
      <c r="X58" s="186">
        <v>3161</v>
      </c>
      <c r="Y58" s="186">
        <v>145</v>
      </c>
      <c r="Z58" s="186">
        <v>675</v>
      </c>
      <c r="AA58" s="187">
        <f t="shared" si="32"/>
        <v>3.6551724137931032</v>
      </c>
      <c r="AB58" s="188">
        <f t="shared" si="23"/>
        <v>-0.88269030239833157</v>
      </c>
      <c r="AC58" s="186">
        <f t="shared" si="24"/>
        <v>530</v>
      </c>
      <c r="AD58" s="186">
        <f t="shared" si="25"/>
        <v>-5079</v>
      </c>
      <c r="AE58" s="187">
        <f t="shared" si="26"/>
        <v>8.0519619947393845E-4</v>
      </c>
      <c r="AF58" s="189">
        <f t="shared" si="27"/>
        <v>3.235121477293428E-3</v>
      </c>
      <c r="AG58" s="189">
        <f t="shared" si="28"/>
        <v>6.0945329781951149E-4</v>
      </c>
      <c r="AH58" s="40"/>
      <c r="AI58" s="40"/>
      <c r="AJ58" s="40"/>
    </row>
    <row r="59" spans="2:36" x14ac:dyDescent="0.25">
      <c r="B59" s="185" t="s">
        <v>155</v>
      </c>
      <c r="C59" s="186">
        <v>12945</v>
      </c>
      <c r="D59" s="186">
        <v>9150</v>
      </c>
      <c r="E59" s="186">
        <v>5251</v>
      </c>
      <c r="F59" s="186">
        <v>10001</v>
      </c>
      <c r="G59" s="186">
        <v>29634</v>
      </c>
      <c r="H59" s="187">
        <f t="shared" si="30"/>
        <v>1.963103689631037</v>
      </c>
      <c r="I59" s="188">
        <f t="shared" si="18"/>
        <v>2.238688524590164</v>
      </c>
      <c r="J59" s="187">
        <f t="shared" si="29"/>
        <v>2.1533088467176028E-3</v>
      </c>
      <c r="K59" s="189">
        <f t="shared" si="19"/>
        <v>0.1046997222987726</v>
      </c>
      <c r="L59" s="186">
        <v>15647</v>
      </c>
      <c r="M59" s="186">
        <v>20987</v>
      </c>
      <c r="N59" s="186">
        <v>7007</v>
      </c>
      <c r="O59" s="186">
        <v>8393</v>
      </c>
      <c r="P59" s="186">
        <v>25748</v>
      </c>
      <c r="Q59" s="187">
        <f t="shared" si="31"/>
        <v>2.0677945907303705</v>
      </c>
      <c r="R59" s="188">
        <f t="shared" si="20"/>
        <v>0.2268547195883166</v>
      </c>
      <c r="S59" s="187">
        <f t="shared" si="21"/>
        <v>1.5333340558924917E-3</v>
      </c>
      <c r="T59" s="189">
        <f t="shared" si="22"/>
        <v>9.0970117086751609E-2</v>
      </c>
      <c r="U59" s="186">
        <v>519</v>
      </c>
      <c r="V59" s="186">
        <v>701</v>
      </c>
      <c r="W59" s="186">
        <v>1354</v>
      </c>
      <c r="X59" s="186">
        <v>268</v>
      </c>
      <c r="Y59" s="186">
        <v>382</v>
      </c>
      <c r="Z59" s="186">
        <v>1626</v>
      </c>
      <c r="AA59" s="187">
        <f t="shared" si="32"/>
        <v>3.2565445026178015</v>
      </c>
      <c r="AB59" s="188">
        <f t="shared" si="23"/>
        <v>0.20088626292466771</v>
      </c>
      <c r="AC59" s="186">
        <f t="shared" si="24"/>
        <v>1244</v>
      </c>
      <c r="AD59" s="186">
        <f t="shared" si="25"/>
        <v>272</v>
      </c>
      <c r="AE59" s="187">
        <f t="shared" si="26"/>
        <v>1.9396281782883319E-3</v>
      </c>
      <c r="AF59" s="189">
        <f t="shared" si="27"/>
        <v>7.3665025434563802E-3</v>
      </c>
      <c r="AG59" s="189">
        <f t="shared" si="28"/>
        <v>5.7448116507324105E-3</v>
      </c>
      <c r="AH59" s="40"/>
      <c r="AI59" s="40"/>
      <c r="AJ59" s="40"/>
    </row>
    <row r="60" spans="2:36" x14ac:dyDescent="0.25">
      <c r="B60" s="185" t="s">
        <v>146</v>
      </c>
      <c r="C60" s="186">
        <v>12901</v>
      </c>
      <c r="D60" s="186">
        <v>15207</v>
      </c>
      <c r="E60" s="186">
        <v>2403</v>
      </c>
      <c r="F60" s="186">
        <v>6640</v>
      </c>
      <c r="G60" s="186">
        <v>17269</v>
      </c>
      <c r="H60" s="187">
        <f t="shared" si="30"/>
        <v>1.6007530120481928</v>
      </c>
      <c r="I60" s="188">
        <f t="shared" si="18"/>
        <v>0.13559544946406255</v>
      </c>
      <c r="J60" s="187">
        <f t="shared" si="29"/>
        <v>1.2548252167768875E-3</v>
      </c>
      <c r="K60" s="189">
        <f t="shared" si="19"/>
        <v>8.1456394484983707E-2</v>
      </c>
      <c r="L60" s="186">
        <v>14021</v>
      </c>
      <c r="M60" s="186">
        <v>15884</v>
      </c>
      <c r="N60" s="186">
        <v>4678</v>
      </c>
      <c r="O60" s="186">
        <v>5139</v>
      </c>
      <c r="P60" s="186">
        <v>16932</v>
      </c>
      <c r="Q60" s="187">
        <f t="shared" si="31"/>
        <v>2.2948044366608289</v>
      </c>
      <c r="R60" s="188">
        <f t="shared" si="20"/>
        <v>6.5978342986653171E-2</v>
      </c>
      <c r="S60" s="187">
        <f t="shared" si="21"/>
        <v>1.0083273354968025E-3</v>
      </c>
      <c r="T60" s="189">
        <f t="shared" si="22"/>
        <v>7.9866794337815974E-2</v>
      </c>
      <c r="U60" s="186">
        <v>300</v>
      </c>
      <c r="V60" s="186">
        <v>346</v>
      </c>
      <c r="W60" s="186">
        <v>1021</v>
      </c>
      <c r="X60" s="186">
        <v>109</v>
      </c>
      <c r="Y60" s="186">
        <v>210</v>
      </c>
      <c r="Z60" s="186">
        <v>537</v>
      </c>
      <c r="AA60" s="187">
        <f t="shared" si="32"/>
        <v>1.5571428571428569</v>
      </c>
      <c r="AB60" s="188">
        <f t="shared" si="23"/>
        <v>-0.47404505386875617</v>
      </c>
      <c r="AC60" s="186">
        <f t="shared" si="24"/>
        <v>327</v>
      </c>
      <c r="AD60" s="186">
        <f t="shared" si="25"/>
        <v>-484</v>
      </c>
      <c r="AE60" s="187">
        <f t="shared" si="26"/>
        <v>6.4057830980371105E-4</v>
      </c>
      <c r="AF60" s="189">
        <f t="shared" si="27"/>
        <v>7.4934129890718007E-3</v>
      </c>
      <c r="AG60" s="189">
        <f t="shared" si="28"/>
        <v>2.5329830238251345E-3</v>
      </c>
      <c r="AH60" s="40"/>
      <c r="AI60" s="40"/>
      <c r="AJ60" s="40"/>
    </row>
    <row r="61" spans="2:36" x14ac:dyDescent="0.25">
      <c r="B61" s="185" t="s">
        <v>134</v>
      </c>
      <c r="C61" s="186">
        <v>36393</v>
      </c>
      <c r="D61" s="186">
        <v>25071</v>
      </c>
      <c r="E61" s="186">
        <v>10514</v>
      </c>
      <c r="F61" s="186">
        <v>3415</v>
      </c>
      <c r="G61" s="186">
        <v>14559</v>
      </c>
      <c r="H61" s="187">
        <f t="shared" si="30"/>
        <v>3.263250366032211</v>
      </c>
      <c r="I61" s="188">
        <f t="shared" si="18"/>
        <v>-0.41928921861912172</v>
      </c>
      <c r="J61" s="187">
        <f t="shared" si="29"/>
        <v>1.0579072517838152E-3</v>
      </c>
      <c r="K61" s="189">
        <f t="shared" si="19"/>
        <v>8.2783255026897869E-3</v>
      </c>
      <c r="L61" s="186">
        <v>149633</v>
      </c>
      <c r="M61" s="186">
        <v>132724</v>
      </c>
      <c r="N61" s="186">
        <v>51352</v>
      </c>
      <c r="O61" s="186">
        <v>18955</v>
      </c>
      <c r="P61" s="186">
        <v>80624</v>
      </c>
      <c r="Q61" s="187">
        <f t="shared" si="31"/>
        <v>3.2534423634924821</v>
      </c>
      <c r="R61" s="188">
        <f t="shared" si="20"/>
        <v>-0.39254392574063468</v>
      </c>
      <c r="S61" s="187">
        <f t="shared" si="21"/>
        <v>4.8012865046712858E-3</v>
      </c>
      <c r="T61" s="189">
        <f t="shared" si="22"/>
        <v>4.5843238912621848E-2</v>
      </c>
      <c r="U61" s="186">
        <v>18822</v>
      </c>
      <c r="V61" s="186">
        <v>11857</v>
      </c>
      <c r="W61" s="186">
        <v>6801</v>
      </c>
      <c r="X61" s="186">
        <v>2680</v>
      </c>
      <c r="Y61" s="186">
        <v>126</v>
      </c>
      <c r="Z61" s="186">
        <v>419</v>
      </c>
      <c r="AA61" s="187">
        <f t="shared" si="32"/>
        <v>2.3253968253968256</v>
      </c>
      <c r="AB61" s="188">
        <f t="shared" si="23"/>
        <v>-0.93839141302749596</v>
      </c>
      <c r="AC61" s="186">
        <f t="shared" si="24"/>
        <v>293</v>
      </c>
      <c r="AD61" s="186">
        <f t="shared" si="25"/>
        <v>-6382</v>
      </c>
      <c r="AE61" s="187">
        <f t="shared" si="26"/>
        <v>4.9981808530308184E-4</v>
      </c>
      <c r="AF61" s="189">
        <f t="shared" si="27"/>
        <v>2.140046721678758E-3</v>
      </c>
      <c r="AG61" s="189">
        <f t="shared" si="28"/>
        <v>2.3824564775238829E-4</v>
      </c>
      <c r="AH61" s="40"/>
      <c r="AI61" s="40"/>
      <c r="AJ61" s="40"/>
    </row>
    <row r="62" spans="2:36" x14ac:dyDescent="0.25">
      <c r="B62" s="185" t="s">
        <v>126</v>
      </c>
      <c r="C62" s="186">
        <v>95518</v>
      </c>
      <c r="D62" s="186">
        <v>96514</v>
      </c>
      <c r="E62" s="186">
        <v>26874</v>
      </c>
      <c r="F62" s="186">
        <v>42306</v>
      </c>
      <c r="G62" s="186">
        <v>80024</v>
      </c>
      <c r="H62" s="187">
        <f t="shared" si="30"/>
        <v>0.89155202571739234</v>
      </c>
      <c r="I62" s="188">
        <f t="shared" si="18"/>
        <v>-0.17085604161054357</v>
      </c>
      <c r="J62" s="187">
        <f t="shared" si="29"/>
        <v>5.8148203802972746E-3</v>
      </c>
      <c r="K62" s="189">
        <f t="shared" si="19"/>
        <v>0.14106663752163842</v>
      </c>
      <c r="L62" s="186">
        <v>55402</v>
      </c>
      <c r="M62" s="186">
        <v>50046</v>
      </c>
      <c r="N62" s="186">
        <v>14686</v>
      </c>
      <c r="O62" s="186">
        <v>17133</v>
      </c>
      <c r="P62" s="186">
        <v>48901</v>
      </c>
      <c r="Q62" s="187">
        <f t="shared" si="31"/>
        <v>1.854199498044709</v>
      </c>
      <c r="R62" s="188">
        <f t="shared" si="20"/>
        <v>-2.2878951364744382E-2</v>
      </c>
      <c r="S62" s="187">
        <f t="shared" si="21"/>
        <v>2.9121317643000908E-3</v>
      </c>
      <c r="T62" s="189">
        <f t="shared" si="22"/>
        <v>8.6202884652674699E-2</v>
      </c>
      <c r="U62" s="186">
        <v>11495</v>
      </c>
      <c r="V62" s="186">
        <v>7340</v>
      </c>
      <c r="W62" s="186">
        <v>10122</v>
      </c>
      <c r="X62" s="186">
        <v>3418</v>
      </c>
      <c r="Y62" s="186">
        <v>2078</v>
      </c>
      <c r="Z62" s="186">
        <v>4135</v>
      </c>
      <c r="AA62" s="187">
        <f t="shared" si="32"/>
        <v>0.98989412897016371</v>
      </c>
      <c r="AB62" s="188">
        <f t="shared" si="23"/>
        <v>-0.59148389646314958</v>
      </c>
      <c r="AC62" s="186">
        <f t="shared" si="24"/>
        <v>2057</v>
      </c>
      <c r="AD62" s="186">
        <f t="shared" si="25"/>
        <v>-5987</v>
      </c>
      <c r="AE62" s="187">
        <f t="shared" si="26"/>
        <v>4.932572273814423E-3</v>
      </c>
      <c r="AF62" s="189">
        <f t="shared" si="27"/>
        <v>1.4337800970584985E-2</v>
      </c>
      <c r="AG62" s="189">
        <f t="shared" si="28"/>
        <v>7.2891950683791722E-3</v>
      </c>
      <c r="AH62" s="40"/>
      <c r="AI62" s="40"/>
      <c r="AJ62" s="40"/>
    </row>
    <row r="63" spans="2:36" x14ac:dyDescent="0.25">
      <c r="B63" s="185" t="s">
        <v>152</v>
      </c>
      <c r="C63" s="186">
        <v>70110</v>
      </c>
      <c r="D63" s="186">
        <v>48433</v>
      </c>
      <c r="E63" s="186">
        <v>13986</v>
      </c>
      <c r="F63" s="186">
        <v>64082</v>
      </c>
      <c r="G63" s="186">
        <v>99619</v>
      </c>
      <c r="H63" s="187">
        <f t="shared" si="30"/>
        <v>0.55455510127648955</v>
      </c>
      <c r="I63" s="188">
        <f t="shared" si="18"/>
        <v>1.0568414097825864</v>
      </c>
      <c r="J63" s="187">
        <f t="shared" si="29"/>
        <v>7.2386607950719059E-3</v>
      </c>
      <c r="K63" s="189">
        <f t="shared" si="19"/>
        <v>0.22656489869067736</v>
      </c>
      <c r="L63" s="186">
        <v>30209</v>
      </c>
      <c r="M63" s="186">
        <v>30544</v>
      </c>
      <c r="N63" s="186">
        <v>5080</v>
      </c>
      <c r="O63" s="186">
        <v>21350</v>
      </c>
      <c r="P63" s="186">
        <v>44521</v>
      </c>
      <c r="Q63" s="187">
        <f t="shared" si="31"/>
        <v>1.0852927400468384</v>
      </c>
      <c r="R63" s="188">
        <f t="shared" si="20"/>
        <v>0.45760214772132013</v>
      </c>
      <c r="S63" s="187">
        <f t="shared" si="21"/>
        <v>2.6512958483140294E-3</v>
      </c>
      <c r="T63" s="189">
        <f t="shared" si="22"/>
        <v>0.10125473910205529</v>
      </c>
      <c r="U63" s="186">
        <v>1230</v>
      </c>
      <c r="V63" s="186">
        <v>1174</v>
      </c>
      <c r="W63" s="186">
        <v>1723</v>
      </c>
      <c r="X63" s="186">
        <v>395</v>
      </c>
      <c r="Y63" s="186">
        <v>949</v>
      </c>
      <c r="Z63" s="186">
        <v>2133</v>
      </c>
      <c r="AA63" s="187">
        <f t="shared" si="32"/>
        <v>1.2476290832455215</v>
      </c>
      <c r="AB63" s="188">
        <f t="shared" si="23"/>
        <v>0.23795705165409164</v>
      </c>
      <c r="AC63" s="186">
        <f t="shared" si="24"/>
        <v>1184</v>
      </c>
      <c r="AD63" s="186">
        <f t="shared" si="25"/>
        <v>410</v>
      </c>
      <c r="AE63" s="187">
        <f t="shared" si="26"/>
        <v>2.5444199903376457E-3</v>
      </c>
      <c r="AF63" s="189">
        <f t="shared" si="27"/>
        <v>8.0197724860829253E-3</v>
      </c>
      <c r="AG63" s="189">
        <f t="shared" si="28"/>
        <v>4.8511120258907916E-3</v>
      </c>
      <c r="AH63" s="40"/>
      <c r="AI63" s="40"/>
      <c r="AJ63" s="40"/>
    </row>
    <row r="64" spans="2:36" x14ac:dyDescent="0.25">
      <c r="B64" s="185" t="s">
        <v>138</v>
      </c>
      <c r="C64" s="186">
        <v>17335</v>
      </c>
      <c r="D64" s="186">
        <v>47801</v>
      </c>
      <c r="E64" s="186">
        <v>3495</v>
      </c>
      <c r="F64" s="186">
        <v>16011</v>
      </c>
      <c r="G64" s="186">
        <v>47700</v>
      </c>
      <c r="H64" s="187">
        <f t="shared" si="30"/>
        <v>1.9792017987633503</v>
      </c>
      <c r="I64" s="188">
        <f t="shared" si="18"/>
        <v>-2.112926507813695E-3</v>
      </c>
      <c r="J64" s="187">
        <f t="shared" si="29"/>
        <v>3.4660468377009398E-3</v>
      </c>
      <c r="K64" s="189">
        <f t="shared" si="19"/>
        <v>0.1513617800399189</v>
      </c>
      <c r="L64" s="186">
        <v>65016</v>
      </c>
      <c r="M64" s="186">
        <v>32892</v>
      </c>
      <c r="N64" s="186">
        <v>6634</v>
      </c>
      <c r="O64" s="186">
        <v>11382</v>
      </c>
      <c r="P64" s="186">
        <v>30561</v>
      </c>
      <c r="Q64" s="187">
        <f t="shared" si="31"/>
        <v>1.6850289931470743</v>
      </c>
      <c r="R64" s="188">
        <f t="shared" si="20"/>
        <v>-7.0868296242247331E-2</v>
      </c>
      <c r="S64" s="187">
        <f t="shared" si="21"/>
        <v>1.8199558055821982E-3</v>
      </c>
      <c r="T64" s="189">
        <f t="shared" si="22"/>
        <v>9.697625492243106E-2</v>
      </c>
      <c r="U64" s="186">
        <v>452</v>
      </c>
      <c r="V64" s="186">
        <v>542</v>
      </c>
      <c r="W64" s="186">
        <v>1548</v>
      </c>
      <c r="X64" s="186">
        <v>666</v>
      </c>
      <c r="Y64" s="186">
        <v>975</v>
      </c>
      <c r="Z64" s="186">
        <v>1689</v>
      </c>
      <c r="AA64" s="187">
        <f t="shared" si="32"/>
        <v>0.73230769230769233</v>
      </c>
      <c r="AB64" s="188">
        <f t="shared" si="23"/>
        <v>9.1085271317829397E-2</v>
      </c>
      <c r="AC64" s="186">
        <f t="shared" si="24"/>
        <v>714</v>
      </c>
      <c r="AD64" s="186">
        <f t="shared" si="25"/>
        <v>141</v>
      </c>
      <c r="AE64" s="187">
        <f t="shared" si="26"/>
        <v>2.014779823572566E-3</v>
      </c>
      <c r="AF64" s="189">
        <f t="shared" si="27"/>
        <v>5.7579860439511393E-3</v>
      </c>
      <c r="AG64" s="189">
        <f t="shared" si="28"/>
        <v>5.3595397586461849E-3</v>
      </c>
      <c r="AH64" s="40"/>
      <c r="AI64" s="40"/>
      <c r="AJ64" s="40"/>
    </row>
    <row r="65" spans="2:36" x14ac:dyDescent="0.25">
      <c r="B65" s="185" t="s">
        <v>148</v>
      </c>
      <c r="C65" s="186">
        <v>19380</v>
      </c>
      <c r="D65" s="186">
        <v>10493</v>
      </c>
      <c r="E65" s="186">
        <v>3056</v>
      </c>
      <c r="F65" s="186">
        <v>5780</v>
      </c>
      <c r="G65" s="186">
        <v>33789</v>
      </c>
      <c r="H65" s="187">
        <f t="shared" si="30"/>
        <v>4.8458477508650519</v>
      </c>
      <c r="I65" s="188">
        <f t="shared" si="18"/>
        <v>2.2201467645096731</v>
      </c>
      <c r="J65" s="187">
        <f t="shared" si="29"/>
        <v>2.4552255052217413E-3</v>
      </c>
      <c r="K65" s="189">
        <f t="shared" si="19"/>
        <v>0.17433365322106306</v>
      </c>
      <c r="L65" s="186">
        <v>10173</v>
      </c>
      <c r="M65" s="186">
        <v>9515</v>
      </c>
      <c r="N65" s="186">
        <v>2823</v>
      </c>
      <c r="O65" s="186">
        <v>3013</v>
      </c>
      <c r="P65" s="186">
        <v>12898</v>
      </c>
      <c r="Q65" s="187">
        <f t="shared" si="31"/>
        <v>3.2807832724858947</v>
      </c>
      <c r="R65" s="188">
        <f t="shared" si="20"/>
        <v>0.35554387808723065</v>
      </c>
      <c r="S65" s="187">
        <f t="shared" si="21"/>
        <v>7.6809626584205997E-4</v>
      </c>
      <c r="T65" s="189">
        <f t="shared" si="22"/>
        <v>6.6546966741995062E-2</v>
      </c>
      <c r="U65" s="186">
        <v>594</v>
      </c>
      <c r="V65" s="186">
        <v>574</v>
      </c>
      <c r="W65" s="186">
        <v>1033</v>
      </c>
      <c r="X65" s="186">
        <v>132</v>
      </c>
      <c r="Y65" s="186">
        <v>246</v>
      </c>
      <c r="Z65" s="186">
        <v>672</v>
      </c>
      <c r="AA65" s="187">
        <f t="shared" si="32"/>
        <v>1.7317073170731709</v>
      </c>
      <c r="AB65" s="188">
        <f t="shared" si="23"/>
        <v>-0.34946757018393027</v>
      </c>
      <c r="AC65" s="186">
        <f t="shared" si="24"/>
        <v>426</v>
      </c>
      <c r="AD65" s="186">
        <f t="shared" si="25"/>
        <v>-361</v>
      </c>
      <c r="AE65" s="187">
        <f t="shared" si="26"/>
        <v>8.0161754969849876E-4</v>
      </c>
      <c r="AF65" s="189">
        <f t="shared" si="27"/>
        <v>7.7639401432533393E-3</v>
      </c>
      <c r="AG65" s="189">
        <f t="shared" si="28"/>
        <v>3.4671702318670094E-3</v>
      </c>
      <c r="AH65" s="40"/>
      <c r="AI65" s="40"/>
      <c r="AJ65" s="40"/>
    </row>
    <row r="66" spans="2:36" x14ac:dyDescent="0.25">
      <c r="B66" s="185" t="s">
        <v>144</v>
      </c>
      <c r="C66" s="186">
        <v>14309</v>
      </c>
      <c r="D66" s="186">
        <v>14835</v>
      </c>
      <c r="E66" s="186">
        <v>7843</v>
      </c>
      <c r="F66" s="186">
        <v>26928</v>
      </c>
      <c r="G66" s="186">
        <v>19514</v>
      </c>
      <c r="H66" s="187">
        <f t="shared" si="30"/>
        <v>-0.27532679738562094</v>
      </c>
      <c r="I66" s="188">
        <f t="shared" si="18"/>
        <v>0.3154027637344119</v>
      </c>
      <c r="J66" s="187">
        <f t="shared" si="29"/>
        <v>1.4179546748615544E-3</v>
      </c>
      <c r="K66" s="189">
        <f t="shared" si="19"/>
        <v>0.13744092519421613</v>
      </c>
      <c r="L66" s="186">
        <v>16737</v>
      </c>
      <c r="M66" s="186">
        <v>18983</v>
      </c>
      <c r="N66" s="186">
        <v>11124</v>
      </c>
      <c r="O66" s="186">
        <v>25757</v>
      </c>
      <c r="P66" s="186">
        <v>30010</v>
      </c>
      <c r="Q66" s="187">
        <f t="shared" si="31"/>
        <v>0.1651201615094926</v>
      </c>
      <c r="R66" s="188">
        <f t="shared" si="20"/>
        <v>0.58088816309329405</v>
      </c>
      <c r="S66" s="187">
        <f t="shared" si="21"/>
        <v>1.7871428855574677E-3</v>
      </c>
      <c r="T66" s="189">
        <f t="shared" si="22"/>
        <v>0.21136630957663349</v>
      </c>
      <c r="U66" s="186">
        <v>140</v>
      </c>
      <c r="V66" s="186">
        <v>172</v>
      </c>
      <c r="W66" s="186">
        <v>283</v>
      </c>
      <c r="X66" s="186">
        <v>193</v>
      </c>
      <c r="Y66" s="186">
        <v>23</v>
      </c>
      <c r="Z66" s="186">
        <v>141</v>
      </c>
      <c r="AA66" s="187">
        <f t="shared" si="32"/>
        <v>5.1304347826086953</v>
      </c>
      <c r="AB66" s="188">
        <f t="shared" si="23"/>
        <v>-0.50176678445229683</v>
      </c>
      <c r="AC66" s="186">
        <f t="shared" si="24"/>
        <v>118</v>
      </c>
      <c r="AD66" s="186">
        <f t="shared" si="25"/>
        <v>-142</v>
      </c>
      <c r="AE66" s="187">
        <f t="shared" si="26"/>
        <v>1.6819653944566716E-4</v>
      </c>
      <c r="AF66" s="189">
        <f t="shared" si="27"/>
        <v>2.9285455580276296E-3</v>
      </c>
      <c r="AG66" s="189">
        <f t="shared" si="28"/>
        <v>9.9309062480191015E-4</v>
      </c>
      <c r="AH66" s="40"/>
      <c r="AI66" s="40"/>
      <c r="AJ66" s="40"/>
    </row>
    <row r="67" spans="2:36" x14ac:dyDescent="0.25">
      <c r="B67" s="185" t="s">
        <v>150</v>
      </c>
      <c r="C67" s="186">
        <v>15821</v>
      </c>
      <c r="D67" s="186">
        <v>9953</v>
      </c>
      <c r="E67" s="186">
        <v>3326</v>
      </c>
      <c r="F67" s="186">
        <v>4653</v>
      </c>
      <c r="G67" s="186">
        <v>6373</v>
      </c>
      <c r="H67" s="187">
        <f t="shared" si="30"/>
        <v>0.36965398667526328</v>
      </c>
      <c r="I67" s="188">
        <f t="shared" si="18"/>
        <v>-0.35969054556415148</v>
      </c>
      <c r="J67" s="187">
        <f t="shared" si="29"/>
        <v>4.6308420328444635E-4</v>
      </c>
      <c r="K67" s="189">
        <f t="shared" si="19"/>
        <v>7.556678049705938E-2</v>
      </c>
      <c r="L67" s="186">
        <v>9862</v>
      </c>
      <c r="M67" s="186">
        <v>8668</v>
      </c>
      <c r="N67" s="186">
        <v>3797</v>
      </c>
      <c r="O67" s="186">
        <v>3119</v>
      </c>
      <c r="P67" s="186">
        <v>7411</v>
      </c>
      <c r="Q67" s="187">
        <f t="shared" si="31"/>
        <v>1.3760820775889706</v>
      </c>
      <c r="R67" s="188">
        <f t="shared" si="20"/>
        <v>-0.14501615136132906</v>
      </c>
      <c r="S67" s="187">
        <f t="shared" si="21"/>
        <v>4.4133675191157593E-4</v>
      </c>
      <c r="T67" s="189">
        <f t="shared" si="22"/>
        <v>8.7874691709353067E-2</v>
      </c>
      <c r="U67" s="186">
        <v>647</v>
      </c>
      <c r="V67" s="186">
        <v>635</v>
      </c>
      <c r="W67" s="186">
        <v>1468</v>
      </c>
      <c r="X67" s="186">
        <v>267</v>
      </c>
      <c r="Y67" s="186">
        <v>414</v>
      </c>
      <c r="Z67" s="186">
        <v>987</v>
      </c>
      <c r="AA67" s="187">
        <f t="shared" si="32"/>
        <v>1.3840579710144927</v>
      </c>
      <c r="AB67" s="188">
        <f t="shared" si="23"/>
        <v>-0.32765667574931878</v>
      </c>
      <c r="AC67" s="186">
        <f t="shared" si="24"/>
        <v>573</v>
      </c>
      <c r="AD67" s="186">
        <f t="shared" si="25"/>
        <v>-481</v>
      </c>
      <c r="AE67" s="187">
        <f t="shared" si="26"/>
        <v>1.1773757761196701E-3</v>
      </c>
      <c r="AF67" s="189">
        <f t="shared" si="27"/>
        <v>2.6164293225444239E-3</v>
      </c>
      <c r="AG67" s="189">
        <f t="shared" si="28"/>
        <v>1.1703187250996016E-2</v>
      </c>
      <c r="AH67" s="40"/>
      <c r="AI67" s="40"/>
      <c r="AJ67" s="40"/>
    </row>
    <row r="68" spans="2:36" x14ac:dyDescent="0.25">
      <c r="B68" s="185" t="s">
        <v>128</v>
      </c>
      <c r="C68" s="186">
        <v>2406</v>
      </c>
      <c r="D68" s="186">
        <v>2692</v>
      </c>
      <c r="E68" s="186">
        <v>939</v>
      </c>
      <c r="F68" s="186">
        <v>2049</v>
      </c>
      <c r="G68" s="186">
        <v>3354</v>
      </c>
      <c r="H68" s="187">
        <f t="shared" si="30"/>
        <v>0.63689604685212298</v>
      </c>
      <c r="I68" s="188">
        <f t="shared" si="18"/>
        <v>0.24591381872213969</v>
      </c>
      <c r="J68" s="187">
        <f t="shared" si="29"/>
        <v>2.4371323047482082E-4</v>
      </c>
      <c r="K68" s="189">
        <f t="shared" si="19"/>
        <v>7.1803215516687724E-2</v>
      </c>
      <c r="L68" s="186">
        <v>6857</v>
      </c>
      <c r="M68" s="186">
        <v>10670</v>
      </c>
      <c r="N68" s="186">
        <v>4528</v>
      </c>
      <c r="O68" s="186">
        <v>1450</v>
      </c>
      <c r="P68" s="186">
        <v>6855</v>
      </c>
      <c r="Q68" s="187">
        <f t="shared" si="31"/>
        <v>3.727586206896552</v>
      </c>
      <c r="R68" s="188">
        <f t="shared" si="20"/>
        <v>-0.35754451733833181</v>
      </c>
      <c r="S68" s="187">
        <f t="shared" si="21"/>
        <v>4.0822607399188405E-4</v>
      </c>
      <c r="T68" s="189">
        <f t="shared" si="22"/>
        <v>0.14675344137355226</v>
      </c>
      <c r="U68" s="186">
        <v>691</v>
      </c>
      <c r="V68" s="186">
        <v>517</v>
      </c>
      <c r="W68" s="186">
        <v>577</v>
      </c>
      <c r="X68" s="186">
        <v>224</v>
      </c>
      <c r="Y68" s="186">
        <v>117</v>
      </c>
      <c r="Z68" s="186">
        <v>272</v>
      </c>
      <c r="AA68" s="187">
        <f t="shared" si="32"/>
        <v>1.324786324786325</v>
      </c>
      <c r="AB68" s="188">
        <f t="shared" si="23"/>
        <v>-0.52859618717504331</v>
      </c>
      <c r="AC68" s="186">
        <f t="shared" si="24"/>
        <v>155</v>
      </c>
      <c r="AD68" s="186">
        <f t="shared" si="25"/>
        <v>-305</v>
      </c>
      <c r="AE68" s="187">
        <f t="shared" si="26"/>
        <v>3.2446424630653523E-4</v>
      </c>
      <c r="AF68" s="189">
        <f t="shared" si="27"/>
        <v>1.1997837478166847E-2</v>
      </c>
      <c r="AG68" s="189">
        <f t="shared" si="28"/>
        <v>5.8230395410074718E-3</v>
      </c>
      <c r="AH68" s="40"/>
      <c r="AI68" s="40"/>
      <c r="AJ68" s="40"/>
    </row>
    <row r="69" spans="2:36" x14ac:dyDescent="0.25">
      <c r="B69" s="191" t="s">
        <v>288</v>
      </c>
      <c r="C69" s="192">
        <f>C44-SUM(C45:C68)</f>
        <v>459687</v>
      </c>
      <c r="D69" s="192">
        <f>D44-SUM(D45:D68)</f>
        <v>663774</v>
      </c>
      <c r="E69" s="192">
        <f>E44-SUM(E45:E68)</f>
        <v>183480</v>
      </c>
      <c r="F69" s="192">
        <f>F44-SUM(F45:F68)</f>
        <v>241559</v>
      </c>
      <c r="G69" s="192">
        <f>G44-SUM(G45:G68)</f>
        <v>422747</v>
      </c>
      <c r="H69" s="193">
        <f t="shared" si="30"/>
        <v>0.75007762078829598</v>
      </c>
      <c r="I69" s="194">
        <f t="shared" si="18"/>
        <v>-0.3631160605868865</v>
      </c>
      <c r="J69" s="193">
        <f t="shared" si="29"/>
        <v>3.0718257913994951E-2</v>
      </c>
      <c r="K69" s="195">
        <f t="shared" si="19"/>
        <v>0.13841428976021661</v>
      </c>
      <c r="L69" s="192">
        <f>L44-SUM(L45:L68)</f>
        <v>275553</v>
      </c>
      <c r="M69" s="192">
        <f>M44-SUM(M45:M68)</f>
        <v>252801</v>
      </c>
      <c r="N69" s="192">
        <f>N44-SUM(N45:N68)</f>
        <v>77525</v>
      </c>
      <c r="O69" s="192">
        <f>O44-SUM(O45:O68)</f>
        <v>123271</v>
      </c>
      <c r="P69" s="192">
        <f>P44-SUM(P45:P68)</f>
        <v>278375</v>
      </c>
      <c r="Q69" s="193">
        <f t="shared" si="31"/>
        <v>1.2582359192348567</v>
      </c>
      <c r="R69" s="194">
        <f t="shared" si="20"/>
        <v>0.10116257451513255</v>
      </c>
      <c r="S69" s="193">
        <f t="shared" si="21"/>
        <v>1.6577670801968012E-2</v>
      </c>
      <c r="T69" s="195">
        <f t="shared" si="22"/>
        <v>9.114453304695315E-2</v>
      </c>
      <c r="U69" s="192">
        <f t="shared" ref="U69:Z69" si="33">U44-SUM(U45:U68)</f>
        <v>42955</v>
      </c>
      <c r="V69" s="192">
        <f t="shared" si="33"/>
        <v>27410</v>
      </c>
      <c r="W69" s="192">
        <f t="shared" si="33"/>
        <v>32253</v>
      </c>
      <c r="X69" s="192">
        <f t="shared" si="33"/>
        <v>9205</v>
      </c>
      <c r="Y69" s="192">
        <f t="shared" si="33"/>
        <v>12205</v>
      </c>
      <c r="Z69" s="192">
        <f t="shared" si="33"/>
        <v>41375</v>
      </c>
      <c r="AA69" s="193">
        <f t="shared" si="32"/>
        <v>2.3900040966816878</v>
      </c>
      <c r="AB69" s="194">
        <f t="shared" si="23"/>
        <v>0.28282640374538803</v>
      </c>
      <c r="AC69" s="192">
        <f>Z69-Y69</f>
        <v>29170</v>
      </c>
      <c r="AD69" s="192">
        <f t="shared" si="25"/>
        <v>9122</v>
      </c>
      <c r="AE69" s="193">
        <f t="shared" si="26"/>
        <v>4.9355544819606231E-2</v>
      </c>
      <c r="AF69" s="195">
        <f t="shared" si="27"/>
        <v>8.8165395471809099E-3</v>
      </c>
      <c r="AG69" s="195">
        <f t="shared" si="28"/>
        <v>1.3546852464544899E-2</v>
      </c>
      <c r="AH69" s="40"/>
      <c r="AI69" s="40"/>
      <c r="AJ69" s="40"/>
    </row>
    <row r="70" spans="2:36" ht="6" customHeight="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</row>
    <row r="71" spans="2:36" x14ac:dyDescent="0.25">
      <c r="B71" s="39" t="s">
        <v>19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A396C-AB66-44C4-AF0F-40EC88E00674}">
  <dimension ref="A4:N26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250"/>
    <col min="12" max="12" width="13.5703125" style="250" bestFit="1" customWidth="1"/>
    <col min="13" max="13" width="11.140625" style="250" customWidth="1"/>
  </cols>
  <sheetData>
    <row r="4" spans="1:14" ht="48.75" customHeight="1" thickBot="1" x14ac:dyDescent="0.3">
      <c r="B4" s="293" t="s">
        <v>352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1" t="s">
        <v>41</v>
      </c>
    </row>
    <row r="5" spans="1:14" ht="10.5" customHeight="1" thickBot="1" x14ac:dyDescent="0.3">
      <c r="B5" s="124"/>
      <c r="C5" s="249"/>
      <c r="D5" s="249"/>
      <c r="E5" s="249"/>
      <c r="F5" s="249"/>
      <c r="G5" s="249"/>
      <c r="H5" s="249"/>
      <c r="I5" s="249"/>
      <c r="J5" s="249"/>
      <c r="K5" s="84"/>
      <c r="L5" s="84"/>
      <c r="N5" s="1" t="s">
        <v>43</v>
      </c>
    </row>
    <row r="6" spans="1:14" ht="22.5" thickTop="1" thickBot="1" x14ac:dyDescent="0.3">
      <c r="B6" s="126" t="s">
        <v>33</v>
      </c>
      <c r="C6" s="319" t="s">
        <v>45</v>
      </c>
      <c r="D6" s="320"/>
      <c r="E6" s="320"/>
      <c r="F6" s="320"/>
      <c r="G6" s="320"/>
      <c r="H6" s="320"/>
      <c r="I6" s="320"/>
      <c r="J6" s="320"/>
      <c r="K6" s="320"/>
      <c r="L6" s="320"/>
      <c r="M6" s="321"/>
    </row>
    <row r="7" spans="1:14" ht="22.5" thickTop="1" thickBot="1" x14ac:dyDescent="0.3">
      <c r="B7" s="3"/>
      <c r="C7" s="306">
        <v>2019</v>
      </c>
      <c r="D7" s="307"/>
      <c r="E7" s="308" t="s">
        <v>161</v>
      </c>
      <c r="F7" s="307"/>
      <c r="G7" s="308" t="s">
        <v>160</v>
      </c>
      <c r="H7" s="307"/>
      <c r="I7" s="308">
        <v>2022</v>
      </c>
      <c r="J7" s="307"/>
      <c r="K7" s="308">
        <v>2023</v>
      </c>
      <c r="L7" s="309"/>
      <c r="M7" s="310"/>
    </row>
    <row r="8" spans="1:14" ht="16.5" thickTop="1" thickBot="1" x14ac:dyDescent="0.3">
      <c r="B8" s="6"/>
      <c r="C8" s="127" t="s">
        <v>46</v>
      </c>
      <c r="D8" s="128" t="str">
        <f>CONCATENATE("def ",RIGHT(C7,2),"/",RIGHT(C7-1,2))</f>
        <v>def 19/18</v>
      </c>
      <c r="E8" s="129" t="s">
        <v>46</v>
      </c>
      <c r="F8" s="128" t="str">
        <f>CONCATENATE("def ",RIGHT(E7,2),"/",RIGHT(C7,2))</f>
        <v>def 20/19</v>
      </c>
      <c r="G8" s="129" t="s">
        <v>46</v>
      </c>
      <c r="H8" s="128" t="str">
        <f>CONCATENATE("def ",RIGHT(G7,2),"/",RIGHT(E7,2))</f>
        <v>def 21/20</v>
      </c>
      <c r="I8" s="129" t="s">
        <v>46</v>
      </c>
      <c r="J8" s="128" t="str">
        <f>CONCATENATE("def ",RIGHT(I7,2),"/",RIGHT(G7,2))</f>
        <v>def 22/21</v>
      </c>
      <c r="K8" s="129" t="s">
        <v>46</v>
      </c>
      <c r="L8" s="128" t="str">
        <f>CONCATENATE("def ",RIGHT(K7,2),"/",RIGHT(I7,2))</f>
        <v>def 23/22</v>
      </c>
      <c r="M8" s="128" t="str">
        <f>CONCATENATE("def ",RIGHT(K7,2),"/",RIGHT(C7,2))</f>
        <v>def 23/19</v>
      </c>
    </row>
    <row r="9" spans="1:14" x14ac:dyDescent="0.25">
      <c r="A9" s="1" t="s">
        <v>49</v>
      </c>
      <c r="B9" s="131" t="s">
        <v>50</v>
      </c>
      <c r="C9" s="251">
        <v>7.8967579831617636</v>
      </c>
      <c r="D9" s="252">
        <v>-0.21036652071429085</v>
      </c>
      <c r="E9" s="251">
        <v>7.7940236062891417</v>
      </c>
      <c r="F9" s="252">
        <f t="shared" ref="F9:F21" si="0">IFERROR(E9-C9,"-")</f>
        <v>-0.10273437687262188</v>
      </c>
      <c r="G9" s="251">
        <v>5.6115137397006167</v>
      </c>
      <c r="H9" s="252">
        <f t="shared" ref="H9:H21" si="1">IFERROR(G9-E9,"-")</f>
        <v>-2.182509866588525</v>
      </c>
      <c r="I9" s="251">
        <v>7.3711241903133526</v>
      </c>
      <c r="J9" s="252">
        <f t="shared" ref="J9:J21" si="2">IFERROR(I9-G9,"-")</f>
        <v>1.7596104506127359</v>
      </c>
      <c r="K9" s="251">
        <v>7.2606401296214171</v>
      </c>
      <c r="L9" s="252">
        <f t="shared" ref="L9:L12" si="3">IFERROR(K9-I9,"-")</f>
        <v>-0.1104840606919355</v>
      </c>
      <c r="M9" s="252">
        <f t="shared" ref="M9:M12" si="4">IFERROR(K9-C9,"-")</f>
        <v>-0.63611785354034645</v>
      </c>
    </row>
    <row r="10" spans="1:14" x14ac:dyDescent="0.25">
      <c r="A10" s="1" t="s">
        <v>51</v>
      </c>
      <c r="B10" s="131" t="s">
        <v>52</v>
      </c>
      <c r="C10" s="251">
        <v>7.4075019277577914</v>
      </c>
      <c r="D10" s="252">
        <v>-0.12475354002221462</v>
      </c>
      <c r="E10" s="251">
        <v>7.1000032129943378</v>
      </c>
      <c r="F10" s="252">
        <f t="shared" si="0"/>
        <v>-0.30749871476345358</v>
      </c>
      <c r="G10" s="251">
        <v>4.4701977426000603</v>
      </c>
      <c r="H10" s="252">
        <f t="shared" si="1"/>
        <v>-2.6298054703942775</v>
      </c>
      <c r="I10" s="251">
        <v>6.4053151292400861</v>
      </c>
      <c r="J10" s="252">
        <f t="shared" si="2"/>
        <v>1.9351173866400257</v>
      </c>
      <c r="K10" s="251">
        <v>6.8088718190707382</v>
      </c>
      <c r="L10" s="252">
        <f t="shared" si="3"/>
        <v>0.40355668983065218</v>
      </c>
      <c r="M10" s="252">
        <f>IFERROR(K10-C10,"-")</f>
        <v>-0.59863010868705313</v>
      </c>
    </row>
    <row r="11" spans="1:14" x14ac:dyDescent="0.25">
      <c r="A11" s="1" t="s">
        <v>53</v>
      </c>
      <c r="B11" s="131" t="s">
        <v>54</v>
      </c>
      <c r="C11" s="251">
        <v>6.7839680382797347</v>
      </c>
      <c r="D11" s="252">
        <v>1.1156477876858695E-2</v>
      </c>
      <c r="E11" s="251">
        <v>8.4079102111775832</v>
      </c>
      <c r="F11" s="252">
        <f t="shared" si="0"/>
        <v>1.6239421728978485</v>
      </c>
      <c r="G11" s="251">
        <v>4.6153887623488821</v>
      </c>
      <c r="H11" s="252">
        <f t="shared" si="1"/>
        <v>-3.7925214488287011</v>
      </c>
      <c r="I11" s="251">
        <v>6.6793889251575571</v>
      </c>
      <c r="J11" s="252">
        <f t="shared" si="2"/>
        <v>2.064000162808675</v>
      </c>
      <c r="K11" s="251">
        <v>6.545621138251998</v>
      </c>
      <c r="L11" s="252">
        <f t="shared" si="3"/>
        <v>-0.13376778690555913</v>
      </c>
      <c r="M11" s="252">
        <f t="shared" si="4"/>
        <v>-0.23834690002773673</v>
      </c>
    </row>
    <row r="12" spans="1:14" x14ac:dyDescent="0.25">
      <c r="A12" s="1" t="s">
        <v>55</v>
      </c>
      <c r="B12" s="131" t="s">
        <v>56</v>
      </c>
      <c r="C12" s="251">
        <v>6.5999310076114988</v>
      </c>
      <c r="D12" s="252">
        <v>-0.17759570526813029</v>
      </c>
      <c r="E12" s="251" t="s">
        <v>431</v>
      </c>
      <c r="F12" s="252" t="str">
        <f>IFERROR(E12-C12,"-")</f>
        <v>-</v>
      </c>
      <c r="G12" s="251">
        <v>4.4451833797585882</v>
      </c>
      <c r="H12" s="252" t="str">
        <f t="shared" si="1"/>
        <v>-</v>
      </c>
      <c r="I12" s="251">
        <v>6.2271481158691717</v>
      </c>
      <c r="J12" s="252">
        <f t="shared" si="2"/>
        <v>1.7819647361105835</v>
      </c>
      <c r="K12" s="251">
        <v>6.072093195448824</v>
      </c>
      <c r="L12" s="252">
        <f t="shared" si="3"/>
        <v>-0.15505492042034774</v>
      </c>
      <c r="M12" s="252">
        <f t="shared" si="4"/>
        <v>-0.52783781216267478</v>
      </c>
    </row>
    <row r="13" spans="1:14" x14ac:dyDescent="0.25">
      <c r="A13" s="1" t="s">
        <v>57</v>
      </c>
      <c r="B13" s="131" t="s">
        <v>58</v>
      </c>
      <c r="C13" s="251">
        <v>6.4758545933181058</v>
      </c>
      <c r="D13" s="252">
        <v>-0.27746437208570907</v>
      </c>
      <c r="E13" s="251">
        <v>3.1885553470919326</v>
      </c>
      <c r="F13" s="252">
        <f t="shared" si="0"/>
        <v>-3.2872992462261732</v>
      </c>
      <c r="G13" s="251">
        <v>4.1470647164896812</v>
      </c>
      <c r="H13" s="252">
        <f t="shared" si="1"/>
        <v>0.95850936939774867</v>
      </c>
      <c r="I13" s="251">
        <v>6.2468712109230848</v>
      </c>
      <c r="J13" s="252">
        <f t="shared" si="2"/>
        <v>2.0998064944334036</v>
      </c>
      <c r="K13" s="251"/>
      <c r="L13" s="252"/>
      <c r="M13" s="252"/>
    </row>
    <row r="14" spans="1:14" x14ac:dyDescent="0.25">
      <c r="A14" s="1" t="s">
        <v>59</v>
      </c>
      <c r="B14" s="131" t="s">
        <v>60</v>
      </c>
      <c r="C14" s="251">
        <v>6.7444582508027509</v>
      </c>
      <c r="D14" s="252">
        <v>0.14208763640326705</v>
      </c>
      <c r="E14" s="251">
        <v>2.3655867839519416</v>
      </c>
      <c r="F14" s="252">
        <f t="shared" si="0"/>
        <v>-4.3788714668508089</v>
      </c>
      <c r="G14" s="251">
        <v>4.5831502705585931</v>
      </c>
      <c r="H14" s="252">
        <f t="shared" si="1"/>
        <v>2.2175634866066516</v>
      </c>
      <c r="I14" s="251">
        <v>6.4282152873614384</v>
      </c>
      <c r="J14" s="252">
        <f t="shared" si="2"/>
        <v>1.8450650168028453</v>
      </c>
      <c r="K14" s="251"/>
      <c r="L14" s="252"/>
      <c r="M14" s="252"/>
    </row>
    <row r="15" spans="1:14" x14ac:dyDescent="0.25">
      <c r="A15" s="1" t="s">
        <v>61</v>
      </c>
      <c r="B15" s="131" t="s">
        <v>62</v>
      </c>
      <c r="C15" s="251">
        <v>7.2050690218371924</v>
      </c>
      <c r="D15" s="252">
        <v>2.891479844212963E-2</v>
      </c>
      <c r="E15" s="251">
        <v>4.7319824742160748</v>
      </c>
      <c r="F15" s="252">
        <f t="shared" si="0"/>
        <v>-2.4730865476211177</v>
      </c>
      <c r="G15" s="251">
        <v>5.5277377713767537</v>
      </c>
      <c r="H15" s="252">
        <f t="shared" si="1"/>
        <v>0.79575529716067894</v>
      </c>
      <c r="I15" s="251">
        <v>6.5127608323799944</v>
      </c>
      <c r="J15" s="252">
        <f t="shared" si="2"/>
        <v>0.98502306100324066</v>
      </c>
      <c r="K15" s="251"/>
      <c r="L15" s="252"/>
      <c r="M15" s="252"/>
    </row>
    <row r="16" spans="1:14" x14ac:dyDescent="0.25">
      <c r="A16" s="1" t="s">
        <v>63</v>
      </c>
      <c r="B16" s="131" t="s">
        <v>64</v>
      </c>
      <c r="C16" s="251">
        <v>7.3071049352195105</v>
      </c>
      <c r="D16" s="252">
        <v>1.0917051706231362E-2</v>
      </c>
      <c r="E16" s="251">
        <v>5.0810114604142571</v>
      </c>
      <c r="F16" s="252">
        <f t="shared" si="0"/>
        <v>-2.2260934748052534</v>
      </c>
      <c r="G16" s="251">
        <v>6.2191177703854859</v>
      </c>
      <c r="H16" s="252">
        <f t="shared" si="1"/>
        <v>1.1381063099712287</v>
      </c>
      <c r="I16" s="251">
        <v>7.0548068162035182</v>
      </c>
      <c r="J16" s="252">
        <f t="shared" si="2"/>
        <v>0.83568904581803238</v>
      </c>
      <c r="K16" s="251"/>
      <c r="L16" s="252"/>
      <c r="M16" s="252"/>
    </row>
    <row r="17" spans="1:14" x14ac:dyDescent="0.25">
      <c r="A17" s="1" t="s">
        <v>65</v>
      </c>
      <c r="B17" s="131" t="s">
        <v>66</v>
      </c>
      <c r="C17" s="251">
        <v>7.2253580113129221</v>
      </c>
      <c r="D17" s="252">
        <v>3.6266528283730892E-2</v>
      </c>
      <c r="E17" s="251">
        <v>4.4553901315909217</v>
      </c>
      <c r="F17" s="252">
        <f t="shared" si="0"/>
        <v>-2.7699678797220004</v>
      </c>
      <c r="G17" s="251">
        <v>6.3811666398843006</v>
      </c>
      <c r="H17" s="252">
        <f t="shared" si="1"/>
        <v>1.9257765082933789</v>
      </c>
      <c r="I17" s="251">
        <v>6.575443514558736</v>
      </c>
      <c r="J17" s="252">
        <f t="shared" si="2"/>
        <v>0.19427687467443544</v>
      </c>
      <c r="K17" s="251"/>
      <c r="L17" s="252"/>
      <c r="M17" s="252"/>
    </row>
    <row r="18" spans="1:14" x14ac:dyDescent="0.25">
      <c r="A18" s="1" t="s">
        <v>67</v>
      </c>
      <c r="B18" s="131" t="s">
        <v>68</v>
      </c>
      <c r="C18" s="251">
        <v>6.7786769972468175</v>
      </c>
      <c r="D18" s="252">
        <v>-5.6748791080027061E-2</v>
      </c>
      <c r="E18" s="251">
        <v>4.0050717106630636</v>
      </c>
      <c r="F18" s="252">
        <f t="shared" si="0"/>
        <v>-2.7736052865837539</v>
      </c>
      <c r="G18" s="251">
        <v>6.2514251147176472</v>
      </c>
      <c r="H18" s="252">
        <f t="shared" si="1"/>
        <v>2.2463534040545836</v>
      </c>
      <c r="I18" s="251">
        <v>6.4930304248760216</v>
      </c>
      <c r="J18" s="252">
        <f t="shared" si="2"/>
        <v>0.24160531015837439</v>
      </c>
      <c r="K18" s="251"/>
      <c r="L18" s="252"/>
      <c r="M18" s="252"/>
    </row>
    <row r="19" spans="1:14" x14ac:dyDescent="0.25">
      <c r="A19" s="1" t="s">
        <v>69</v>
      </c>
      <c r="B19" s="131" t="s">
        <v>70</v>
      </c>
      <c r="C19" s="251">
        <v>6.9993312142403052</v>
      </c>
      <c r="D19" s="252">
        <v>-0.1177972202350599</v>
      </c>
      <c r="E19" s="251">
        <v>5.6293698429878694</v>
      </c>
      <c r="F19" s="252">
        <f t="shared" si="0"/>
        <v>-1.3699613712524359</v>
      </c>
      <c r="G19" s="251">
        <v>6.8219997839838626</v>
      </c>
      <c r="H19" s="252">
        <f t="shared" si="1"/>
        <v>1.1926299409959933</v>
      </c>
      <c r="I19" s="251">
        <v>6.7453774041162475</v>
      </c>
      <c r="J19" s="252">
        <f t="shared" si="2"/>
        <v>-7.6622379867615109E-2</v>
      </c>
      <c r="K19" s="251"/>
      <c r="L19" s="252"/>
      <c r="M19" s="252"/>
    </row>
    <row r="20" spans="1:14" x14ac:dyDescent="0.25">
      <c r="A20" s="1" t="s">
        <v>71</v>
      </c>
      <c r="B20" s="131" t="s">
        <v>72</v>
      </c>
      <c r="C20" s="251">
        <v>7.1863573088183097</v>
      </c>
      <c r="D20" s="252">
        <v>0.21037139734852683</v>
      </c>
      <c r="E20" s="251">
        <v>6.0868323369219564</v>
      </c>
      <c r="F20" s="252">
        <f t="shared" si="0"/>
        <v>-1.0995249718963533</v>
      </c>
      <c r="G20" s="251">
        <v>6.6685079352943797</v>
      </c>
      <c r="H20" s="252">
        <f t="shared" si="1"/>
        <v>0.58167559837242333</v>
      </c>
      <c r="I20" s="251">
        <v>6.6569057616103606</v>
      </c>
      <c r="J20" s="252">
        <f t="shared" si="2"/>
        <v>-1.1602173684019057E-2</v>
      </c>
      <c r="K20" s="251"/>
      <c r="L20" s="252"/>
      <c r="M20" s="252"/>
    </row>
    <row r="21" spans="1:14" ht="15.75" x14ac:dyDescent="0.25">
      <c r="A21" s="1" t="s">
        <v>0</v>
      </c>
      <c r="B21" s="134" t="s">
        <v>33</v>
      </c>
      <c r="C21" s="253">
        <v>7.0442412853950467</v>
      </c>
      <c r="D21" s="254">
        <v>-3.8599688438273105E-2</v>
      </c>
      <c r="E21" s="253">
        <v>6.5442824807720932</v>
      </c>
      <c r="F21" s="254">
        <f t="shared" si="0"/>
        <v>-0.4999588046229535</v>
      </c>
      <c r="G21" s="253">
        <v>5.9532216226677823</v>
      </c>
      <c r="H21" s="254">
        <f t="shared" si="1"/>
        <v>-0.59106085810431086</v>
      </c>
      <c r="I21" s="253">
        <v>6.6010991064347921</v>
      </c>
      <c r="J21" s="254">
        <f t="shared" si="2"/>
        <v>0.64787748376700982</v>
      </c>
      <c r="K21" s="253">
        <v>6.6548570897735981</v>
      </c>
      <c r="L21" s="254">
        <v>4.4009397092531266E-2</v>
      </c>
      <c r="M21" s="254">
        <v>-0.49093322939890083</v>
      </c>
    </row>
    <row r="22" spans="1:14" ht="6" customHeight="1" x14ac:dyDescent="0.25"/>
    <row r="23" spans="1:14" x14ac:dyDescent="0.25">
      <c r="B23" s="39" t="s">
        <v>19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</row>
    <row r="24" spans="1:14" x14ac:dyDescent="0.25">
      <c r="L24" s="256"/>
    </row>
    <row r="26" spans="1:14" ht="48.75" customHeight="1" thickBot="1" x14ac:dyDescent="0.3">
      <c r="B26" s="293" t="s">
        <v>353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1" t="s">
        <v>74</v>
      </c>
    </row>
    <row r="27" spans="1:14" ht="10.5" customHeight="1" thickBot="1" x14ac:dyDescent="0.3">
      <c r="B27" s="124"/>
      <c r="C27" s="249"/>
      <c r="D27" s="249"/>
      <c r="E27" s="249"/>
      <c r="F27" s="249"/>
      <c r="G27" s="249"/>
      <c r="H27" s="249"/>
      <c r="I27" s="249"/>
      <c r="J27" s="249"/>
      <c r="K27" s="84"/>
      <c r="L27" s="84"/>
      <c r="N27" s="1" t="s">
        <v>75</v>
      </c>
    </row>
    <row r="28" spans="1:14" ht="22.5" thickTop="1" thickBot="1" x14ac:dyDescent="0.3">
      <c r="B28" s="140" t="s">
        <v>76</v>
      </c>
      <c r="C28" s="319" t="s">
        <v>163</v>
      </c>
      <c r="D28" s="320"/>
      <c r="E28" s="320"/>
      <c r="F28" s="320"/>
      <c r="G28" s="320"/>
      <c r="H28" s="320"/>
      <c r="I28" s="320"/>
      <c r="J28" s="320"/>
      <c r="K28" s="320"/>
      <c r="L28" s="320"/>
      <c r="M28" s="321"/>
    </row>
    <row r="29" spans="1:14" ht="22.5" thickTop="1" thickBot="1" x14ac:dyDescent="0.3">
      <c r="B29" s="3"/>
      <c r="C29" s="306">
        <v>2019</v>
      </c>
      <c r="D29" s="307"/>
      <c r="E29" s="308" t="s">
        <v>161</v>
      </c>
      <c r="F29" s="307"/>
      <c r="G29" s="308" t="s">
        <v>160</v>
      </c>
      <c r="H29" s="307"/>
      <c r="I29" s="308">
        <v>2022</v>
      </c>
      <c r="J29" s="307"/>
      <c r="K29" s="308">
        <v>2023</v>
      </c>
      <c r="L29" s="309"/>
      <c r="M29" s="310"/>
    </row>
    <row r="30" spans="1:14" ht="16.5" thickTop="1" thickBot="1" x14ac:dyDescent="0.3">
      <c r="B30" s="6"/>
      <c r="C30" s="127" t="s">
        <v>46</v>
      </c>
      <c r="D30" s="128" t="str">
        <f>CONCATENATE("def ",RIGHT(C29,2),"/",RIGHT(C29-1,2))</f>
        <v>def 19/18</v>
      </c>
      <c r="E30" s="129" t="s">
        <v>46</v>
      </c>
      <c r="F30" s="128" t="str">
        <f>CONCATENATE("def ",RIGHT(E29,2),"/",RIGHT(C29,2))</f>
        <v>def 20/19</v>
      </c>
      <c r="G30" s="129" t="s">
        <v>46</v>
      </c>
      <c r="H30" s="128" t="str">
        <f>CONCATENATE("def ",RIGHT(G29,2),"/",RIGHT(E29,2))</f>
        <v>def 21/20</v>
      </c>
      <c r="I30" s="129" t="s">
        <v>46</v>
      </c>
      <c r="J30" s="128" t="str">
        <f>CONCATENATE("def ",RIGHT(I29,2),"/",RIGHT(G29,2))</f>
        <v>def 22/21</v>
      </c>
      <c r="K30" s="129" t="s">
        <v>46</v>
      </c>
      <c r="L30" s="128" t="str">
        <f>CONCATENATE("def ",RIGHT(K29,2),"/",RIGHT(I29,2))</f>
        <v>def 23/22</v>
      </c>
      <c r="M30" s="128" t="str">
        <f>CONCATENATE("def ",RIGHT(K29,2),"/",RIGHT(C29,2))</f>
        <v>def 23/19</v>
      </c>
    </row>
    <row r="31" spans="1:14" x14ac:dyDescent="0.25">
      <c r="B31" s="131" t="s">
        <v>50</v>
      </c>
      <c r="C31" s="251">
        <v>7.443477756930811</v>
      </c>
      <c r="D31" s="252">
        <v>-0.18156178394315514</v>
      </c>
      <c r="E31" s="251">
        <v>7.3360683970548619</v>
      </c>
      <c r="F31" s="252">
        <f>IFERROR(E31-C31,"-")</f>
        <v>-0.10740935987594913</v>
      </c>
      <c r="G31" s="251">
        <v>5.2491659891788851</v>
      </c>
      <c r="H31" s="252">
        <f t="shared" ref="H31:H43" si="5">IFERROR(G31-E31,"-")</f>
        <v>-2.0869024078759768</v>
      </c>
      <c r="I31" s="251">
        <v>7.0003684076288719</v>
      </c>
      <c r="J31" s="252">
        <f t="shared" ref="J31:J43" si="6">IFERROR(I31-G31,"-")</f>
        <v>1.7512024184499868</v>
      </c>
      <c r="K31" s="251">
        <v>6.9104589381697554</v>
      </c>
      <c r="L31" s="252">
        <f>IFERROR(K31-I31,"-")</f>
        <v>-8.9909469459116487E-2</v>
      </c>
      <c r="M31" s="252">
        <f>IFERROR(K31-C31,"-")</f>
        <v>-0.53301881876105561</v>
      </c>
    </row>
    <row r="32" spans="1:14" x14ac:dyDescent="0.25">
      <c r="B32" s="131" t="s">
        <v>52</v>
      </c>
      <c r="C32" s="251">
        <v>6.9417507695039662</v>
      </c>
      <c r="D32" s="252">
        <v>-0.12832097974190404</v>
      </c>
      <c r="E32" s="251">
        <v>6.6463292998553589</v>
      </c>
      <c r="F32" s="252">
        <f t="shared" ref="F32:F43" si="7">IFERROR(E32-C32,"-")</f>
        <v>-0.29542146964860727</v>
      </c>
      <c r="G32" s="251">
        <v>4.2176446204863671</v>
      </c>
      <c r="H32" s="252">
        <f t="shared" si="5"/>
        <v>-2.4286846793689918</v>
      </c>
      <c r="I32" s="251">
        <v>6.0577363410669953</v>
      </c>
      <c r="J32" s="252">
        <f t="shared" si="6"/>
        <v>1.8400917205806282</v>
      </c>
      <c r="K32" s="251">
        <v>6.4266827988035331</v>
      </c>
      <c r="L32" s="252">
        <f t="shared" ref="L32:L34" si="8">IFERROR(K32-I32,"-")</f>
        <v>0.36894645773653778</v>
      </c>
      <c r="M32" s="252">
        <f t="shared" ref="M32:M34" si="9">IFERROR(K32-C32,"-")</f>
        <v>-0.51506797070043309</v>
      </c>
    </row>
    <row r="33" spans="2:14" x14ac:dyDescent="0.25">
      <c r="B33" s="131" t="s">
        <v>54</v>
      </c>
      <c r="C33" s="251">
        <v>6.5507987994111758</v>
      </c>
      <c r="D33" s="252">
        <v>0.12464432066623665</v>
      </c>
      <c r="E33" s="251">
        <v>7.8026598636610762</v>
      </c>
      <c r="F33" s="252">
        <f t="shared" si="7"/>
        <v>1.2518610642499004</v>
      </c>
      <c r="G33" s="251">
        <v>4.4253768136357232</v>
      </c>
      <c r="H33" s="252">
        <f t="shared" si="5"/>
        <v>-3.377283050025353</v>
      </c>
      <c r="I33" s="251">
        <v>6.455270440091903</v>
      </c>
      <c r="J33" s="252">
        <f t="shared" si="6"/>
        <v>2.0298936264561798</v>
      </c>
      <c r="K33" s="251">
        <v>6.3163737064567851</v>
      </c>
      <c r="L33" s="252">
        <f t="shared" si="8"/>
        <v>-0.1388967336351179</v>
      </c>
      <c r="M33" s="252">
        <f t="shared" si="9"/>
        <v>-0.23442509295439073</v>
      </c>
    </row>
    <row r="34" spans="2:14" x14ac:dyDescent="0.25">
      <c r="B34" s="131" t="s">
        <v>56</v>
      </c>
      <c r="C34" s="251">
        <v>6.4702258447028038</v>
      </c>
      <c r="D34" s="252">
        <v>-3.6150767506998527E-2</v>
      </c>
      <c r="E34" s="251" t="s">
        <v>431</v>
      </c>
      <c r="F34" s="252" t="str">
        <f t="shared" si="7"/>
        <v>-</v>
      </c>
      <c r="G34" s="251">
        <v>4.3635630418935056</v>
      </c>
      <c r="H34" s="252" t="str">
        <f t="shared" si="5"/>
        <v>-</v>
      </c>
      <c r="I34" s="251">
        <v>6.0965957762134124</v>
      </c>
      <c r="J34" s="252">
        <f t="shared" si="6"/>
        <v>1.7330327343199068</v>
      </c>
      <c r="K34" s="251">
        <v>5.9232535698844062</v>
      </c>
      <c r="L34" s="252">
        <f t="shared" si="8"/>
        <v>-0.17334220632900621</v>
      </c>
      <c r="M34" s="252">
        <f t="shared" si="9"/>
        <v>-0.54697227481839761</v>
      </c>
    </row>
    <row r="35" spans="2:14" x14ac:dyDescent="0.25">
      <c r="B35" s="131" t="s">
        <v>58</v>
      </c>
      <c r="C35" s="251">
        <v>6.3595363050320559</v>
      </c>
      <c r="D35" s="252">
        <v>-0.15413247468268221</v>
      </c>
      <c r="E35" s="251" t="s">
        <v>431</v>
      </c>
      <c r="F35" s="252" t="str">
        <f t="shared" si="7"/>
        <v>-</v>
      </c>
      <c r="G35" s="251">
        <v>4.1317939850133927</v>
      </c>
      <c r="H35" s="252" t="str">
        <f t="shared" si="5"/>
        <v>-</v>
      </c>
      <c r="I35" s="251">
        <v>6.0946883653336297</v>
      </c>
      <c r="J35" s="252">
        <f t="shared" si="6"/>
        <v>1.962894380320237</v>
      </c>
      <c r="K35" s="251"/>
      <c r="L35" s="252"/>
      <c r="M35" s="252"/>
    </row>
    <row r="36" spans="2:14" x14ac:dyDescent="0.25">
      <c r="B36" s="131" t="s">
        <v>60</v>
      </c>
      <c r="C36" s="251">
        <v>6.6053071550911024</v>
      </c>
      <c r="D36" s="252">
        <v>8.0850624160635043E-2</v>
      </c>
      <c r="E36" s="251" t="s">
        <v>431</v>
      </c>
      <c r="F36" s="252" t="str">
        <f t="shared" si="7"/>
        <v>-</v>
      </c>
      <c r="G36" s="251">
        <v>4.4354923832440312</v>
      </c>
      <c r="H36" s="252" t="str">
        <f t="shared" si="5"/>
        <v>-</v>
      </c>
      <c r="I36" s="251">
        <v>6.3123353309091863</v>
      </c>
      <c r="J36" s="252">
        <f t="shared" si="6"/>
        <v>1.8768429476651551</v>
      </c>
      <c r="K36" s="251"/>
      <c r="L36" s="252"/>
      <c r="M36" s="252"/>
    </row>
    <row r="37" spans="2:14" x14ac:dyDescent="0.25">
      <c r="B37" s="131" t="s">
        <v>62</v>
      </c>
      <c r="C37" s="251">
        <v>6.9353492144008735</v>
      </c>
      <c r="D37" s="252">
        <v>5.195181490705636E-2</v>
      </c>
      <c r="E37" s="251">
        <v>4.5314865403221214</v>
      </c>
      <c r="F37" s="252">
        <f t="shared" si="7"/>
        <v>-2.4038626740787521</v>
      </c>
      <c r="G37" s="251">
        <v>5.3749325023624177</v>
      </c>
      <c r="H37" s="252">
        <f t="shared" si="5"/>
        <v>0.84344596204029632</v>
      </c>
      <c r="I37" s="251">
        <v>6.3441860595808768</v>
      </c>
      <c r="J37" s="252">
        <f t="shared" si="6"/>
        <v>0.96925355721845907</v>
      </c>
      <c r="K37" s="251"/>
      <c r="L37" s="252"/>
      <c r="M37" s="252"/>
    </row>
    <row r="38" spans="2:14" x14ac:dyDescent="0.25">
      <c r="B38" s="131" t="s">
        <v>64</v>
      </c>
      <c r="C38" s="251">
        <v>6.9581621034346233</v>
      </c>
      <c r="D38" s="252">
        <v>-9.4713211280729404E-2</v>
      </c>
      <c r="E38" s="251">
        <v>4.8745157500978911</v>
      </c>
      <c r="F38" s="252">
        <f t="shared" si="7"/>
        <v>-2.0836463533367322</v>
      </c>
      <c r="G38" s="251">
        <v>6.0469330693619536</v>
      </c>
      <c r="H38" s="252">
        <f t="shared" si="5"/>
        <v>1.1724173192640626</v>
      </c>
      <c r="I38" s="251">
        <v>6.90413297860088</v>
      </c>
      <c r="J38" s="252">
        <f t="shared" si="6"/>
        <v>0.85719990923892642</v>
      </c>
      <c r="K38" s="251"/>
      <c r="L38" s="252"/>
      <c r="M38" s="252"/>
    </row>
    <row r="39" spans="2:14" x14ac:dyDescent="0.25">
      <c r="B39" s="131" t="s">
        <v>66</v>
      </c>
      <c r="C39" s="251">
        <v>6.9417661714110253</v>
      </c>
      <c r="D39" s="252">
        <v>-4.7299739046996692E-2</v>
      </c>
      <c r="E39" s="251">
        <v>4.3211147721032397</v>
      </c>
      <c r="F39" s="252">
        <f t="shared" si="7"/>
        <v>-2.6206513993077856</v>
      </c>
      <c r="G39" s="251">
        <v>6.2053834230280227</v>
      </c>
      <c r="H39" s="252">
        <f t="shared" si="5"/>
        <v>1.884268650924783</v>
      </c>
      <c r="I39" s="251">
        <v>6.4614565696988358</v>
      </c>
      <c r="J39" s="252">
        <f t="shared" si="6"/>
        <v>0.25607314667081305</v>
      </c>
      <c r="K39" s="251"/>
      <c r="L39" s="252"/>
      <c r="M39" s="252"/>
    </row>
    <row r="40" spans="2:14" x14ac:dyDescent="0.25">
      <c r="B40" s="131" t="s">
        <v>68</v>
      </c>
      <c r="C40" s="251">
        <v>6.468439512706575</v>
      </c>
      <c r="D40" s="252">
        <v>-0.14126825419023792</v>
      </c>
      <c r="E40" s="251">
        <v>3.8689266313690434</v>
      </c>
      <c r="F40" s="252">
        <f t="shared" si="7"/>
        <v>-2.5995128813375317</v>
      </c>
      <c r="G40" s="251">
        <v>6.1074563761998224</v>
      </c>
      <c r="H40" s="252">
        <f t="shared" si="5"/>
        <v>2.238529744830779</v>
      </c>
      <c r="I40" s="251">
        <v>6.3348189366704943</v>
      </c>
      <c r="J40" s="252">
        <f t="shared" si="6"/>
        <v>0.22736256047067194</v>
      </c>
      <c r="K40" s="251"/>
      <c r="L40" s="252"/>
      <c r="M40" s="252"/>
    </row>
    <row r="41" spans="2:14" x14ac:dyDescent="0.25">
      <c r="B41" s="131" t="s">
        <v>70</v>
      </c>
      <c r="C41" s="251">
        <v>6.6368503023887699</v>
      </c>
      <c r="D41" s="252">
        <v>-0.17164715095147987</v>
      </c>
      <c r="E41" s="251">
        <v>5.3476281474820144</v>
      </c>
      <c r="F41" s="252">
        <f t="shared" si="7"/>
        <v>-1.2892221549067555</v>
      </c>
      <c r="G41" s="251">
        <v>6.5884610203554095</v>
      </c>
      <c r="H41" s="252">
        <f t="shared" si="5"/>
        <v>1.2408328728733951</v>
      </c>
      <c r="I41" s="251">
        <v>6.518680431681716</v>
      </c>
      <c r="J41" s="252">
        <f t="shared" si="6"/>
        <v>-6.9780588673693522E-2</v>
      </c>
      <c r="K41" s="251"/>
      <c r="L41" s="252"/>
      <c r="M41" s="252"/>
    </row>
    <row r="42" spans="2:14" x14ac:dyDescent="0.25">
      <c r="B42" s="131" t="s">
        <v>72</v>
      </c>
      <c r="C42" s="251">
        <v>6.7827881227981885</v>
      </c>
      <c r="D42" s="252">
        <v>9.5634736487478555E-2</v>
      </c>
      <c r="E42" s="251">
        <v>5.947073308214911</v>
      </c>
      <c r="F42" s="252">
        <f t="shared" si="7"/>
        <v>-0.83571481458327757</v>
      </c>
      <c r="G42" s="251">
        <v>6.421711680395787</v>
      </c>
      <c r="H42" s="252">
        <f t="shared" si="5"/>
        <v>0.47463837218087601</v>
      </c>
      <c r="I42" s="251">
        <v>6.3950127877237852</v>
      </c>
      <c r="J42" s="252">
        <f t="shared" si="6"/>
        <v>-2.6698892672001762E-2</v>
      </c>
      <c r="K42" s="251"/>
      <c r="L42" s="252"/>
      <c r="M42" s="252"/>
    </row>
    <row r="43" spans="2:14" ht="15.75" x14ac:dyDescent="0.25">
      <c r="B43" s="134" t="s">
        <v>33</v>
      </c>
      <c r="C43" s="253">
        <v>6.7532276886755964</v>
      </c>
      <c r="D43" s="254">
        <v>-4.5373808047669328E-2</v>
      </c>
      <c r="E43" s="253">
        <v>6.1760263803793425</v>
      </c>
      <c r="F43" s="254">
        <f t="shared" si="7"/>
        <v>-0.57720130829625393</v>
      </c>
      <c r="G43" s="253">
        <v>5.787668774094727</v>
      </c>
      <c r="H43" s="254">
        <f t="shared" si="5"/>
        <v>-0.38835760628461546</v>
      </c>
      <c r="I43" s="253">
        <v>6.4039680444642961</v>
      </c>
      <c r="J43" s="254">
        <f t="shared" si="6"/>
        <v>0.61629927036956911</v>
      </c>
      <c r="K43" s="253">
        <v>6.3839919210394811</v>
      </c>
      <c r="L43" s="254">
        <v>3.0880724858533881E-2</v>
      </c>
      <c r="M43" s="254">
        <v>-0.4515276887071451</v>
      </c>
    </row>
    <row r="44" spans="2:14" ht="6" customHeight="1" x14ac:dyDescent="0.25"/>
    <row r="45" spans="2:14" x14ac:dyDescent="0.25">
      <c r="B45" s="39" t="s">
        <v>19</v>
      </c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</row>
    <row r="48" spans="2:14" ht="48.75" customHeight="1" thickBot="1" x14ac:dyDescent="0.3">
      <c r="B48" s="293" t="s">
        <v>354</v>
      </c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1" t="s">
        <v>79</v>
      </c>
    </row>
    <row r="49" spans="1:14" ht="10.5" customHeight="1" thickBot="1" x14ac:dyDescent="0.3">
      <c r="B49" s="124"/>
      <c r="C49" s="249"/>
      <c r="D49" s="249"/>
      <c r="E49" s="249"/>
      <c r="F49" s="249"/>
      <c r="G49" s="249"/>
      <c r="H49" s="249"/>
      <c r="I49" s="249"/>
      <c r="J49" s="249"/>
      <c r="K49" s="84"/>
      <c r="L49" s="84"/>
      <c r="N49" s="1" t="s">
        <v>80</v>
      </c>
    </row>
    <row r="50" spans="1:14" ht="22.5" thickTop="1" thickBot="1" x14ac:dyDescent="0.3">
      <c r="B50" s="3"/>
      <c r="C50" s="319" t="s">
        <v>21</v>
      </c>
      <c r="D50" s="320"/>
      <c r="E50" s="320"/>
      <c r="F50" s="320"/>
      <c r="G50" s="320"/>
      <c r="H50" s="320"/>
      <c r="I50" s="320"/>
      <c r="J50" s="320"/>
      <c r="K50" s="320"/>
      <c r="L50" s="320"/>
      <c r="M50" s="321"/>
    </row>
    <row r="51" spans="1:14" ht="22.5" thickTop="1" thickBot="1" x14ac:dyDescent="0.3">
      <c r="B51" s="3"/>
      <c r="C51" s="306">
        <v>2019</v>
      </c>
      <c r="D51" s="307"/>
      <c r="E51" s="308" t="s">
        <v>161</v>
      </c>
      <c r="F51" s="307"/>
      <c r="G51" s="308" t="s">
        <v>160</v>
      </c>
      <c r="H51" s="307"/>
      <c r="I51" s="308">
        <v>2022</v>
      </c>
      <c r="J51" s="307"/>
      <c r="K51" s="308">
        <v>2023</v>
      </c>
      <c r="L51" s="309"/>
      <c r="M51" s="310"/>
    </row>
    <row r="52" spans="1:14" ht="16.5" thickTop="1" thickBot="1" x14ac:dyDescent="0.3">
      <c r="B52" s="6"/>
      <c r="C52" s="127" t="s">
        <v>46</v>
      </c>
      <c r="D52" s="128" t="str">
        <f>CONCATENATE("def ",RIGHT(C51,2),"/",RIGHT(C51-1,2))</f>
        <v>def 19/18</v>
      </c>
      <c r="E52" s="129" t="s">
        <v>46</v>
      </c>
      <c r="F52" s="128" t="str">
        <f>CONCATENATE("def ",RIGHT(E51,2),"/",RIGHT(C51,2))</f>
        <v>def 20/19</v>
      </c>
      <c r="G52" s="129" t="s">
        <v>46</v>
      </c>
      <c r="H52" s="128" t="str">
        <f>CONCATENATE("def ",RIGHT(G51,2),"/",RIGHT(E51,2))</f>
        <v>def 21/20</v>
      </c>
      <c r="I52" s="129" t="s">
        <v>46</v>
      </c>
      <c r="J52" s="128" t="str">
        <f>CONCATENATE("def ",RIGHT(I51,2),"/",RIGHT(G51,2))</f>
        <v>def 22/21</v>
      </c>
      <c r="K52" s="129" t="s">
        <v>46</v>
      </c>
      <c r="L52" s="128" t="str">
        <f>CONCATENATE("def ",RIGHT(K51,2),"/",RIGHT(I51,2))</f>
        <v>def 23/22</v>
      </c>
      <c r="M52" s="128" t="str">
        <f>CONCATENATE("def ",RIGHT(K51,2),"/",RIGHT(C51,2))</f>
        <v>def 23/19</v>
      </c>
    </row>
    <row r="53" spans="1:14" x14ac:dyDescent="0.25">
      <c r="A53" s="1"/>
      <c r="B53" s="131" t="s">
        <v>50</v>
      </c>
      <c r="C53" s="251">
        <v>6.9884354047608337</v>
      </c>
      <c r="D53" s="252">
        <v>-0.25944435906095897</v>
      </c>
      <c r="E53" s="251">
        <v>6.7310246340592643</v>
      </c>
      <c r="F53" s="252">
        <f>IFERROR(E53-C53,"-")</f>
        <v>-0.25741077070156937</v>
      </c>
      <c r="G53" s="251">
        <v>7.7426167037154654</v>
      </c>
      <c r="H53" s="252">
        <f t="shared" ref="H53:H65" si="10">IFERROR(G53-E53,"-")</f>
        <v>1.0115920696562011</v>
      </c>
      <c r="I53" s="251">
        <v>6.8691465993307466</v>
      </c>
      <c r="J53" s="252">
        <f t="shared" ref="J53:J65" si="11">IFERROR(I53-G53,"-")</f>
        <v>-0.87347010438471884</v>
      </c>
      <c r="K53" s="251">
        <v>6.7806132542037583</v>
      </c>
      <c r="L53" s="252">
        <f>IFERROR(K53-I53,"-")</f>
        <v>-8.8533345126988294E-2</v>
      </c>
      <c r="M53" s="252">
        <f>IFERROR(K53-C53,"-")</f>
        <v>-0.20782215055707542</v>
      </c>
    </row>
    <row r="54" spans="1:14" x14ac:dyDescent="0.25">
      <c r="A54" s="1"/>
      <c r="B54" s="131" t="s">
        <v>52</v>
      </c>
      <c r="C54" s="251">
        <v>6.655987861710198</v>
      </c>
      <c r="D54" s="252">
        <v>-0.25879892507658919</v>
      </c>
      <c r="E54" s="251">
        <v>6.1848559266535688</v>
      </c>
      <c r="F54" s="252">
        <f t="shared" ref="F54:F65" si="12">IFERROR(E54-C54,"-")</f>
        <v>-0.4711319350566292</v>
      </c>
      <c r="G54" s="251">
        <v>6.112529433634899</v>
      </c>
      <c r="H54" s="252">
        <f t="shared" si="10"/>
        <v>-7.232649301866978E-2</v>
      </c>
      <c r="I54" s="251">
        <v>5.9726997628199889</v>
      </c>
      <c r="J54" s="252">
        <f t="shared" si="11"/>
        <v>-0.13982967081491005</v>
      </c>
      <c r="K54" s="251">
        <v>6.2722060870091365</v>
      </c>
      <c r="L54" s="252">
        <f t="shared" ref="L54:L56" si="13">IFERROR(K54-I54,"-")</f>
        <v>0.29950632418914758</v>
      </c>
      <c r="M54" s="252">
        <f t="shared" ref="M54:M56" si="14">IFERROR(K54-C54,"-")</f>
        <v>-0.38378177470106145</v>
      </c>
    </row>
    <row r="55" spans="1:14" x14ac:dyDescent="0.25">
      <c r="A55" s="1"/>
      <c r="B55" s="131" t="s">
        <v>54</v>
      </c>
      <c r="C55" s="251">
        <v>6.3555534531693469</v>
      </c>
      <c r="D55" s="252">
        <v>0.43801558893461934</v>
      </c>
      <c r="E55" s="251">
        <v>7.5490088105726869</v>
      </c>
      <c r="F55" s="252">
        <f t="shared" si="12"/>
        <v>1.19345535740334</v>
      </c>
      <c r="G55" s="251">
        <v>5.8298114928549714</v>
      </c>
      <c r="H55" s="252">
        <f t="shared" si="10"/>
        <v>-1.7191973177177156</v>
      </c>
      <c r="I55" s="251">
        <v>6.6954036789779545</v>
      </c>
      <c r="J55" s="252">
        <f t="shared" si="11"/>
        <v>0.86559218612298316</v>
      </c>
      <c r="K55" s="251">
        <v>6.4364920615076882</v>
      </c>
      <c r="L55" s="252">
        <f t="shared" si="13"/>
        <v>-0.25891161747026636</v>
      </c>
      <c r="M55" s="252">
        <f t="shared" si="14"/>
        <v>8.0938608338341211E-2</v>
      </c>
    </row>
    <row r="56" spans="1:14" x14ac:dyDescent="0.25">
      <c r="A56" s="1"/>
      <c r="B56" s="131" t="s">
        <v>56</v>
      </c>
      <c r="C56" s="251">
        <v>6.2648432419650426</v>
      </c>
      <c r="D56" s="252">
        <v>-4.8865614499158383E-2</v>
      </c>
      <c r="E56" s="251" t="s">
        <v>431</v>
      </c>
      <c r="F56" s="252" t="str">
        <f t="shared" si="12"/>
        <v>-</v>
      </c>
      <c r="G56" s="251">
        <v>5.3256549733570155</v>
      </c>
      <c r="H56" s="252" t="str">
        <f t="shared" si="10"/>
        <v>-</v>
      </c>
      <c r="I56" s="251">
        <v>6.1548041225688479</v>
      </c>
      <c r="J56" s="252">
        <f t="shared" si="11"/>
        <v>0.82914914921183236</v>
      </c>
      <c r="K56" s="251">
        <v>6.0259131633356304</v>
      </c>
      <c r="L56" s="252">
        <f t="shared" si="13"/>
        <v>-0.12889095923321747</v>
      </c>
      <c r="M56" s="252">
        <f t="shared" si="14"/>
        <v>-0.23893007862941218</v>
      </c>
    </row>
    <row r="57" spans="1:14" x14ac:dyDescent="0.25">
      <c r="A57" s="1"/>
      <c r="B57" s="131" t="s">
        <v>58</v>
      </c>
      <c r="C57" s="251">
        <v>5.9613749415416013</v>
      </c>
      <c r="D57" s="252">
        <v>-0.19617413971320197</v>
      </c>
      <c r="E57" s="251" t="s">
        <v>431</v>
      </c>
      <c r="F57" s="252" t="str">
        <f t="shared" si="12"/>
        <v>-</v>
      </c>
      <c r="G57" s="251">
        <v>5.2694166227376558</v>
      </c>
      <c r="H57" s="252" t="str">
        <f t="shared" si="10"/>
        <v>-</v>
      </c>
      <c r="I57" s="251">
        <v>6.1956452078059412</v>
      </c>
      <c r="J57" s="252">
        <f t="shared" si="11"/>
        <v>0.92622858506828543</v>
      </c>
      <c r="K57" s="251"/>
      <c r="L57" s="252"/>
      <c r="M57" s="252"/>
    </row>
    <row r="58" spans="1:14" x14ac:dyDescent="0.25">
      <c r="A58" s="1"/>
      <c r="B58" s="131" t="s">
        <v>60</v>
      </c>
      <c r="C58" s="251">
        <v>5.9519566885497488</v>
      </c>
      <c r="D58" s="252">
        <v>0.19306891666161174</v>
      </c>
      <c r="E58" s="251" t="s">
        <v>431</v>
      </c>
      <c r="F58" s="252" t="str">
        <f t="shared" si="12"/>
        <v>-</v>
      </c>
      <c r="G58" s="251">
        <v>4.5350736707238948</v>
      </c>
      <c r="H58" s="252" t="str">
        <f t="shared" si="10"/>
        <v>-</v>
      </c>
      <c r="I58" s="251">
        <v>6.2887956755238861</v>
      </c>
      <c r="J58" s="252">
        <f t="shared" si="11"/>
        <v>1.7537220047999913</v>
      </c>
      <c r="K58" s="251"/>
      <c r="L58" s="252"/>
      <c r="M58" s="252"/>
    </row>
    <row r="59" spans="1:14" x14ac:dyDescent="0.25">
      <c r="A59" s="1"/>
      <c r="B59" s="131" t="s">
        <v>62</v>
      </c>
      <c r="C59" s="251">
        <v>6.4918723325292262</v>
      </c>
      <c r="D59" s="252">
        <v>0.1691382682601974</v>
      </c>
      <c r="E59" s="251" t="s">
        <v>431</v>
      </c>
      <c r="F59" s="252" t="str">
        <f t="shared" si="12"/>
        <v>-</v>
      </c>
      <c r="G59" s="251">
        <v>5.4389104116222757</v>
      </c>
      <c r="H59" s="252" t="str">
        <f t="shared" si="10"/>
        <v>-</v>
      </c>
      <c r="I59" s="251">
        <v>6.1747347145022742</v>
      </c>
      <c r="J59" s="252">
        <f t="shared" si="11"/>
        <v>0.73582430287999845</v>
      </c>
      <c r="K59" s="251"/>
      <c r="L59" s="252"/>
      <c r="M59" s="252"/>
    </row>
    <row r="60" spans="1:14" x14ac:dyDescent="0.25">
      <c r="A60" s="1"/>
      <c r="B60" s="131" t="s">
        <v>64</v>
      </c>
      <c r="C60" s="251">
        <v>6.9014089763926476</v>
      </c>
      <c r="D60" s="252">
        <v>0.23735429464570146</v>
      </c>
      <c r="E60" s="251" t="s">
        <v>431</v>
      </c>
      <c r="F60" s="252" t="str">
        <f t="shared" si="12"/>
        <v>-</v>
      </c>
      <c r="G60" s="251">
        <v>6.4659380620170355</v>
      </c>
      <c r="H60" s="252" t="str">
        <f t="shared" si="10"/>
        <v>-</v>
      </c>
      <c r="I60" s="251">
        <v>7.0292830230496453</v>
      </c>
      <c r="J60" s="252">
        <f t="shared" si="11"/>
        <v>0.56334496103260978</v>
      </c>
      <c r="K60" s="251"/>
      <c r="L60" s="252"/>
      <c r="M60" s="252"/>
    </row>
    <row r="61" spans="1:14" x14ac:dyDescent="0.25">
      <c r="A61" s="1"/>
      <c r="B61" s="131" t="s">
        <v>66</v>
      </c>
      <c r="C61" s="251">
        <v>6.2995056825383413</v>
      </c>
      <c r="D61" s="252">
        <v>-3.6879531008526811E-4</v>
      </c>
      <c r="E61" s="251" t="s">
        <v>431</v>
      </c>
      <c r="F61" s="252" t="str">
        <f t="shared" si="12"/>
        <v>-</v>
      </c>
      <c r="G61" s="251">
        <v>6.3521640713421537</v>
      </c>
      <c r="H61" s="252" t="str">
        <f t="shared" si="10"/>
        <v>-</v>
      </c>
      <c r="I61" s="251">
        <v>6.3864374153765846</v>
      </c>
      <c r="J61" s="252">
        <f t="shared" si="11"/>
        <v>3.4273344034430941E-2</v>
      </c>
      <c r="K61" s="251"/>
      <c r="L61" s="252"/>
      <c r="M61" s="252"/>
    </row>
    <row r="62" spans="1:14" x14ac:dyDescent="0.25">
      <c r="A62" s="1"/>
      <c r="B62" s="131" t="s">
        <v>68</v>
      </c>
      <c r="C62" s="251">
        <v>6.1734421206398977</v>
      </c>
      <c r="D62" s="252">
        <v>-8.713187102005282E-2</v>
      </c>
      <c r="E62" s="251" t="s">
        <v>431</v>
      </c>
      <c r="F62" s="252" t="str">
        <f t="shared" si="12"/>
        <v>-</v>
      </c>
      <c r="G62" s="251">
        <v>5.9882796387170183</v>
      </c>
      <c r="H62" s="252" t="str">
        <f t="shared" si="10"/>
        <v>-</v>
      </c>
      <c r="I62" s="251">
        <v>6.1550787181331419</v>
      </c>
      <c r="J62" s="252">
        <f t="shared" si="11"/>
        <v>0.1667990794161236</v>
      </c>
      <c r="K62" s="251"/>
      <c r="L62" s="252"/>
      <c r="M62" s="252"/>
    </row>
    <row r="63" spans="1:14" x14ac:dyDescent="0.25">
      <c r="A63" s="1"/>
      <c r="B63" s="131" t="s">
        <v>70</v>
      </c>
      <c r="C63" s="251">
        <v>6.4458691258211216</v>
      </c>
      <c r="D63" s="252">
        <v>1.1046644490058988E-2</v>
      </c>
      <c r="E63" s="251" t="s">
        <v>431</v>
      </c>
      <c r="F63" s="252" t="str">
        <f t="shared" si="12"/>
        <v>-</v>
      </c>
      <c r="G63" s="251">
        <v>7.0206319566490922</v>
      </c>
      <c r="H63" s="252" t="str">
        <f t="shared" si="10"/>
        <v>-</v>
      </c>
      <c r="I63" s="251">
        <v>6.563149261891744</v>
      </c>
      <c r="J63" s="252">
        <f t="shared" si="11"/>
        <v>-0.45748269475734826</v>
      </c>
      <c r="K63" s="251"/>
      <c r="L63" s="252"/>
      <c r="M63" s="252"/>
    </row>
    <row r="64" spans="1:14" x14ac:dyDescent="0.25">
      <c r="A64" s="1"/>
      <c r="B64" s="131" t="s">
        <v>72</v>
      </c>
      <c r="C64" s="251">
        <v>6.1468691405847569</v>
      </c>
      <c r="D64" s="252">
        <v>0.10941410923518369</v>
      </c>
      <c r="E64" s="251" t="s">
        <v>431</v>
      </c>
      <c r="F64" s="252" t="str">
        <f t="shared" si="12"/>
        <v>-</v>
      </c>
      <c r="G64" s="251">
        <v>6.2735115500312162</v>
      </c>
      <c r="H64" s="252" t="str">
        <f t="shared" si="10"/>
        <v>-</v>
      </c>
      <c r="I64" s="251">
        <v>6.137732832015212</v>
      </c>
      <c r="J64" s="252">
        <f t="shared" si="11"/>
        <v>-0.13577871801600416</v>
      </c>
      <c r="K64" s="251"/>
      <c r="L64" s="252"/>
      <c r="M64" s="252"/>
    </row>
    <row r="65" spans="1:14" ht="15.75" x14ac:dyDescent="0.25">
      <c r="B65" s="134" t="s">
        <v>33</v>
      </c>
      <c r="C65" s="253">
        <v>6.3854467730444018</v>
      </c>
      <c r="D65" s="254">
        <v>4.2182577277234401E-2</v>
      </c>
      <c r="E65" s="253" t="s">
        <v>431</v>
      </c>
      <c r="F65" s="254" t="str">
        <f t="shared" si="12"/>
        <v>-</v>
      </c>
      <c r="G65" s="253">
        <v>6.0546147735543006</v>
      </c>
      <c r="H65" s="254" t="str">
        <f t="shared" si="10"/>
        <v>-</v>
      </c>
      <c r="I65" s="253">
        <v>6.3732580771719585</v>
      </c>
      <c r="J65" s="254">
        <f t="shared" si="11"/>
        <v>0.31864330361765791</v>
      </c>
      <c r="K65" s="253">
        <v>6.3709007830348945</v>
      </c>
      <c r="L65" s="254">
        <v>-1.8797250069805926E-2</v>
      </c>
      <c r="M65" s="254">
        <v>-0.17718911386382707</v>
      </c>
    </row>
    <row r="66" spans="1:14" ht="6" customHeight="1" x14ac:dyDescent="0.25"/>
    <row r="67" spans="1:14" x14ac:dyDescent="0.25">
      <c r="B67" s="39" t="s">
        <v>19</v>
      </c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</row>
    <row r="68" spans="1:14" ht="15.75" x14ac:dyDescent="0.25">
      <c r="I68" s="254"/>
    </row>
    <row r="70" spans="1:14" ht="48.75" customHeight="1" thickBot="1" x14ac:dyDescent="0.3">
      <c r="B70" s="293" t="s">
        <v>355</v>
      </c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1" t="s">
        <v>83</v>
      </c>
    </row>
    <row r="71" spans="1:14" ht="10.5" customHeight="1" thickBot="1" x14ac:dyDescent="0.3">
      <c r="B71" s="124"/>
      <c r="C71" s="249"/>
      <c r="D71" s="249"/>
      <c r="E71" s="249"/>
      <c r="F71" s="249"/>
      <c r="G71" s="249"/>
      <c r="H71" s="249"/>
      <c r="I71" s="249"/>
      <c r="J71" s="249"/>
      <c r="K71" s="84"/>
      <c r="L71" s="84"/>
      <c r="N71" s="1" t="s">
        <v>84</v>
      </c>
    </row>
    <row r="72" spans="1:14" ht="22.5" thickTop="1" thickBot="1" x14ac:dyDescent="0.3">
      <c r="B72" s="3"/>
      <c r="C72" s="319" t="s">
        <v>22</v>
      </c>
      <c r="D72" s="320"/>
      <c r="E72" s="320"/>
      <c r="F72" s="320"/>
      <c r="G72" s="320"/>
      <c r="H72" s="320"/>
      <c r="I72" s="320"/>
      <c r="J72" s="320"/>
      <c r="K72" s="320"/>
      <c r="L72" s="320"/>
      <c r="M72" s="321"/>
    </row>
    <row r="73" spans="1:14" ht="22.5" thickTop="1" thickBot="1" x14ac:dyDescent="0.3">
      <c r="B73" s="3"/>
      <c r="C73" s="306">
        <v>2019</v>
      </c>
      <c r="D73" s="307"/>
      <c r="E73" s="308" t="s">
        <v>161</v>
      </c>
      <c r="F73" s="307"/>
      <c r="G73" s="308" t="s">
        <v>160</v>
      </c>
      <c r="H73" s="307"/>
      <c r="I73" s="308">
        <v>2022</v>
      </c>
      <c r="J73" s="307"/>
      <c r="K73" s="308">
        <v>2023</v>
      </c>
      <c r="L73" s="309"/>
      <c r="M73" s="310"/>
    </row>
    <row r="74" spans="1:14" ht="16.5" thickTop="1" thickBot="1" x14ac:dyDescent="0.3">
      <c r="B74" s="6"/>
      <c r="C74" s="127" t="s">
        <v>46</v>
      </c>
      <c r="D74" s="128" t="str">
        <f>CONCATENATE("def ",RIGHT(C73,2),"/",RIGHT(C73-1,2))</f>
        <v>def 19/18</v>
      </c>
      <c r="E74" s="129" t="s">
        <v>46</v>
      </c>
      <c r="F74" s="128" t="str">
        <f>CONCATENATE("def ",RIGHT(E73,2),"/",RIGHT(C73,2))</f>
        <v>def 20/19</v>
      </c>
      <c r="G74" s="129" t="s">
        <v>46</v>
      </c>
      <c r="H74" s="128" t="str">
        <f>CONCATENATE("def ",RIGHT(G73,2),"/",RIGHT(E73,2))</f>
        <v>def 21/20</v>
      </c>
      <c r="I74" s="129" t="s">
        <v>46</v>
      </c>
      <c r="J74" s="128" t="str">
        <f>CONCATENATE("def ",RIGHT(I73,2),"/",RIGHT(G73,2))</f>
        <v>def 22/21</v>
      </c>
      <c r="K74" s="129" t="s">
        <v>46</v>
      </c>
      <c r="L74" s="128" t="str">
        <f>CONCATENATE("def ",RIGHT(K73,2),"/",RIGHT(I73,2))</f>
        <v>def 23/22</v>
      </c>
      <c r="M74" s="128" t="str">
        <f>CONCATENATE("def ",RIGHT(K73,2),"/",RIGHT(C73,2))</f>
        <v>def 23/19</v>
      </c>
    </row>
    <row r="75" spans="1:14" x14ac:dyDescent="0.25">
      <c r="A75" s="1"/>
      <c r="B75" s="131" t="s">
        <v>50</v>
      </c>
      <c r="C75" s="251">
        <v>7.8058302783115066</v>
      </c>
      <c r="D75" s="252">
        <v>-0.20256411895864712</v>
      </c>
      <c r="E75" s="251">
        <v>7.7143758591936535</v>
      </c>
      <c r="F75" s="252">
        <f>IFERROR(E75-C75,"-")</f>
        <v>-9.1454419117853014E-2</v>
      </c>
      <c r="G75" s="251">
        <v>4.436223081170624</v>
      </c>
      <c r="H75" s="252">
        <f t="shared" ref="H75:H87" si="15">IFERROR(G75-E75,"-")</f>
        <v>-3.2781527780230295</v>
      </c>
      <c r="I75" s="251">
        <v>7.0399169523748917</v>
      </c>
      <c r="J75" s="252">
        <f t="shared" ref="J75:J87" si="16">IFERROR(I75-G75,"-")</f>
        <v>2.6036938712042677</v>
      </c>
      <c r="K75" s="251">
        <v>7.1603029689575317</v>
      </c>
      <c r="L75" s="252">
        <f>IFERROR(K75-I75,"-")</f>
        <v>0.12038601658264003</v>
      </c>
      <c r="M75" s="252">
        <f>IFERROR(K75-C75,"-")</f>
        <v>-0.64552730935397484</v>
      </c>
    </row>
    <row r="76" spans="1:14" x14ac:dyDescent="0.25">
      <c r="A76" s="1"/>
      <c r="B76" s="131" t="s">
        <v>52</v>
      </c>
      <c r="C76" s="251">
        <v>7.2292106528101439</v>
      </c>
      <c r="D76" s="252">
        <v>-0.10442108254988725</v>
      </c>
      <c r="E76" s="251">
        <v>6.9311174925806522</v>
      </c>
      <c r="F76" s="252">
        <f t="shared" ref="F76:F87" si="17">IFERROR(E76-C76,"-")</f>
        <v>-0.29809316022949162</v>
      </c>
      <c r="G76" s="251">
        <v>3.769703090284791</v>
      </c>
      <c r="H76" s="252">
        <f t="shared" si="15"/>
        <v>-3.1614144022958612</v>
      </c>
      <c r="I76" s="251">
        <v>6.1119410535838634</v>
      </c>
      <c r="J76" s="252">
        <f t="shared" si="16"/>
        <v>2.3422379632990724</v>
      </c>
      <c r="K76" s="251">
        <v>6.7134870123020196</v>
      </c>
      <c r="L76" s="252">
        <f t="shared" ref="L76:L78" si="18">IFERROR(K76-I76,"-")</f>
        <v>0.60154595871815619</v>
      </c>
      <c r="M76" s="252">
        <f t="shared" ref="M76:M78" si="19">IFERROR(K76-C76,"-")</f>
        <v>-0.51572364050812425</v>
      </c>
    </row>
    <row r="77" spans="1:14" x14ac:dyDescent="0.25">
      <c r="A77" s="1"/>
      <c r="B77" s="131" t="s">
        <v>54</v>
      </c>
      <c r="C77" s="251">
        <v>6.86962964519926</v>
      </c>
      <c r="D77" s="252">
        <v>0.10526866933816859</v>
      </c>
      <c r="E77" s="251">
        <v>8.0205179498269903</v>
      </c>
      <c r="F77" s="252">
        <f t="shared" si="17"/>
        <v>1.1508883046277303</v>
      </c>
      <c r="G77" s="251">
        <v>3.9629430899761897</v>
      </c>
      <c r="H77" s="252">
        <f t="shared" si="15"/>
        <v>-4.057574859850801</v>
      </c>
      <c r="I77" s="251">
        <v>6.6455037919826649</v>
      </c>
      <c r="J77" s="252">
        <f t="shared" si="16"/>
        <v>2.6825607020064752</v>
      </c>
      <c r="K77" s="251">
        <v>6.6168263737097393</v>
      </c>
      <c r="L77" s="252">
        <f t="shared" si="18"/>
        <v>-2.8677418272925692E-2</v>
      </c>
      <c r="M77" s="252">
        <f t="shared" si="19"/>
        <v>-0.25280327148952075</v>
      </c>
    </row>
    <row r="78" spans="1:14" x14ac:dyDescent="0.25">
      <c r="A78" s="1"/>
      <c r="B78" s="131" t="s">
        <v>56</v>
      </c>
      <c r="C78" s="251">
        <v>6.6828124742952086</v>
      </c>
      <c r="D78" s="252">
        <v>-0.15564136286661689</v>
      </c>
      <c r="E78" s="251" t="s">
        <v>431</v>
      </c>
      <c r="F78" s="252" t="str">
        <f t="shared" si="17"/>
        <v>-</v>
      </c>
      <c r="G78" s="251">
        <v>3.7010372689909694</v>
      </c>
      <c r="H78" s="252" t="str">
        <f t="shared" si="15"/>
        <v>-</v>
      </c>
      <c r="I78" s="251">
        <v>6.2086969196385189</v>
      </c>
      <c r="J78" s="252">
        <f t="shared" si="16"/>
        <v>2.5076596506475495</v>
      </c>
      <c r="K78" s="251">
        <v>6.1742351329841378</v>
      </c>
      <c r="L78" s="252">
        <f t="shared" si="18"/>
        <v>-3.4461786654381044E-2</v>
      </c>
      <c r="M78" s="252">
        <f t="shared" si="19"/>
        <v>-0.5085773413110708</v>
      </c>
    </row>
    <row r="79" spans="1:14" x14ac:dyDescent="0.25">
      <c r="A79" s="1"/>
      <c r="B79" s="131" t="s">
        <v>58</v>
      </c>
      <c r="C79" s="251">
        <v>6.6814101434362154</v>
      </c>
      <c r="D79" s="252">
        <v>-0.2257334769053605</v>
      </c>
      <c r="E79" s="251" t="s">
        <v>431</v>
      </c>
      <c r="F79" s="252" t="str">
        <f t="shared" si="17"/>
        <v>-</v>
      </c>
      <c r="G79" s="251">
        <v>3.7326619125067766</v>
      </c>
      <c r="H79" s="252" t="str">
        <f t="shared" si="15"/>
        <v>-</v>
      </c>
      <c r="I79" s="251">
        <v>6.2230944569339179</v>
      </c>
      <c r="J79" s="252">
        <f t="shared" si="16"/>
        <v>2.4904325444271413</v>
      </c>
      <c r="K79" s="251"/>
      <c r="L79" s="252"/>
      <c r="M79" s="252"/>
    </row>
    <row r="80" spans="1:14" x14ac:dyDescent="0.25">
      <c r="A80" s="1"/>
      <c r="B80" s="131" t="s">
        <v>60</v>
      </c>
      <c r="C80" s="251">
        <v>6.807927189841843</v>
      </c>
      <c r="D80" s="252">
        <v>-0.10457507680064637</v>
      </c>
      <c r="E80" s="251" t="s">
        <v>431</v>
      </c>
      <c r="F80" s="252" t="str">
        <f t="shared" si="17"/>
        <v>-</v>
      </c>
      <c r="G80" s="251">
        <v>4.5988753202675277</v>
      </c>
      <c r="H80" s="252" t="str">
        <f t="shared" si="15"/>
        <v>-</v>
      </c>
      <c r="I80" s="251">
        <v>6.4567008575752478</v>
      </c>
      <c r="J80" s="252">
        <f t="shared" si="16"/>
        <v>1.8578255373077202</v>
      </c>
      <c r="K80" s="251"/>
      <c r="L80" s="252"/>
      <c r="M80" s="252"/>
    </row>
    <row r="81" spans="1:14" x14ac:dyDescent="0.25">
      <c r="A81" s="1"/>
      <c r="B81" s="131" t="s">
        <v>62</v>
      </c>
      <c r="C81" s="251">
        <v>7.0683603219237856</v>
      </c>
      <c r="D81" s="252">
        <v>-0.12911729959321772</v>
      </c>
      <c r="E81" s="251" t="s">
        <v>431</v>
      </c>
      <c r="F81" s="252" t="str">
        <f t="shared" si="17"/>
        <v>-</v>
      </c>
      <c r="G81" s="251">
        <v>5.3795045651043072</v>
      </c>
      <c r="H81" s="252" t="str">
        <f t="shared" si="15"/>
        <v>-</v>
      </c>
      <c r="I81" s="251">
        <v>6.5296760940537766</v>
      </c>
      <c r="J81" s="252">
        <f t="shared" si="16"/>
        <v>1.1501715289494694</v>
      </c>
      <c r="K81" s="251"/>
      <c r="L81" s="252"/>
      <c r="M81" s="252"/>
    </row>
    <row r="82" spans="1:14" x14ac:dyDescent="0.25">
      <c r="A82" s="1"/>
      <c r="B82" s="131" t="s">
        <v>64</v>
      </c>
      <c r="C82" s="251">
        <v>7.1200484601038836</v>
      </c>
      <c r="D82" s="252">
        <v>-0.18057920900962898</v>
      </c>
      <c r="E82" s="251" t="s">
        <v>431</v>
      </c>
      <c r="F82" s="252" t="str">
        <f t="shared" si="17"/>
        <v>-</v>
      </c>
      <c r="G82" s="251">
        <v>6.0021412529468385</v>
      </c>
      <c r="H82" s="252" t="str">
        <f t="shared" si="15"/>
        <v>-</v>
      </c>
      <c r="I82" s="251">
        <v>7.0179269348685906</v>
      </c>
      <c r="J82" s="252">
        <f t="shared" si="16"/>
        <v>1.0157856819217521</v>
      </c>
      <c r="K82" s="251"/>
      <c r="L82" s="252"/>
      <c r="M82" s="252"/>
    </row>
    <row r="83" spans="1:14" x14ac:dyDescent="0.25">
      <c r="A83" s="1"/>
      <c r="B83" s="131" t="s">
        <v>66</v>
      </c>
      <c r="C83" s="251">
        <v>7.2558388557754823</v>
      </c>
      <c r="D83" s="252">
        <v>-0.10906388447062643</v>
      </c>
      <c r="E83" s="251" t="s">
        <v>431</v>
      </c>
      <c r="F83" s="252" t="str">
        <f t="shared" si="17"/>
        <v>-</v>
      </c>
      <c r="G83" s="251">
        <v>6.2980528353450236</v>
      </c>
      <c r="H83" s="252" t="str">
        <f t="shared" si="15"/>
        <v>-</v>
      </c>
      <c r="I83" s="251">
        <v>6.6713561027705328</v>
      </c>
      <c r="J83" s="252">
        <f t="shared" si="16"/>
        <v>0.37330326742550923</v>
      </c>
      <c r="K83" s="251"/>
      <c r="L83" s="252"/>
      <c r="M83" s="252"/>
    </row>
    <row r="84" spans="1:14" x14ac:dyDescent="0.25">
      <c r="A84" s="1"/>
      <c r="B84" s="131" t="s">
        <v>68</v>
      </c>
      <c r="C84" s="251">
        <v>6.6791719100846345</v>
      </c>
      <c r="D84" s="252">
        <v>-0.24584856493584084</v>
      </c>
      <c r="E84" s="251" t="s">
        <v>431</v>
      </c>
      <c r="F84" s="252" t="str">
        <f t="shared" si="17"/>
        <v>-</v>
      </c>
      <c r="G84" s="251">
        <v>6.2808029468033464</v>
      </c>
      <c r="H84" s="252" t="str">
        <f t="shared" si="15"/>
        <v>-</v>
      </c>
      <c r="I84" s="251">
        <v>6.510687055496776</v>
      </c>
      <c r="J84" s="252">
        <f t="shared" si="16"/>
        <v>0.22988410869342957</v>
      </c>
      <c r="K84" s="251"/>
      <c r="L84" s="252"/>
      <c r="M84" s="252"/>
    </row>
    <row r="85" spans="1:14" x14ac:dyDescent="0.25">
      <c r="A85" s="1"/>
      <c r="B85" s="131" t="s">
        <v>70</v>
      </c>
      <c r="C85" s="251">
        <v>6.8747346991813574</v>
      </c>
      <c r="D85" s="252">
        <v>-0.28868714666333872</v>
      </c>
      <c r="E85" s="251" t="s">
        <v>431</v>
      </c>
      <c r="F85" s="252" t="str">
        <f t="shared" si="17"/>
        <v>-</v>
      </c>
      <c r="G85" s="251">
        <v>6.5983872807728563</v>
      </c>
      <c r="H85" s="252" t="str">
        <f t="shared" si="15"/>
        <v>-</v>
      </c>
      <c r="I85" s="251">
        <v>6.6784048449293367</v>
      </c>
      <c r="J85" s="252">
        <f t="shared" si="16"/>
        <v>8.0017564156480425E-2</v>
      </c>
      <c r="K85" s="251"/>
      <c r="L85" s="252"/>
      <c r="M85" s="252"/>
    </row>
    <row r="86" spans="1:14" x14ac:dyDescent="0.25">
      <c r="A86" s="1"/>
      <c r="B86" s="131" t="s">
        <v>72</v>
      </c>
      <c r="C86" s="251">
        <v>7.109306703422237</v>
      </c>
      <c r="D86" s="252">
        <v>-3.6493813243379414E-2</v>
      </c>
      <c r="E86" s="251" t="s">
        <v>431</v>
      </c>
      <c r="F86" s="252" t="str">
        <f t="shared" si="17"/>
        <v>-</v>
      </c>
      <c r="G86" s="251">
        <v>6.5389806904309165</v>
      </c>
      <c r="H86" s="252" t="str">
        <f t="shared" si="15"/>
        <v>-</v>
      </c>
      <c r="I86" s="251">
        <v>6.651729759278421</v>
      </c>
      <c r="J86" s="252">
        <f t="shared" si="16"/>
        <v>0.11274906884750457</v>
      </c>
      <c r="K86" s="251"/>
      <c r="L86" s="252"/>
      <c r="M86" s="252"/>
    </row>
    <row r="87" spans="1:14" ht="15.75" x14ac:dyDescent="0.25">
      <c r="B87" s="134" t="s">
        <v>33</v>
      </c>
      <c r="C87" s="253">
        <v>7.007888740078565</v>
      </c>
      <c r="D87" s="254">
        <v>-0.13679491249225251</v>
      </c>
      <c r="E87" s="253" t="s">
        <v>431</v>
      </c>
      <c r="F87" s="254" t="str">
        <f t="shared" si="17"/>
        <v>-</v>
      </c>
      <c r="G87" s="253">
        <v>5.8008992307566976</v>
      </c>
      <c r="H87" s="254" t="str">
        <f t="shared" si="15"/>
        <v>-</v>
      </c>
      <c r="I87" s="253">
        <v>6.5553019870325064</v>
      </c>
      <c r="J87" s="254">
        <f t="shared" si="16"/>
        <v>0.75440275627580888</v>
      </c>
      <c r="K87" s="253">
        <v>6.6574493890481214</v>
      </c>
      <c r="L87" s="254">
        <v>0.20064494397775601</v>
      </c>
      <c r="M87" s="254">
        <v>-0.47237033133451245</v>
      </c>
    </row>
    <row r="88" spans="1:14" ht="6" customHeight="1" x14ac:dyDescent="0.25"/>
    <row r="89" spans="1:14" x14ac:dyDescent="0.25">
      <c r="B89" s="39" t="s">
        <v>19</v>
      </c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</row>
    <row r="90" spans="1:14" ht="15.75" x14ac:dyDescent="0.25">
      <c r="I90" s="254"/>
    </row>
    <row r="92" spans="1:14" ht="48.75" customHeight="1" thickBot="1" x14ac:dyDescent="0.3">
      <c r="B92" s="293" t="s">
        <v>356</v>
      </c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1" t="s">
        <v>86</v>
      </c>
    </row>
    <row r="93" spans="1:14" ht="10.5" customHeight="1" thickBot="1" x14ac:dyDescent="0.3">
      <c r="B93" s="124"/>
      <c r="C93" s="249"/>
      <c r="D93" s="249"/>
      <c r="E93" s="249"/>
      <c r="F93" s="249"/>
      <c r="G93" s="249"/>
      <c r="H93" s="249"/>
      <c r="I93" s="249"/>
      <c r="J93" s="249"/>
      <c r="K93" s="84"/>
      <c r="L93" s="84"/>
      <c r="N93" s="1" t="s">
        <v>87</v>
      </c>
    </row>
    <row r="94" spans="1:14" ht="22.5" thickTop="1" thickBot="1" x14ac:dyDescent="0.3">
      <c r="B94" s="3"/>
      <c r="C94" s="319" t="s">
        <v>23</v>
      </c>
      <c r="D94" s="320"/>
      <c r="E94" s="320"/>
      <c r="F94" s="320"/>
      <c r="G94" s="320"/>
      <c r="H94" s="320"/>
      <c r="I94" s="320"/>
      <c r="J94" s="320"/>
      <c r="K94" s="320"/>
      <c r="L94" s="320"/>
      <c r="M94" s="321"/>
    </row>
    <row r="95" spans="1:14" ht="22.5" thickTop="1" thickBot="1" x14ac:dyDescent="0.3">
      <c r="B95" s="3"/>
      <c r="C95" s="306">
        <v>2019</v>
      </c>
      <c r="D95" s="307"/>
      <c r="E95" s="308" t="s">
        <v>161</v>
      </c>
      <c r="F95" s="307"/>
      <c r="G95" s="308" t="s">
        <v>160</v>
      </c>
      <c r="H95" s="307"/>
      <c r="I95" s="308">
        <v>2022</v>
      </c>
      <c r="J95" s="307"/>
      <c r="K95" s="308">
        <v>2023</v>
      </c>
      <c r="L95" s="309"/>
      <c r="M95" s="310"/>
    </row>
    <row r="96" spans="1:14" ht="16.5" thickTop="1" thickBot="1" x14ac:dyDescent="0.3">
      <c r="B96" s="6"/>
      <c r="C96" s="127" t="s">
        <v>46</v>
      </c>
      <c r="D96" s="128" t="str">
        <f>CONCATENATE("def ",RIGHT(C95,2),"/",RIGHT(C95-1,2))</f>
        <v>def 19/18</v>
      </c>
      <c r="E96" s="129" t="s">
        <v>46</v>
      </c>
      <c r="F96" s="128" t="str">
        <f>CONCATENATE("def ",RIGHT(E95,2),"/",RIGHT(C95,2))</f>
        <v>def 20/19</v>
      </c>
      <c r="G96" s="129" t="s">
        <v>46</v>
      </c>
      <c r="H96" s="128" t="str">
        <f>CONCATENATE("def ",RIGHT(G95,2),"/",RIGHT(E95,2))</f>
        <v>def 21/20</v>
      </c>
      <c r="I96" s="129" t="s">
        <v>46</v>
      </c>
      <c r="J96" s="128" t="str">
        <f>CONCATENATE("def ",RIGHT(I95,2),"/",RIGHT(G95,2))</f>
        <v>def 22/21</v>
      </c>
      <c r="K96" s="129" t="s">
        <v>46</v>
      </c>
      <c r="L96" s="128" t="str">
        <f>CONCATENATE("def ",RIGHT(K95,2),"/",RIGHT(I95,2))</f>
        <v>def 23/22</v>
      </c>
      <c r="M96" s="128" t="str">
        <f>CONCATENATE("def ",RIGHT(K95,2),"/",RIGHT(C95,2))</f>
        <v>def 23/19</v>
      </c>
    </row>
    <row r="97" spans="2:13" x14ac:dyDescent="0.25">
      <c r="B97" s="131" t="s">
        <v>50</v>
      </c>
      <c r="C97" s="251">
        <v>7.6139094471049198</v>
      </c>
      <c r="D97" s="252">
        <v>-0.29558708992225124</v>
      </c>
      <c r="E97" s="251">
        <v>7.9089724242008508</v>
      </c>
      <c r="F97" s="252">
        <f>IFERROR(E97-C97,"-")</f>
        <v>0.29506297709593099</v>
      </c>
      <c r="G97" s="251">
        <v>5.7149746192893405</v>
      </c>
      <c r="H97" s="252">
        <f t="shared" ref="H97:H109" si="20">IFERROR(G97-E97,"-")</f>
        <v>-2.1939978049115103</v>
      </c>
      <c r="I97" s="251">
        <v>7.5691720415953663</v>
      </c>
      <c r="J97" s="252">
        <f t="shared" ref="J97:J109" si="21">IFERROR(I97-G97,"-")</f>
        <v>1.8541974223060258</v>
      </c>
      <c r="K97" s="251">
        <v>6.7768863460380278</v>
      </c>
      <c r="L97" s="252">
        <f>IFERROR(K97-I97,"-")</f>
        <v>-0.79228569555733852</v>
      </c>
      <c r="M97" s="252">
        <f>IFERROR(K97-C97,"-")</f>
        <v>-0.83702310106689204</v>
      </c>
    </row>
    <row r="98" spans="2:13" x14ac:dyDescent="0.25">
      <c r="B98" s="131" t="s">
        <v>52</v>
      </c>
      <c r="C98" s="251">
        <v>7.2424242424242422</v>
      </c>
      <c r="D98" s="252">
        <v>-0.23866652642260089</v>
      </c>
      <c r="E98" s="251">
        <v>7.1051263080012683</v>
      </c>
      <c r="F98" s="252">
        <f t="shared" ref="F98:F109" si="22">IFERROR(E98-C98,"-")</f>
        <v>-0.13729793442297389</v>
      </c>
      <c r="G98" s="251">
        <v>4.0234778701415408</v>
      </c>
      <c r="H98" s="252">
        <f t="shared" si="20"/>
        <v>-3.0816484378597275</v>
      </c>
      <c r="I98" s="251">
        <v>6.2444241829148552</v>
      </c>
      <c r="J98" s="252">
        <f t="shared" si="21"/>
        <v>2.2209463127733144</v>
      </c>
      <c r="K98" s="251">
        <v>6.0636924803591468</v>
      </c>
      <c r="L98" s="252">
        <f t="shared" ref="L98:L100" si="23">IFERROR(K98-I98,"-")</f>
        <v>-0.18073170255570847</v>
      </c>
      <c r="M98" s="252">
        <f t="shared" ref="M98:M100" si="24">IFERROR(K98-C98,"-")</f>
        <v>-1.1787317620650954</v>
      </c>
    </row>
    <row r="99" spans="2:13" x14ac:dyDescent="0.25">
      <c r="B99" s="131" t="s">
        <v>54</v>
      </c>
      <c r="C99" s="251">
        <v>6.5175238962221211</v>
      </c>
      <c r="D99" s="252">
        <v>-0.14907259769198777</v>
      </c>
      <c r="E99" s="251">
        <v>8.572024605509494</v>
      </c>
      <c r="F99" s="252">
        <f t="shared" si="22"/>
        <v>2.0545007092873728</v>
      </c>
      <c r="G99" s="251">
        <v>4.2537805187125119</v>
      </c>
      <c r="H99" s="252">
        <f t="shared" si="20"/>
        <v>-4.318244086796982</v>
      </c>
      <c r="I99" s="251">
        <v>5.833574556520448</v>
      </c>
      <c r="J99" s="252">
        <f t="shared" si="21"/>
        <v>1.579794037807936</v>
      </c>
      <c r="K99" s="251">
        <v>5.641891642353289</v>
      </c>
      <c r="L99" s="252">
        <f t="shared" si="23"/>
        <v>-0.19168291416715899</v>
      </c>
      <c r="M99" s="252">
        <f t="shared" si="24"/>
        <v>-0.87563225386883214</v>
      </c>
    </row>
    <row r="100" spans="2:13" x14ac:dyDescent="0.25">
      <c r="B100" s="131" t="s">
        <v>56</v>
      </c>
      <c r="C100" s="251">
        <v>6.5850013110742065</v>
      </c>
      <c r="D100" s="252">
        <v>0.16410541042160531</v>
      </c>
      <c r="E100" s="251" t="s">
        <v>431</v>
      </c>
      <c r="F100" s="252" t="str">
        <f t="shared" si="22"/>
        <v>-</v>
      </c>
      <c r="G100" s="251">
        <v>5.1177991519288444</v>
      </c>
      <c r="H100" s="252" t="str">
        <f t="shared" si="20"/>
        <v>-</v>
      </c>
      <c r="I100" s="251">
        <v>6.011346908734053</v>
      </c>
      <c r="J100" s="252">
        <f t="shared" si="21"/>
        <v>0.89354775680520859</v>
      </c>
      <c r="K100" s="251">
        <v>5.2451987573254257</v>
      </c>
      <c r="L100" s="252">
        <f t="shared" si="23"/>
        <v>-0.76614815140862724</v>
      </c>
      <c r="M100" s="252">
        <f t="shared" si="24"/>
        <v>-1.3398025537487808</v>
      </c>
    </row>
    <row r="101" spans="2:13" x14ac:dyDescent="0.25">
      <c r="B101" s="131" t="s">
        <v>58</v>
      </c>
      <c r="C101" s="251">
        <v>6.2395093044105749</v>
      </c>
      <c r="D101" s="252">
        <v>5.9008953697458288E-2</v>
      </c>
      <c r="E101" s="251" t="s">
        <v>431</v>
      </c>
      <c r="F101" s="252" t="str">
        <f t="shared" si="22"/>
        <v>-</v>
      </c>
      <c r="G101" s="251">
        <v>3.8978996499416572</v>
      </c>
      <c r="H101" s="252" t="str">
        <f t="shared" si="20"/>
        <v>-</v>
      </c>
      <c r="I101" s="251">
        <v>5.9001814448741827</v>
      </c>
      <c r="J101" s="252">
        <f t="shared" si="21"/>
        <v>2.0022817949325256</v>
      </c>
      <c r="K101" s="251"/>
      <c r="L101" s="252"/>
      <c r="M101" s="252"/>
    </row>
    <row r="102" spans="2:13" x14ac:dyDescent="0.25">
      <c r="B102" s="131" t="s">
        <v>60</v>
      </c>
      <c r="C102" s="251">
        <v>6.8541542385781584</v>
      </c>
      <c r="D102" s="252">
        <v>0.25910855672640842</v>
      </c>
      <c r="E102" s="251" t="s">
        <v>431</v>
      </c>
      <c r="F102" s="252" t="str">
        <f t="shared" si="22"/>
        <v>-</v>
      </c>
      <c r="G102" s="251">
        <v>3.9171971115271464</v>
      </c>
      <c r="H102" s="252" t="str">
        <f t="shared" si="20"/>
        <v>-</v>
      </c>
      <c r="I102" s="251">
        <v>6.3596879311165022</v>
      </c>
      <c r="J102" s="252">
        <f t="shared" si="21"/>
        <v>2.4424908195893558</v>
      </c>
      <c r="K102" s="251"/>
      <c r="L102" s="252"/>
      <c r="M102" s="252"/>
    </row>
    <row r="103" spans="2:13" x14ac:dyDescent="0.25">
      <c r="B103" s="131" t="s">
        <v>62</v>
      </c>
      <c r="C103" s="251">
        <v>7.5883063234826817</v>
      </c>
      <c r="D103" s="252">
        <v>0.60701015955606774</v>
      </c>
      <c r="E103" s="251" t="s">
        <v>431</v>
      </c>
      <c r="F103" s="252" t="str">
        <f t="shared" si="22"/>
        <v>-</v>
      </c>
      <c r="G103" s="251">
        <v>5.3867915820564889</v>
      </c>
      <c r="H103" s="252" t="str">
        <f t="shared" si="20"/>
        <v>-</v>
      </c>
      <c r="I103" s="251">
        <v>6.3388712639839708</v>
      </c>
      <c r="J103" s="252">
        <f t="shared" si="21"/>
        <v>0.95207968192748194</v>
      </c>
      <c r="K103" s="251"/>
      <c r="L103" s="252"/>
      <c r="M103" s="252"/>
    </row>
    <row r="104" spans="2:13" x14ac:dyDescent="0.25">
      <c r="B104" s="131" t="s">
        <v>64</v>
      </c>
      <c r="C104" s="251">
        <v>7.1563380281690137</v>
      </c>
      <c r="D104" s="252">
        <v>1.4425266379048729E-2</v>
      </c>
      <c r="E104" s="251" t="s">
        <v>431</v>
      </c>
      <c r="F104" s="252" t="str">
        <f t="shared" si="22"/>
        <v>-</v>
      </c>
      <c r="G104" s="251">
        <v>5.6430768265126785</v>
      </c>
      <c r="H104" s="252" t="str">
        <f t="shared" si="20"/>
        <v>-</v>
      </c>
      <c r="I104" s="251">
        <v>6.8531015205281207</v>
      </c>
      <c r="J104" s="252">
        <f t="shared" si="21"/>
        <v>1.2100246940154422</v>
      </c>
      <c r="K104" s="251"/>
      <c r="L104" s="252"/>
      <c r="M104" s="252"/>
    </row>
    <row r="105" spans="2:13" x14ac:dyDescent="0.25">
      <c r="B105" s="131" t="s">
        <v>66</v>
      </c>
      <c r="C105" s="251">
        <v>7.1567145434201809</v>
      </c>
      <c r="D105" s="252">
        <v>0.11863631071525571</v>
      </c>
      <c r="E105" s="251" t="s">
        <v>431</v>
      </c>
      <c r="F105" s="252" t="str">
        <f t="shared" si="22"/>
        <v>-</v>
      </c>
      <c r="G105" s="251">
        <v>5.8947206213209231</v>
      </c>
      <c r="H105" s="252" t="str">
        <f t="shared" si="20"/>
        <v>-</v>
      </c>
      <c r="I105" s="251">
        <v>6.4406605219221005</v>
      </c>
      <c r="J105" s="252">
        <f t="shared" si="21"/>
        <v>0.54593990060117736</v>
      </c>
      <c r="K105" s="251"/>
      <c r="L105" s="252"/>
      <c r="M105" s="252"/>
    </row>
    <row r="106" spans="2:13" x14ac:dyDescent="0.25">
      <c r="B106" s="131" t="s">
        <v>68</v>
      </c>
      <c r="C106" s="251">
        <v>6.6196104684002428</v>
      </c>
      <c r="D106" s="252">
        <v>2.4670467657218254E-2</v>
      </c>
      <c r="E106" s="251" t="s">
        <v>431</v>
      </c>
      <c r="F106" s="252" t="str">
        <f t="shared" si="22"/>
        <v>-</v>
      </c>
      <c r="G106" s="251">
        <v>5.9712718026497749</v>
      </c>
      <c r="H106" s="252" t="str">
        <f t="shared" si="20"/>
        <v>-</v>
      </c>
      <c r="I106" s="251">
        <v>6.4737643872714958</v>
      </c>
      <c r="J106" s="252">
        <f t="shared" si="21"/>
        <v>0.50249258462172097</v>
      </c>
      <c r="K106" s="251"/>
      <c r="L106" s="252"/>
      <c r="M106" s="252"/>
    </row>
    <row r="107" spans="2:13" x14ac:dyDescent="0.25">
      <c r="B107" s="131" t="s">
        <v>70</v>
      </c>
      <c r="C107" s="251">
        <v>6.8819609125848391</v>
      </c>
      <c r="D107" s="252">
        <v>-7.7683603674502777E-2</v>
      </c>
      <c r="E107" s="251" t="s">
        <v>431</v>
      </c>
      <c r="F107" s="252" t="str">
        <f t="shared" si="22"/>
        <v>-</v>
      </c>
      <c r="G107" s="251">
        <v>6.3119742067728577</v>
      </c>
      <c r="H107" s="252" t="str">
        <f t="shared" si="20"/>
        <v>-</v>
      </c>
      <c r="I107" s="251">
        <v>6.5484989447387694</v>
      </c>
      <c r="J107" s="252">
        <f t="shared" si="21"/>
        <v>0.23652473796591167</v>
      </c>
      <c r="K107" s="251"/>
      <c r="L107" s="252"/>
      <c r="M107" s="252"/>
    </row>
    <row r="108" spans="2:13" x14ac:dyDescent="0.25">
      <c r="B108" s="131" t="s">
        <v>72</v>
      </c>
      <c r="C108" s="251">
        <v>7.1815923566878981</v>
      </c>
      <c r="D108" s="252">
        <v>0.5210420784020604</v>
      </c>
      <c r="E108" s="251" t="s">
        <v>431</v>
      </c>
      <c r="F108" s="252" t="str">
        <f t="shared" si="22"/>
        <v>-</v>
      </c>
      <c r="G108" s="251">
        <v>6.625192297490849</v>
      </c>
      <c r="H108" s="252" t="str">
        <f t="shared" si="20"/>
        <v>-</v>
      </c>
      <c r="I108" s="251">
        <v>6.3800216027585064</v>
      </c>
      <c r="J108" s="252">
        <f t="shared" si="21"/>
        <v>-0.24517069473234265</v>
      </c>
      <c r="K108" s="251"/>
      <c r="L108" s="252"/>
      <c r="M108" s="252"/>
    </row>
    <row r="109" spans="2:13" ht="15.75" x14ac:dyDescent="0.25">
      <c r="B109" s="134" t="s">
        <v>33</v>
      </c>
      <c r="C109" s="253">
        <v>6.963512262677793</v>
      </c>
      <c r="D109" s="254">
        <v>8.7536215830939845E-2</v>
      </c>
      <c r="E109" s="253" t="s">
        <v>431</v>
      </c>
      <c r="F109" s="254" t="str">
        <f t="shared" si="22"/>
        <v>-</v>
      </c>
      <c r="G109" s="253">
        <v>5.6122158202378385</v>
      </c>
      <c r="H109" s="254" t="str">
        <f t="shared" si="20"/>
        <v>-</v>
      </c>
      <c r="I109" s="253">
        <v>6.3776268269181262</v>
      </c>
      <c r="J109" s="254">
        <f t="shared" si="21"/>
        <v>0.76541100668028772</v>
      </c>
      <c r="K109" s="253">
        <v>5.8896830989314362</v>
      </c>
      <c r="L109" s="254">
        <v>-0.39289990005700481</v>
      </c>
      <c r="M109" s="254">
        <v>-1.0801135056472217</v>
      </c>
    </row>
    <row r="110" spans="2:13" ht="6" customHeight="1" x14ac:dyDescent="0.25"/>
    <row r="111" spans="2:13" x14ac:dyDescent="0.25">
      <c r="B111" s="39" t="s">
        <v>19</v>
      </c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</row>
    <row r="112" spans="2:13" ht="15.75" x14ac:dyDescent="0.25">
      <c r="I112" s="254"/>
    </row>
    <row r="114" spans="1:14" ht="48.75" customHeight="1" thickBot="1" x14ac:dyDescent="0.3">
      <c r="B114" s="293" t="s">
        <v>357</v>
      </c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1" t="s">
        <v>91</v>
      </c>
    </row>
    <row r="115" spans="1:14" ht="10.5" customHeight="1" thickBot="1" x14ac:dyDescent="0.3">
      <c r="B115" s="124"/>
      <c r="C115" s="249"/>
      <c r="D115" s="249"/>
      <c r="E115" s="249"/>
      <c r="F115" s="249"/>
      <c r="G115" s="249"/>
      <c r="H115" s="249"/>
      <c r="I115" s="249"/>
      <c r="J115" s="249"/>
      <c r="K115" s="84"/>
      <c r="L115" s="84"/>
      <c r="N115" s="1" t="s">
        <v>92</v>
      </c>
    </row>
    <row r="116" spans="1:14" ht="22.5" thickTop="1" thickBot="1" x14ac:dyDescent="0.3">
      <c r="B116" s="3"/>
      <c r="C116" s="319" t="s">
        <v>24</v>
      </c>
      <c r="D116" s="320"/>
      <c r="E116" s="320"/>
      <c r="F116" s="320"/>
      <c r="G116" s="320"/>
      <c r="H116" s="320"/>
      <c r="I116" s="320"/>
      <c r="J116" s="320"/>
      <c r="K116" s="320"/>
      <c r="L116" s="320"/>
      <c r="M116" s="321"/>
    </row>
    <row r="117" spans="1:14" ht="22.5" thickTop="1" thickBot="1" x14ac:dyDescent="0.3">
      <c r="B117" s="3"/>
      <c r="C117" s="306">
        <v>2019</v>
      </c>
      <c r="D117" s="307"/>
      <c r="E117" s="308" t="s">
        <v>161</v>
      </c>
      <c r="F117" s="307"/>
      <c r="G117" s="308" t="s">
        <v>160</v>
      </c>
      <c r="H117" s="307"/>
      <c r="I117" s="308">
        <v>2022</v>
      </c>
      <c r="J117" s="307"/>
      <c r="K117" s="308">
        <v>2023</v>
      </c>
      <c r="L117" s="309"/>
      <c r="M117" s="310"/>
    </row>
    <row r="118" spans="1:14" ht="16.5" thickTop="1" thickBot="1" x14ac:dyDescent="0.3">
      <c r="B118" s="6"/>
      <c r="C118" s="127" t="s">
        <v>46</v>
      </c>
      <c r="D118" s="128" t="str">
        <f>CONCATENATE("def ",RIGHT(C117,2),"/",RIGHT(C117-1,2))</f>
        <v>def 19/18</v>
      </c>
      <c r="E118" s="129" t="s">
        <v>46</v>
      </c>
      <c r="F118" s="128" t="str">
        <f>CONCATENATE("def ",RIGHT(E117,2),"/",RIGHT(C117,2))</f>
        <v>def 20/19</v>
      </c>
      <c r="G118" s="129" t="s">
        <v>46</v>
      </c>
      <c r="H118" s="128" t="str">
        <f>CONCATENATE("def ",RIGHT(G117,2),"/",RIGHT(E117,2))</f>
        <v>def 21/20</v>
      </c>
      <c r="I118" s="129" t="s">
        <v>46</v>
      </c>
      <c r="J118" s="128" t="str">
        <f>CONCATENATE("def ",RIGHT(I117,2),"/",RIGHT(G117,2))</f>
        <v>def 22/21</v>
      </c>
      <c r="K118" s="129" t="s">
        <v>46</v>
      </c>
      <c r="L118" s="128" t="str">
        <f>CONCATENATE("def ",RIGHT(K117,2),"/",RIGHT(I117,2))</f>
        <v>def 23/22</v>
      </c>
      <c r="M118" s="128" t="str">
        <f>CONCATENATE("def ",RIGHT(K117,2),"/",RIGHT(C117,2))</f>
        <v>def 23/19</v>
      </c>
    </row>
    <row r="119" spans="1:14" x14ac:dyDescent="0.25">
      <c r="B119" s="131" t="s">
        <v>50</v>
      </c>
      <c r="C119" s="251">
        <v>4.2139253279515643</v>
      </c>
      <c r="D119" s="252">
        <v>0.11751193595991527</v>
      </c>
      <c r="E119" s="251">
        <v>3.5411142959512718</v>
      </c>
      <c r="F119" s="252">
        <f>IFERROR(E119-C119,"-")</f>
        <v>-0.67281103200029246</v>
      </c>
      <c r="G119" s="251">
        <v>3.5403050108932463</v>
      </c>
      <c r="H119" s="252">
        <f t="shared" ref="H119:H131" si="25">IFERROR(G119-E119,"-")</f>
        <v>-8.0928505802546624E-4</v>
      </c>
      <c r="I119" s="251">
        <v>5.0260350750316398</v>
      </c>
      <c r="J119" s="252">
        <f t="shared" ref="J119:J131" si="26">IFERROR(I119-G119,"-")</f>
        <v>1.4857300641383935</v>
      </c>
      <c r="K119" s="251">
        <v>4.2979510244877561</v>
      </c>
      <c r="L119" s="252">
        <f>IFERROR(K119-I119,"-")</f>
        <v>-0.7280840505438837</v>
      </c>
      <c r="M119" s="252">
        <f>IFERROR(K119-C119,"-")</f>
        <v>8.4025696536191852E-2</v>
      </c>
    </row>
    <row r="120" spans="1:14" x14ac:dyDescent="0.25">
      <c r="B120" s="131" t="s">
        <v>52</v>
      </c>
      <c r="C120" s="251">
        <v>3.950098097756547</v>
      </c>
      <c r="D120" s="252">
        <v>-5.8973632201258841E-2</v>
      </c>
      <c r="E120" s="251">
        <v>3.6302521008403361</v>
      </c>
      <c r="F120" s="252">
        <f t="shared" ref="F120:F131" si="27">IFERROR(E120-C120,"-")</f>
        <v>-0.31984599691621085</v>
      </c>
      <c r="G120" s="251">
        <v>5.1706586826347305</v>
      </c>
      <c r="H120" s="252">
        <f t="shared" si="25"/>
        <v>1.5404065817943944</v>
      </c>
      <c r="I120" s="251">
        <v>4.6841175525935439</v>
      </c>
      <c r="J120" s="252">
        <f t="shared" si="26"/>
        <v>-0.4865411300411866</v>
      </c>
      <c r="K120" s="251">
        <v>4.195622895622896</v>
      </c>
      <c r="L120" s="252">
        <f t="shared" ref="L120:L122" si="28">IFERROR(K120-I120,"-")</f>
        <v>-0.48849465697064787</v>
      </c>
      <c r="M120" s="252">
        <f t="shared" ref="M120:M122" si="29">IFERROR(K120-C120,"-")</f>
        <v>0.24552479786634906</v>
      </c>
    </row>
    <row r="121" spans="1:14" x14ac:dyDescent="0.25">
      <c r="B121" s="131" t="s">
        <v>54</v>
      </c>
      <c r="C121" s="251">
        <v>3.7562519537355423</v>
      </c>
      <c r="D121" s="252">
        <v>-2.4819182813926144E-2</v>
      </c>
      <c r="E121" s="251">
        <v>4.0360441540887591</v>
      </c>
      <c r="F121" s="252">
        <f t="shared" si="27"/>
        <v>0.27979220035321672</v>
      </c>
      <c r="G121" s="251">
        <v>3.3529411764705883</v>
      </c>
      <c r="H121" s="252">
        <f t="shared" si="25"/>
        <v>-0.68310297761817074</v>
      </c>
      <c r="I121" s="251">
        <v>4.5171742455847586</v>
      </c>
      <c r="J121" s="252">
        <f t="shared" si="26"/>
        <v>1.1642330691141702</v>
      </c>
      <c r="K121" s="251">
        <v>3.8814729574223246</v>
      </c>
      <c r="L121" s="252">
        <f t="shared" si="28"/>
        <v>-0.63570128816243399</v>
      </c>
      <c r="M121" s="252">
        <f t="shared" si="29"/>
        <v>0.12522100368678224</v>
      </c>
    </row>
    <row r="122" spans="1:14" x14ac:dyDescent="0.25">
      <c r="B122" s="131" t="s">
        <v>56</v>
      </c>
      <c r="C122" s="251">
        <v>3.9601160939986895</v>
      </c>
      <c r="D122" s="252">
        <v>0.18457065372243786</v>
      </c>
      <c r="E122" s="251" t="s">
        <v>431</v>
      </c>
      <c r="F122" s="252" t="str">
        <f t="shared" si="27"/>
        <v>-</v>
      </c>
      <c r="G122" s="251">
        <v>5.157258064516129</v>
      </c>
      <c r="H122" s="252" t="str">
        <f t="shared" si="25"/>
        <v>-</v>
      </c>
      <c r="I122" s="251">
        <v>3.9325288698585701</v>
      </c>
      <c r="J122" s="252">
        <f t="shared" si="26"/>
        <v>-1.2247291946575589</v>
      </c>
      <c r="K122" s="251">
        <v>4.0256130128672005</v>
      </c>
      <c r="L122" s="252">
        <f t="shared" si="28"/>
        <v>9.3084143008630438E-2</v>
      </c>
      <c r="M122" s="252">
        <f t="shared" si="29"/>
        <v>6.5496918868511056E-2</v>
      </c>
    </row>
    <row r="123" spans="1:14" x14ac:dyDescent="0.25">
      <c r="B123" s="131" t="s">
        <v>58</v>
      </c>
      <c r="C123" s="251">
        <v>4.1080357142857142</v>
      </c>
      <c r="D123" s="252">
        <v>0.48492202040625054</v>
      </c>
      <c r="E123" s="251" t="s">
        <v>431</v>
      </c>
      <c r="F123" s="252" t="str">
        <f t="shared" si="27"/>
        <v>-</v>
      </c>
      <c r="G123" s="251">
        <v>3.6032388663967612</v>
      </c>
      <c r="H123" s="252" t="str">
        <f t="shared" si="25"/>
        <v>-</v>
      </c>
      <c r="I123" s="251">
        <v>3.7759703196347032</v>
      </c>
      <c r="J123" s="252">
        <f t="shared" si="26"/>
        <v>0.17273145323794203</v>
      </c>
      <c r="K123" s="251"/>
      <c r="L123" s="252"/>
      <c r="M123" s="252"/>
    </row>
    <row r="124" spans="1:14" x14ac:dyDescent="0.25">
      <c r="B124" s="131" t="s">
        <v>60</v>
      </c>
      <c r="C124" s="251">
        <v>4.9514101257220524</v>
      </c>
      <c r="D124" s="252">
        <v>0.92586938025154364</v>
      </c>
      <c r="E124" s="251" t="s">
        <v>431</v>
      </c>
      <c r="F124" s="252" t="str">
        <f t="shared" si="27"/>
        <v>-</v>
      </c>
      <c r="G124" s="251">
        <v>2.4511873350923481</v>
      </c>
      <c r="H124" s="252" t="str">
        <f t="shared" si="25"/>
        <v>-</v>
      </c>
      <c r="I124" s="251">
        <v>3.541960367070089</v>
      </c>
      <c r="J124" s="252">
        <f t="shared" si="26"/>
        <v>1.0907730319777409</v>
      </c>
      <c r="K124" s="251"/>
      <c r="L124" s="252"/>
      <c r="M124" s="252"/>
    </row>
    <row r="125" spans="1:14" x14ac:dyDescent="0.25">
      <c r="B125" s="131" t="s">
        <v>62</v>
      </c>
      <c r="C125" s="251">
        <v>3.9579803068468058</v>
      </c>
      <c r="D125" s="252">
        <v>-0.67085803596391713</v>
      </c>
      <c r="E125" s="251" t="s">
        <v>431</v>
      </c>
      <c r="F125" s="252" t="str">
        <f t="shared" si="27"/>
        <v>-</v>
      </c>
      <c r="G125" s="251">
        <v>4.5977588871715609</v>
      </c>
      <c r="H125" s="252" t="str">
        <f t="shared" si="25"/>
        <v>-</v>
      </c>
      <c r="I125" s="251">
        <v>3.865042174320525</v>
      </c>
      <c r="J125" s="252">
        <f t="shared" si="26"/>
        <v>-0.7327167128510359</v>
      </c>
      <c r="K125" s="251"/>
      <c r="L125" s="252"/>
      <c r="M125" s="252"/>
    </row>
    <row r="126" spans="1:14" x14ac:dyDescent="0.25">
      <c r="B126" s="131" t="s">
        <v>64</v>
      </c>
      <c r="C126" s="251">
        <v>3.7350493731277044</v>
      </c>
      <c r="D126" s="252">
        <v>-1.2773323981534648</v>
      </c>
      <c r="E126" s="251" t="s">
        <v>431</v>
      </c>
      <c r="F126" s="252" t="str">
        <f t="shared" si="27"/>
        <v>-</v>
      </c>
      <c r="G126" s="251">
        <v>6.0276155071694104</v>
      </c>
      <c r="H126" s="252" t="str">
        <f t="shared" si="25"/>
        <v>-</v>
      </c>
      <c r="I126" s="251">
        <v>4.4259696016771493</v>
      </c>
      <c r="J126" s="252">
        <f t="shared" si="26"/>
        <v>-1.6016459054922612</v>
      </c>
      <c r="K126" s="251"/>
      <c r="L126" s="252"/>
      <c r="M126" s="252"/>
    </row>
    <row r="127" spans="1:14" x14ac:dyDescent="0.25">
      <c r="B127" s="131" t="s">
        <v>66</v>
      </c>
      <c r="C127" s="251">
        <v>3.6012220428867883</v>
      </c>
      <c r="D127" s="252">
        <v>-0.90518251146297146</v>
      </c>
      <c r="E127" s="251" t="s">
        <v>431</v>
      </c>
      <c r="F127" s="252" t="str">
        <f t="shared" si="27"/>
        <v>-</v>
      </c>
      <c r="G127" s="251">
        <v>4.4753465121563281</v>
      </c>
      <c r="H127" s="252" t="str">
        <f t="shared" si="25"/>
        <v>-</v>
      </c>
      <c r="I127" s="251">
        <v>3.7089491446526242</v>
      </c>
      <c r="J127" s="252">
        <f t="shared" si="26"/>
        <v>-0.76639736750370391</v>
      </c>
      <c r="K127" s="251"/>
      <c r="L127" s="252"/>
      <c r="M127" s="252"/>
    </row>
    <row r="128" spans="1:14" x14ac:dyDescent="0.25">
      <c r="A128" s="130"/>
      <c r="B128" s="131" t="s">
        <v>68</v>
      </c>
      <c r="C128" s="251">
        <v>3.765685019206146</v>
      </c>
      <c r="D128" s="252">
        <v>-0.13751801617724757</v>
      </c>
      <c r="E128" s="251" t="s">
        <v>431</v>
      </c>
      <c r="F128" s="252" t="str">
        <f t="shared" si="27"/>
        <v>-</v>
      </c>
      <c r="G128" s="251">
        <v>4.1207869974337044</v>
      </c>
      <c r="H128" s="252" t="str">
        <f t="shared" si="25"/>
        <v>-</v>
      </c>
      <c r="I128" s="251">
        <v>3.9450698353137379</v>
      </c>
      <c r="J128" s="252">
        <f t="shared" si="26"/>
        <v>-0.17571716211996646</v>
      </c>
      <c r="K128" s="251"/>
      <c r="L128" s="252"/>
      <c r="M128" s="252"/>
    </row>
    <row r="129" spans="2:14" x14ac:dyDescent="0.25">
      <c r="B129" s="131" t="s">
        <v>70</v>
      </c>
      <c r="C129" s="251">
        <v>3.4206766917293234</v>
      </c>
      <c r="D129" s="252">
        <v>-0.43777446508301576</v>
      </c>
      <c r="E129" s="251" t="s">
        <v>431</v>
      </c>
      <c r="F129" s="252" t="str">
        <f t="shared" si="27"/>
        <v>-</v>
      </c>
      <c r="G129" s="251">
        <v>4.9148311306901613</v>
      </c>
      <c r="H129" s="252" t="str">
        <f t="shared" si="25"/>
        <v>-</v>
      </c>
      <c r="I129" s="251">
        <v>3.8922172991716431</v>
      </c>
      <c r="J129" s="252">
        <f t="shared" si="26"/>
        <v>-1.0226138315185183</v>
      </c>
      <c r="K129" s="251"/>
      <c r="L129" s="252"/>
      <c r="M129" s="252"/>
    </row>
    <row r="130" spans="2:14" x14ac:dyDescent="0.25">
      <c r="B130" s="131" t="s">
        <v>72</v>
      </c>
      <c r="C130" s="251">
        <v>3.4728723881266252</v>
      </c>
      <c r="D130" s="252">
        <v>-0.44711496165199582</v>
      </c>
      <c r="E130" s="251" t="s">
        <v>431</v>
      </c>
      <c r="F130" s="252" t="str">
        <f t="shared" si="27"/>
        <v>-</v>
      </c>
      <c r="G130" s="251">
        <v>4.2786036412226487</v>
      </c>
      <c r="H130" s="252" t="str">
        <f t="shared" si="25"/>
        <v>-</v>
      </c>
      <c r="I130" s="251">
        <v>4.0092380952380955</v>
      </c>
      <c r="J130" s="252">
        <f t="shared" si="26"/>
        <v>-0.2693655459845532</v>
      </c>
      <c r="K130" s="251"/>
      <c r="L130" s="252"/>
      <c r="M130" s="252"/>
    </row>
    <row r="131" spans="2:14" ht="15.75" x14ac:dyDescent="0.25">
      <c r="B131" s="134" t="s">
        <v>33</v>
      </c>
      <c r="C131" s="253">
        <v>3.8995027333726471</v>
      </c>
      <c r="D131" s="254">
        <v>-0.18714596072443168</v>
      </c>
      <c r="E131" s="253" t="s">
        <v>431</v>
      </c>
      <c r="F131" s="254" t="str">
        <f t="shared" si="27"/>
        <v>-</v>
      </c>
      <c r="G131" s="253">
        <v>4.5912226529137374</v>
      </c>
      <c r="H131" s="254" t="str">
        <f t="shared" si="25"/>
        <v>-</v>
      </c>
      <c r="I131" s="253">
        <v>4.0662066217109061</v>
      </c>
      <c r="J131" s="254">
        <f t="shared" si="26"/>
        <v>-0.52501603120283136</v>
      </c>
      <c r="K131" s="253">
        <v>4.0984273968228626</v>
      </c>
      <c r="L131" s="254">
        <v>-0.39429469201267153</v>
      </c>
      <c r="M131" s="254">
        <v>0.13210615329954667</v>
      </c>
    </row>
    <row r="132" spans="2:14" ht="6" customHeight="1" x14ac:dyDescent="0.25"/>
    <row r="133" spans="2:14" x14ac:dyDescent="0.25">
      <c r="B133" s="39" t="s">
        <v>19</v>
      </c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</row>
    <row r="134" spans="2:14" x14ac:dyDescent="0.25">
      <c r="L134" s="256"/>
    </row>
    <row r="136" spans="2:14" ht="48.75" customHeight="1" thickBot="1" x14ac:dyDescent="0.3">
      <c r="B136" s="293" t="s">
        <v>358</v>
      </c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1" t="s">
        <v>95</v>
      </c>
    </row>
    <row r="137" spans="2:14" ht="10.5" customHeight="1" thickBot="1" x14ac:dyDescent="0.3">
      <c r="B137" s="124"/>
      <c r="C137" s="249"/>
      <c r="D137" s="249"/>
      <c r="E137" s="249"/>
      <c r="F137" s="249"/>
      <c r="G137" s="249"/>
      <c r="H137" s="249"/>
      <c r="I137" s="249"/>
      <c r="J137" s="249"/>
      <c r="K137" s="84"/>
      <c r="L137" s="84"/>
      <c r="N137" s="1" t="s">
        <v>96</v>
      </c>
    </row>
    <row r="138" spans="2:14" ht="22.5" thickTop="1" thickBot="1" x14ac:dyDescent="0.3">
      <c r="B138" s="3"/>
      <c r="C138" s="319" t="s">
        <v>25</v>
      </c>
      <c r="D138" s="320"/>
      <c r="E138" s="320"/>
      <c r="F138" s="320"/>
      <c r="G138" s="320"/>
      <c r="H138" s="320"/>
      <c r="I138" s="320"/>
      <c r="J138" s="320"/>
      <c r="K138" s="320"/>
      <c r="L138" s="320"/>
      <c r="M138" s="321"/>
    </row>
    <row r="139" spans="2:14" ht="22.5" thickTop="1" thickBot="1" x14ac:dyDescent="0.3">
      <c r="B139" s="3"/>
      <c r="C139" s="306">
        <v>2019</v>
      </c>
      <c r="D139" s="307"/>
      <c r="E139" s="308" t="s">
        <v>161</v>
      </c>
      <c r="F139" s="307"/>
      <c r="G139" s="308" t="s">
        <v>160</v>
      </c>
      <c r="H139" s="307"/>
      <c r="I139" s="308">
        <v>2022</v>
      </c>
      <c r="J139" s="307"/>
      <c r="K139" s="308">
        <v>2023</v>
      </c>
      <c r="L139" s="309"/>
      <c r="M139" s="310"/>
    </row>
    <row r="140" spans="2:14" ht="16.5" thickTop="1" thickBot="1" x14ac:dyDescent="0.3">
      <c r="B140" s="6"/>
      <c r="C140" s="127" t="s">
        <v>46</v>
      </c>
      <c r="D140" s="128" t="str">
        <f>CONCATENATE("def ",RIGHT(C139,2),"/",RIGHT(C139-1,2))</f>
        <v>def 19/18</v>
      </c>
      <c r="E140" s="129" t="s">
        <v>46</v>
      </c>
      <c r="F140" s="128" t="str">
        <f>CONCATENATE("def ",RIGHT(E139,2),"/",RIGHT(C139,2))</f>
        <v>def 20/19</v>
      </c>
      <c r="G140" s="129" t="s">
        <v>46</v>
      </c>
      <c r="H140" s="128" t="str">
        <f>CONCATENATE("def ",RIGHT(G139,2),"/",RIGHT(E139,2))</f>
        <v>def 21/20</v>
      </c>
      <c r="I140" s="129" t="s">
        <v>46</v>
      </c>
      <c r="J140" s="128" t="str">
        <f>CONCATENATE("def ",RIGHT(I139,2),"/",RIGHT(G139,2))</f>
        <v>def 22/21</v>
      </c>
      <c r="K140" s="129" t="s">
        <v>46</v>
      </c>
      <c r="L140" s="128" t="str">
        <f>CONCATENATE("def ",RIGHT(K139,2),"/",RIGHT(I139,2))</f>
        <v>def 23/22</v>
      </c>
      <c r="M140" s="128" t="str">
        <f>CONCATENATE("def ",RIGHT(K139,2),"/",RIGHT(C139,2))</f>
        <v>def 23/19</v>
      </c>
    </row>
    <row r="141" spans="2:14" x14ac:dyDescent="0.25">
      <c r="B141" s="131" t="s">
        <v>50</v>
      </c>
      <c r="C141" s="251">
        <v>4.8655239014968616</v>
      </c>
      <c r="D141" s="252">
        <v>0.27664419914051575</v>
      </c>
      <c r="E141" s="251">
        <v>4.0282216227433079</v>
      </c>
      <c r="F141" s="252">
        <f>IFERROR(E141-C141,"-")</f>
        <v>-0.83730227875355379</v>
      </c>
      <c r="G141" s="251">
        <v>3.0970350404312668</v>
      </c>
      <c r="H141" s="252">
        <f t="shared" ref="H141:H153" si="30">IFERROR(G141-E141,"-")</f>
        <v>-0.9311865823120411</v>
      </c>
      <c r="I141" s="251">
        <v>3.4199855177407676</v>
      </c>
      <c r="J141" s="252">
        <f t="shared" ref="J141:J153" si="31">IFERROR(I141-G141,"-")</f>
        <v>0.32295047730950088</v>
      </c>
      <c r="K141" s="251">
        <v>3.9228332853440828</v>
      </c>
      <c r="L141" s="252">
        <f>IFERROR(K141-I141,"-")</f>
        <v>0.50284776760331518</v>
      </c>
      <c r="M141" s="252">
        <f>IFERROR(K141-C141,"-")</f>
        <v>-0.94269061615277883</v>
      </c>
    </row>
    <row r="142" spans="2:14" x14ac:dyDescent="0.25">
      <c r="B142" s="131" t="s">
        <v>52</v>
      </c>
      <c r="C142" s="251">
        <v>4.2979422066549908</v>
      </c>
      <c r="D142" s="252">
        <v>-0.35636832077563785</v>
      </c>
      <c r="E142" s="251">
        <v>3.9516676652686238</v>
      </c>
      <c r="F142" s="252">
        <f t="shared" ref="F142:F153" si="32">IFERROR(E142-C142,"-")</f>
        <v>-0.34627454138636704</v>
      </c>
      <c r="G142" s="251">
        <v>2.1715542521994133</v>
      </c>
      <c r="H142" s="252">
        <f t="shared" si="30"/>
        <v>-1.7801134130692104</v>
      </c>
      <c r="I142" s="251">
        <v>4.1936383928571432</v>
      </c>
      <c r="J142" s="252">
        <f t="shared" si="31"/>
        <v>2.0220841406577299</v>
      </c>
      <c r="K142" s="251">
        <v>3.7401812688821754</v>
      </c>
      <c r="L142" s="252">
        <f t="shared" ref="L142:L144" si="33">IFERROR(K142-I142,"-")</f>
        <v>-0.45345712397496785</v>
      </c>
      <c r="M142" s="252">
        <f t="shared" ref="M142:M144" si="34">IFERROR(K142-C142,"-")</f>
        <v>-0.55776093777281543</v>
      </c>
    </row>
    <row r="143" spans="2:14" x14ac:dyDescent="0.25">
      <c r="B143" s="131" t="s">
        <v>54</v>
      </c>
      <c r="C143" s="251">
        <v>4.0657894736842106</v>
      </c>
      <c r="D143" s="252">
        <v>0.13920008134139383</v>
      </c>
      <c r="E143" s="251">
        <v>4.2616822429906538</v>
      </c>
      <c r="F143" s="252">
        <f t="shared" si="32"/>
        <v>0.19589276930644317</v>
      </c>
      <c r="G143" s="251">
        <v>2.9946200403496972</v>
      </c>
      <c r="H143" s="252">
        <f t="shared" si="30"/>
        <v>-1.2670622026409566</v>
      </c>
      <c r="I143" s="251">
        <v>4.9464968152866238</v>
      </c>
      <c r="J143" s="252">
        <f t="shared" si="31"/>
        <v>1.9518767749369266</v>
      </c>
      <c r="K143" s="251">
        <v>3.7562342392827124</v>
      </c>
      <c r="L143" s="252">
        <f t="shared" si="33"/>
        <v>-1.1902625760039114</v>
      </c>
      <c r="M143" s="252">
        <f t="shared" si="34"/>
        <v>-0.30955523440149824</v>
      </c>
    </row>
    <row r="144" spans="2:14" x14ac:dyDescent="0.25">
      <c r="B144" s="131" t="s">
        <v>56</v>
      </c>
      <c r="C144" s="251">
        <v>4.7411464968152863</v>
      </c>
      <c r="D144" s="252">
        <v>0.66141791326990873</v>
      </c>
      <c r="E144" s="251" t="s">
        <v>431</v>
      </c>
      <c r="F144" s="252" t="str">
        <f t="shared" si="32"/>
        <v>-</v>
      </c>
      <c r="G144" s="251">
        <v>2.9068564036222511</v>
      </c>
      <c r="H144" s="252" t="str">
        <f t="shared" si="30"/>
        <v>-</v>
      </c>
      <c r="I144" s="251">
        <v>3.7580058224163029</v>
      </c>
      <c r="J144" s="252">
        <f t="shared" si="31"/>
        <v>0.85114941879405182</v>
      </c>
      <c r="K144" s="251">
        <v>3.5768707482993198</v>
      </c>
      <c r="L144" s="252">
        <f t="shared" si="33"/>
        <v>-0.18113507411698304</v>
      </c>
      <c r="M144" s="252">
        <f t="shared" si="34"/>
        <v>-1.1642757485159665</v>
      </c>
    </row>
    <row r="145" spans="1:14" x14ac:dyDescent="0.25">
      <c r="B145" s="131" t="s">
        <v>58</v>
      </c>
      <c r="C145" s="251">
        <v>4.4949363801609969</v>
      </c>
      <c r="D145" s="252">
        <v>-7.9647942879383038E-2</v>
      </c>
      <c r="E145" s="251" t="s">
        <v>431</v>
      </c>
      <c r="F145" s="252" t="str">
        <f t="shared" si="32"/>
        <v>-</v>
      </c>
      <c r="G145" s="251">
        <v>2.5606967882416982</v>
      </c>
      <c r="H145" s="252" t="str">
        <f t="shared" si="30"/>
        <v>-</v>
      </c>
      <c r="I145" s="251">
        <v>3.4785399117529083</v>
      </c>
      <c r="J145" s="252">
        <f t="shared" si="31"/>
        <v>0.91784312351121011</v>
      </c>
      <c r="K145" s="251"/>
      <c r="L145" s="252"/>
      <c r="M145" s="252"/>
    </row>
    <row r="146" spans="1:14" x14ac:dyDescent="0.25">
      <c r="B146" s="131" t="s">
        <v>60</v>
      </c>
      <c r="C146" s="251">
        <v>5.2328186497123825</v>
      </c>
      <c r="D146" s="252">
        <v>1.2422462591399919</v>
      </c>
      <c r="E146" s="251" t="s">
        <v>431</v>
      </c>
      <c r="F146" s="252" t="str">
        <f t="shared" si="32"/>
        <v>-</v>
      </c>
      <c r="G146" s="251">
        <v>2.6496769562096194</v>
      </c>
      <c r="H146" s="252" t="str">
        <f t="shared" si="30"/>
        <v>-</v>
      </c>
      <c r="I146" s="251">
        <v>3.345103749544958</v>
      </c>
      <c r="J146" s="252">
        <f t="shared" si="31"/>
        <v>0.69542679333533863</v>
      </c>
      <c r="K146" s="251"/>
      <c r="L146" s="252"/>
      <c r="M146" s="252"/>
    </row>
    <row r="147" spans="1:14" x14ac:dyDescent="0.25">
      <c r="B147" s="131" t="s">
        <v>62</v>
      </c>
      <c r="C147" s="251">
        <v>5.064827216715778</v>
      </c>
      <c r="D147" s="252">
        <v>0.56482721671577796</v>
      </c>
      <c r="E147" s="251" t="s">
        <v>431</v>
      </c>
      <c r="F147" s="252" t="str">
        <f t="shared" si="32"/>
        <v>-</v>
      </c>
      <c r="G147" s="251">
        <v>3.4602739726027396</v>
      </c>
      <c r="H147" s="252" t="str">
        <f t="shared" si="30"/>
        <v>-</v>
      </c>
      <c r="I147" s="251">
        <v>3.8056493705864294</v>
      </c>
      <c r="J147" s="252">
        <f t="shared" si="31"/>
        <v>0.34537539798368977</v>
      </c>
      <c r="K147" s="251"/>
      <c r="L147" s="252"/>
      <c r="M147" s="252"/>
    </row>
    <row r="148" spans="1:14" x14ac:dyDescent="0.25">
      <c r="B148" s="131" t="s">
        <v>64</v>
      </c>
      <c r="C148" s="251">
        <v>4.4367364746945901</v>
      </c>
      <c r="D148" s="252">
        <v>-0.20113641765301082</v>
      </c>
      <c r="E148" s="251" t="s">
        <v>431</v>
      </c>
      <c r="F148" s="252" t="str">
        <f t="shared" si="32"/>
        <v>-</v>
      </c>
      <c r="G148" s="251">
        <v>3.5117241379310347</v>
      </c>
      <c r="H148" s="252" t="str">
        <f t="shared" si="30"/>
        <v>-</v>
      </c>
      <c r="I148" s="251">
        <v>3.4080188679245285</v>
      </c>
      <c r="J148" s="252">
        <f t="shared" si="31"/>
        <v>-0.1037052700065062</v>
      </c>
      <c r="K148" s="251"/>
      <c r="L148" s="252"/>
      <c r="M148" s="252"/>
    </row>
    <row r="149" spans="1:14" x14ac:dyDescent="0.25">
      <c r="B149" s="131" t="s">
        <v>66</v>
      </c>
      <c r="C149" s="251">
        <v>4.9304812834224601</v>
      </c>
      <c r="D149" s="252">
        <v>0.11060713554621504</v>
      </c>
      <c r="E149" s="251" t="s">
        <v>431</v>
      </c>
      <c r="F149" s="252" t="str">
        <f t="shared" si="32"/>
        <v>-</v>
      </c>
      <c r="G149" s="251">
        <v>3.522598870056497</v>
      </c>
      <c r="H149" s="252" t="str">
        <f t="shared" si="30"/>
        <v>-</v>
      </c>
      <c r="I149" s="251">
        <v>3.0886330935251798</v>
      </c>
      <c r="J149" s="252">
        <f t="shared" si="31"/>
        <v>-0.43396577653131718</v>
      </c>
      <c r="K149" s="251"/>
      <c r="L149" s="252"/>
      <c r="M149" s="252"/>
    </row>
    <row r="150" spans="1:14" x14ac:dyDescent="0.25">
      <c r="A150" s="130"/>
      <c r="B150" s="131" t="s">
        <v>68</v>
      </c>
      <c r="C150" s="251">
        <v>4.8839882384389197</v>
      </c>
      <c r="D150" s="252">
        <v>0.610636590087271</v>
      </c>
      <c r="E150" s="251" t="s">
        <v>431</v>
      </c>
      <c r="F150" s="252" t="str">
        <f t="shared" si="32"/>
        <v>-</v>
      </c>
      <c r="G150" s="251">
        <v>3.181443298969072</v>
      </c>
      <c r="H150" s="252" t="str">
        <f t="shared" si="30"/>
        <v>-</v>
      </c>
      <c r="I150" s="251">
        <v>3.9761281883584041</v>
      </c>
      <c r="J150" s="252">
        <f t="shared" si="31"/>
        <v>0.79468488938933213</v>
      </c>
      <c r="K150" s="251"/>
      <c r="L150" s="252"/>
      <c r="M150" s="252"/>
    </row>
    <row r="151" spans="1:14" x14ac:dyDescent="0.25">
      <c r="B151" s="131" t="s">
        <v>70</v>
      </c>
      <c r="C151" s="251">
        <v>4.0529652351738239</v>
      </c>
      <c r="D151" s="252">
        <v>0.15827797066741844</v>
      </c>
      <c r="E151" s="251" t="s">
        <v>431</v>
      </c>
      <c r="F151" s="252" t="str">
        <f t="shared" si="32"/>
        <v>-</v>
      </c>
      <c r="G151" s="251">
        <v>3.9537953795379539</v>
      </c>
      <c r="H151" s="252" t="str">
        <f t="shared" si="30"/>
        <v>-</v>
      </c>
      <c r="I151" s="251">
        <v>3.7995761429003934</v>
      </c>
      <c r="J151" s="252">
        <f t="shared" si="31"/>
        <v>-0.15421923663756054</v>
      </c>
      <c r="K151" s="251"/>
      <c r="L151" s="252"/>
      <c r="M151" s="252"/>
    </row>
    <row r="152" spans="1:14" x14ac:dyDescent="0.25">
      <c r="B152" s="131" t="s">
        <v>72</v>
      </c>
      <c r="C152" s="251">
        <v>4.3096277812435018</v>
      </c>
      <c r="D152" s="252">
        <v>0.12034943072803816</v>
      </c>
      <c r="E152" s="251" t="s">
        <v>431</v>
      </c>
      <c r="F152" s="252" t="str">
        <f t="shared" si="32"/>
        <v>-</v>
      </c>
      <c r="G152" s="251">
        <v>3.4148936170212765</v>
      </c>
      <c r="H152" s="252" t="str">
        <f t="shared" si="30"/>
        <v>-</v>
      </c>
      <c r="I152" s="251">
        <v>3.6921917395236661</v>
      </c>
      <c r="J152" s="252">
        <f t="shared" si="31"/>
        <v>0.27729812250238961</v>
      </c>
      <c r="K152" s="251"/>
      <c r="L152" s="252"/>
      <c r="M152" s="252"/>
    </row>
    <row r="153" spans="1:14" ht="15.75" x14ac:dyDescent="0.25">
      <c r="B153" s="134" t="s">
        <v>33</v>
      </c>
      <c r="C153" s="253">
        <v>4.5685376778848061</v>
      </c>
      <c r="D153" s="254">
        <v>0.24996917740413327</v>
      </c>
      <c r="E153" s="253" t="s">
        <v>431</v>
      </c>
      <c r="F153" s="254" t="str">
        <f t="shared" si="32"/>
        <v>-</v>
      </c>
      <c r="G153" s="253">
        <v>3.0620266120777893</v>
      </c>
      <c r="H153" s="254" t="str">
        <f t="shared" si="30"/>
        <v>-</v>
      </c>
      <c r="I153" s="253">
        <v>3.7132781079296477</v>
      </c>
      <c r="J153" s="254">
        <f t="shared" si="31"/>
        <v>0.65125149585185849</v>
      </c>
      <c r="K153" s="253">
        <v>3.7560938910622932</v>
      </c>
      <c r="L153" s="254">
        <v>-0.3780288735582964</v>
      </c>
      <c r="M153" s="254">
        <v>-0.70422178607077424</v>
      </c>
    </row>
    <row r="154" spans="1:14" ht="6" customHeight="1" x14ac:dyDescent="0.25"/>
    <row r="155" spans="1:14" x14ac:dyDescent="0.25">
      <c r="B155" s="39" t="s">
        <v>19</v>
      </c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</row>
    <row r="156" spans="1:14" x14ac:dyDescent="0.25">
      <c r="L156" s="251"/>
    </row>
    <row r="157" spans="1:14" ht="15.75" x14ac:dyDescent="0.25">
      <c r="J157" s="254"/>
      <c r="K157" s="254"/>
      <c r="M157" s="256"/>
    </row>
    <row r="158" spans="1:14" ht="48.75" customHeight="1" thickBot="1" x14ac:dyDescent="0.3">
      <c r="B158" s="293" t="s">
        <v>359</v>
      </c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1" t="s">
        <v>99</v>
      </c>
    </row>
    <row r="159" spans="1:14" ht="10.5" customHeight="1" thickBot="1" x14ac:dyDescent="0.3">
      <c r="B159" s="124"/>
      <c r="C159" s="249"/>
      <c r="D159" s="249"/>
      <c r="E159" s="249"/>
      <c r="F159" s="249"/>
      <c r="G159" s="249"/>
      <c r="H159" s="249"/>
      <c r="I159" s="249"/>
      <c r="J159" s="249"/>
      <c r="K159" s="84"/>
      <c r="L159" s="84"/>
      <c r="N159" s="1" t="s">
        <v>100</v>
      </c>
    </row>
    <row r="160" spans="1:14" ht="22.5" thickTop="1" thickBot="1" x14ac:dyDescent="0.3">
      <c r="B160" s="140" t="s">
        <v>76</v>
      </c>
      <c r="C160" s="319" t="s">
        <v>35</v>
      </c>
      <c r="D160" s="320"/>
      <c r="E160" s="320"/>
      <c r="F160" s="320"/>
      <c r="G160" s="320"/>
      <c r="H160" s="320"/>
      <c r="I160" s="320"/>
      <c r="J160" s="320"/>
      <c r="K160" s="320"/>
      <c r="L160" s="320"/>
      <c r="M160" s="321"/>
    </row>
    <row r="161" spans="2:13" ht="22.5" thickTop="1" thickBot="1" x14ac:dyDescent="0.3">
      <c r="B161" s="3"/>
      <c r="C161" s="306">
        <v>2019</v>
      </c>
      <c r="D161" s="307"/>
      <c r="E161" s="308" t="s">
        <v>161</v>
      </c>
      <c r="F161" s="307"/>
      <c r="G161" s="308" t="s">
        <v>160</v>
      </c>
      <c r="H161" s="307"/>
      <c r="I161" s="308">
        <v>2022</v>
      </c>
      <c r="J161" s="307"/>
      <c r="K161" s="308">
        <v>2023</v>
      </c>
      <c r="L161" s="309"/>
      <c r="M161" s="310"/>
    </row>
    <row r="162" spans="2:13" ht="16.5" thickTop="1" thickBot="1" x14ac:dyDescent="0.3">
      <c r="B162" s="6"/>
      <c r="C162" s="127" t="s">
        <v>46</v>
      </c>
      <c r="D162" s="128" t="str">
        <f>CONCATENATE("def ",RIGHT(C161,2),"/",RIGHT(C161-1,2))</f>
        <v>def 19/18</v>
      </c>
      <c r="E162" s="129" t="s">
        <v>46</v>
      </c>
      <c r="F162" s="128" t="str">
        <f>CONCATENATE("def ",RIGHT(E161,2),"/",RIGHT(C161,2))</f>
        <v>def 20/19</v>
      </c>
      <c r="G162" s="129" t="s">
        <v>46</v>
      </c>
      <c r="H162" s="128" t="str">
        <f>CONCATENATE("def ",RIGHT(G161,2),"/",RIGHT(E161,2))</f>
        <v>def 21/20</v>
      </c>
      <c r="I162" s="129" t="s">
        <v>46</v>
      </c>
      <c r="J162" s="128" t="str">
        <f>CONCATENATE("def ",RIGHT(I161,2),"/",RIGHT(G161,2))</f>
        <v>def 22/21</v>
      </c>
      <c r="K162" s="129" t="s">
        <v>46</v>
      </c>
      <c r="L162" s="128" t="str">
        <f>CONCATENATE("def ",RIGHT(K161,2),"/",RIGHT(I161,2))</f>
        <v>def 23/22</v>
      </c>
      <c r="M162" s="128" t="str">
        <f>CONCATENATE("def ",RIGHT(K161,2),"/",RIGHT(C161,2))</f>
        <v>def 23/19</v>
      </c>
    </row>
    <row r="163" spans="2:13" x14ac:dyDescent="0.25">
      <c r="B163" s="131" t="s">
        <v>50</v>
      </c>
      <c r="C163" s="251">
        <v>9.1838405446822513</v>
      </c>
      <c r="D163" s="252">
        <v>-0.19977464357556585</v>
      </c>
      <c r="E163" s="251">
        <v>9.2375838493292051</v>
      </c>
      <c r="F163" s="252">
        <f>IFERROR(E163-C163,"-")</f>
        <v>5.374330464695376E-2</v>
      </c>
      <c r="G163" s="251">
        <v>6.8205032270133756</v>
      </c>
      <c r="H163" s="252">
        <f t="shared" ref="H163:H175" si="35">IFERROR(G163-E163,"-")</f>
        <v>-2.4170806223158294</v>
      </c>
      <c r="I163" s="251">
        <v>8.637309460440358</v>
      </c>
      <c r="J163" s="252">
        <f t="shared" ref="J163:J175" si="36">IFERROR(I163-G163,"-")</f>
        <v>1.8168062334269823</v>
      </c>
      <c r="K163" s="251">
        <v>8.6667909242277386</v>
      </c>
      <c r="L163" s="252">
        <f>IFERROR(K163-I163,"-")</f>
        <v>2.9481463787380591E-2</v>
      </c>
      <c r="M163" s="252">
        <f>IFERROR(K163-C163,"-")</f>
        <v>-0.51704962045451275</v>
      </c>
    </row>
    <row r="164" spans="2:13" x14ac:dyDescent="0.25">
      <c r="B164" s="131" t="s">
        <v>52</v>
      </c>
      <c r="C164" s="251">
        <v>8.7452528451051439</v>
      </c>
      <c r="D164" s="252">
        <v>-5.9996509482406424E-2</v>
      </c>
      <c r="E164" s="251">
        <v>8.6243426724137926</v>
      </c>
      <c r="F164" s="252">
        <f t="shared" ref="F164:F175" si="37">IFERROR(E164-C164,"-")</f>
        <v>-0.12091017269135129</v>
      </c>
      <c r="G164" s="251">
        <v>5.2906411311438619</v>
      </c>
      <c r="H164" s="252">
        <f t="shared" si="35"/>
        <v>-3.3337015412699307</v>
      </c>
      <c r="I164" s="251">
        <v>7.8127694043451843</v>
      </c>
      <c r="J164" s="252">
        <f t="shared" si="36"/>
        <v>2.5221282732013224</v>
      </c>
      <c r="K164" s="251">
        <v>8.301139278258276</v>
      </c>
      <c r="L164" s="252">
        <f t="shared" ref="L164:L166" si="38">IFERROR(K164-I164,"-")</f>
        <v>0.48836987391309172</v>
      </c>
      <c r="M164" s="252">
        <f t="shared" ref="M164:M166" si="39">IFERROR(K164-C164,"-")</f>
        <v>-0.44411356684686787</v>
      </c>
    </row>
    <row r="165" spans="2:13" x14ac:dyDescent="0.25">
      <c r="B165" s="131" t="s">
        <v>54</v>
      </c>
      <c r="C165" s="251">
        <v>7.4112060615930542</v>
      </c>
      <c r="D165" s="252">
        <v>-0.26592583328709729</v>
      </c>
      <c r="E165" s="251">
        <v>10.368851792634345</v>
      </c>
      <c r="F165" s="252">
        <f t="shared" si="37"/>
        <v>2.9576457310412909</v>
      </c>
      <c r="G165" s="251">
        <v>5.23539212869865</v>
      </c>
      <c r="H165" s="252">
        <f t="shared" si="35"/>
        <v>-5.1334596639356951</v>
      </c>
      <c r="I165" s="251">
        <v>7.5784649463405938</v>
      </c>
      <c r="J165" s="252">
        <f t="shared" si="36"/>
        <v>2.3430728176419438</v>
      </c>
      <c r="K165" s="251">
        <v>7.3536531486637831</v>
      </c>
      <c r="L165" s="252">
        <f t="shared" si="38"/>
        <v>-0.2248117976768107</v>
      </c>
      <c r="M165" s="252">
        <f t="shared" si="39"/>
        <v>-5.7552912929271116E-2</v>
      </c>
    </row>
    <row r="166" spans="2:13" x14ac:dyDescent="0.25">
      <c r="B166" s="131" t="s">
        <v>56</v>
      </c>
      <c r="C166" s="251">
        <v>6.9476645929823597</v>
      </c>
      <c r="D166" s="252">
        <v>-0.61108286775192155</v>
      </c>
      <c r="E166" s="251" t="s">
        <v>431</v>
      </c>
      <c r="F166" s="252" t="str">
        <f t="shared" si="37"/>
        <v>-</v>
      </c>
      <c r="G166" s="251">
        <v>4.6878314197445476</v>
      </c>
      <c r="H166" s="252" t="str">
        <f t="shared" si="35"/>
        <v>-</v>
      </c>
      <c r="I166" s="251">
        <v>6.7258922909683845</v>
      </c>
      <c r="J166" s="252">
        <f t="shared" si="36"/>
        <v>2.0380608712238368</v>
      </c>
      <c r="K166" s="251">
        <v>6.6110569645190056</v>
      </c>
      <c r="L166" s="252">
        <f t="shared" si="38"/>
        <v>-0.11483532644937888</v>
      </c>
      <c r="M166" s="252">
        <f t="shared" si="39"/>
        <v>-0.33660762846335412</v>
      </c>
    </row>
    <row r="167" spans="2:13" x14ac:dyDescent="0.25">
      <c r="B167" s="131" t="s">
        <v>58</v>
      </c>
      <c r="C167" s="251">
        <v>6.7939639882788398</v>
      </c>
      <c r="D167" s="252">
        <v>-0.65543750157474356</v>
      </c>
      <c r="E167" s="251" t="s">
        <v>431</v>
      </c>
      <c r="F167" s="252" t="str">
        <f t="shared" si="37"/>
        <v>-</v>
      </c>
      <c r="G167" s="251">
        <v>4.1984114919814548</v>
      </c>
      <c r="H167" s="252" t="str">
        <f t="shared" si="35"/>
        <v>-</v>
      </c>
      <c r="I167" s="251">
        <v>6.8763504914570417</v>
      </c>
      <c r="J167" s="252">
        <f t="shared" si="36"/>
        <v>2.6779389994755869</v>
      </c>
      <c r="K167" s="251"/>
      <c r="L167" s="252"/>
      <c r="M167" s="252"/>
    </row>
    <row r="168" spans="2:13" x14ac:dyDescent="0.25">
      <c r="B168" s="131" t="s">
        <v>60</v>
      </c>
      <c r="C168" s="251">
        <v>7.1069489781436275</v>
      </c>
      <c r="D168" s="252">
        <v>0.31198392680755216</v>
      </c>
      <c r="E168" s="251" t="s">
        <v>431</v>
      </c>
      <c r="F168" s="252" t="str">
        <f t="shared" si="37"/>
        <v>-</v>
      </c>
      <c r="G168" s="251">
        <v>5.1210166177908114</v>
      </c>
      <c r="H168" s="252" t="str">
        <f t="shared" si="35"/>
        <v>-</v>
      </c>
      <c r="I168" s="251">
        <v>6.8920402441900075</v>
      </c>
      <c r="J168" s="252">
        <f t="shared" si="36"/>
        <v>1.7710236263991961</v>
      </c>
      <c r="K168" s="251"/>
      <c r="L168" s="252"/>
      <c r="M168" s="252"/>
    </row>
    <row r="169" spans="2:13" x14ac:dyDescent="0.25">
      <c r="B169" s="131" t="s">
        <v>62</v>
      </c>
      <c r="C169" s="251">
        <v>7.917118730808598</v>
      </c>
      <c r="D169" s="252">
        <v>1.9281754672261897E-2</v>
      </c>
      <c r="E169" s="251">
        <v>5.2781071968375768</v>
      </c>
      <c r="F169" s="252">
        <f t="shared" si="37"/>
        <v>-2.6390115339710212</v>
      </c>
      <c r="G169" s="251">
        <v>6.1035396354387457</v>
      </c>
      <c r="H169" s="252">
        <f t="shared" si="35"/>
        <v>0.82543243860116888</v>
      </c>
      <c r="I169" s="251">
        <v>7.1155217972290039</v>
      </c>
      <c r="J169" s="252">
        <f t="shared" si="36"/>
        <v>1.0119821617902582</v>
      </c>
      <c r="K169" s="251"/>
      <c r="L169" s="252"/>
      <c r="M169" s="252"/>
    </row>
    <row r="170" spans="2:13" x14ac:dyDescent="0.25">
      <c r="B170" s="131" t="s">
        <v>64</v>
      </c>
      <c r="C170" s="251">
        <v>8.245637351207673</v>
      </c>
      <c r="D170" s="252">
        <v>0.37499102698698561</v>
      </c>
      <c r="E170" s="251">
        <v>5.8520765282314509</v>
      </c>
      <c r="F170" s="252">
        <f t="shared" si="37"/>
        <v>-2.3935608229762222</v>
      </c>
      <c r="G170" s="251">
        <v>6.9291392151246063</v>
      </c>
      <c r="H170" s="252">
        <f t="shared" si="35"/>
        <v>1.0770626868931554</v>
      </c>
      <c r="I170" s="251">
        <v>7.6056739828412026</v>
      </c>
      <c r="J170" s="252">
        <f t="shared" si="36"/>
        <v>0.67653476771659626</v>
      </c>
      <c r="K170" s="251"/>
      <c r="L170" s="252"/>
      <c r="M170" s="252"/>
    </row>
    <row r="171" spans="2:13" x14ac:dyDescent="0.25">
      <c r="B171" s="131" t="s">
        <v>66</v>
      </c>
      <c r="C171" s="251">
        <v>8.0767901105232838</v>
      </c>
      <c r="D171" s="252">
        <v>0.35002975535701886</v>
      </c>
      <c r="E171" s="251">
        <v>4.9775335883975442</v>
      </c>
      <c r="F171" s="252">
        <f t="shared" si="37"/>
        <v>-3.0992565221257395</v>
      </c>
      <c r="G171" s="251">
        <v>7.1827188436873346</v>
      </c>
      <c r="H171" s="252">
        <f t="shared" si="35"/>
        <v>2.2051852552897904</v>
      </c>
      <c r="I171" s="251">
        <v>7.0247750025280613</v>
      </c>
      <c r="J171" s="252">
        <f t="shared" si="36"/>
        <v>-0.15794384115927329</v>
      </c>
      <c r="K171" s="251"/>
      <c r="L171" s="252"/>
      <c r="M171" s="252"/>
    </row>
    <row r="172" spans="2:13" x14ac:dyDescent="0.25">
      <c r="B172" s="131" t="s">
        <v>68</v>
      </c>
      <c r="C172" s="251">
        <v>7.7750984695871797</v>
      </c>
      <c r="D172" s="252">
        <v>0.32927283545312935</v>
      </c>
      <c r="E172" s="251">
        <v>4.4262497340991276</v>
      </c>
      <c r="F172" s="252">
        <f t="shared" si="37"/>
        <v>-3.3488487354880521</v>
      </c>
      <c r="G172" s="251">
        <v>6.868282357007085</v>
      </c>
      <c r="H172" s="252">
        <f t="shared" si="35"/>
        <v>2.4420326229079574</v>
      </c>
      <c r="I172" s="251">
        <v>7.1219890773210697</v>
      </c>
      <c r="J172" s="252">
        <f t="shared" si="36"/>
        <v>0.25370672031398467</v>
      </c>
      <c r="K172" s="251"/>
      <c r="L172" s="252"/>
      <c r="M172" s="252"/>
    </row>
    <row r="173" spans="2:13" x14ac:dyDescent="0.25">
      <c r="B173" s="131" t="s">
        <v>70</v>
      </c>
      <c r="C173" s="251">
        <v>8.1122945389806649</v>
      </c>
      <c r="D173" s="252">
        <v>0.13957849674698952</v>
      </c>
      <c r="E173" s="251">
        <v>6.4758795384182379</v>
      </c>
      <c r="F173" s="252">
        <f t="shared" si="37"/>
        <v>-1.6364150005624269</v>
      </c>
      <c r="G173" s="251">
        <v>7.7667383428083303</v>
      </c>
      <c r="H173" s="252">
        <f t="shared" si="35"/>
        <v>1.2908588043900924</v>
      </c>
      <c r="I173" s="251">
        <v>7.6129983138979611</v>
      </c>
      <c r="J173" s="252">
        <f t="shared" si="36"/>
        <v>-0.1537400289103692</v>
      </c>
      <c r="K173" s="251"/>
      <c r="L173" s="252"/>
      <c r="M173" s="252"/>
    </row>
    <row r="174" spans="2:13" x14ac:dyDescent="0.25">
      <c r="B174" s="131" t="s">
        <v>72</v>
      </c>
      <c r="C174" s="251">
        <v>8.3988589054766489</v>
      </c>
      <c r="D174" s="252">
        <v>0.66435527569623698</v>
      </c>
      <c r="E174" s="251">
        <v>6.5810732833237164</v>
      </c>
      <c r="F174" s="252">
        <f t="shared" si="37"/>
        <v>-1.8177856221529325</v>
      </c>
      <c r="G174" s="251">
        <v>7.5865760510013835</v>
      </c>
      <c r="H174" s="252">
        <f t="shared" si="35"/>
        <v>1.0055027676776671</v>
      </c>
      <c r="I174" s="251">
        <v>7.6668386889607563</v>
      </c>
      <c r="J174" s="252">
        <f t="shared" si="36"/>
        <v>8.0262637959372718E-2</v>
      </c>
      <c r="K174" s="251"/>
      <c r="L174" s="252"/>
      <c r="M174" s="252"/>
    </row>
    <row r="175" spans="2:13" ht="15.75" x14ac:dyDescent="0.25">
      <c r="B175" s="134" t="s">
        <v>33</v>
      </c>
      <c r="C175" s="253">
        <v>7.8661532312003075</v>
      </c>
      <c r="D175" s="254">
        <v>3.2105648110831275E-2</v>
      </c>
      <c r="E175" s="253">
        <v>7.7552196199081136</v>
      </c>
      <c r="F175" s="254">
        <f t="shared" si="37"/>
        <v>-0.11093361129219392</v>
      </c>
      <c r="G175" s="253">
        <v>6.5975404633782073</v>
      </c>
      <c r="H175" s="254">
        <f t="shared" si="35"/>
        <v>-1.1576791565299063</v>
      </c>
      <c r="I175" s="253">
        <v>7.3602053404838861</v>
      </c>
      <c r="J175" s="254">
        <f t="shared" si="36"/>
        <v>0.76266487710567876</v>
      </c>
      <c r="K175" s="253">
        <v>7.6705727275773858</v>
      </c>
      <c r="L175" s="254">
        <v>7.0130433824533434E-2</v>
      </c>
      <c r="M175" s="254">
        <v>-0.33266338659444639</v>
      </c>
    </row>
    <row r="176" spans="2:13" ht="6" customHeight="1" x14ac:dyDescent="0.25"/>
    <row r="177" spans="1:14" x14ac:dyDescent="0.25">
      <c r="B177" s="39" t="s">
        <v>19</v>
      </c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</row>
    <row r="180" spans="1:14" ht="48.75" customHeight="1" thickBot="1" x14ac:dyDescent="0.3">
      <c r="B180" s="293" t="s">
        <v>360</v>
      </c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1" t="s">
        <v>103</v>
      </c>
    </row>
    <row r="181" spans="1:14" ht="10.5" customHeight="1" thickBot="1" x14ac:dyDescent="0.3">
      <c r="B181" s="124"/>
      <c r="C181" s="249"/>
      <c r="D181" s="249"/>
      <c r="E181" s="249"/>
      <c r="F181" s="249"/>
      <c r="G181" s="249"/>
      <c r="H181" s="249"/>
      <c r="I181" s="249"/>
      <c r="J181" s="249"/>
      <c r="K181" s="84"/>
      <c r="L181" s="84"/>
      <c r="N181" s="1" t="s">
        <v>104</v>
      </c>
    </row>
    <row r="182" spans="1:14" ht="22.5" thickTop="1" thickBot="1" x14ac:dyDescent="0.3">
      <c r="B182" s="3"/>
      <c r="C182" s="319" t="s">
        <v>26</v>
      </c>
      <c r="D182" s="320"/>
      <c r="E182" s="320"/>
      <c r="F182" s="320"/>
      <c r="G182" s="320"/>
      <c r="H182" s="320"/>
      <c r="I182" s="320"/>
      <c r="J182" s="320"/>
      <c r="K182" s="320"/>
      <c r="L182" s="320"/>
      <c r="M182" s="321"/>
    </row>
    <row r="183" spans="1:14" ht="22.5" thickTop="1" thickBot="1" x14ac:dyDescent="0.3">
      <c r="B183" s="3"/>
      <c r="C183" s="322">
        <v>2019</v>
      </c>
      <c r="D183" s="323"/>
      <c r="E183" s="324" t="s">
        <v>161</v>
      </c>
      <c r="F183" s="323"/>
      <c r="G183" s="324" t="s">
        <v>160</v>
      </c>
      <c r="H183" s="323"/>
      <c r="I183" s="324">
        <v>2022</v>
      </c>
      <c r="J183" s="323"/>
      <c r="K183" s="324">
        <v>2023</v>
      </c>
      <c r="L183" s="325"/>
      <c r="M183" s="326"/>
    </row>
    <row r="184" spans="1:14" ht="16.5" thickTop="1" thickBot="1" x14ac:dyDescent="0.3">
      <c r="B184" s="6"/>
      <c r="C184" s="257" t="s">
        <v>46</v>
      </c>
      <c r="D184" s="258" t="s">
        <v>449</v>
      </c>
      <c r="E184" s="259" t="s">
        <v>46</v>
      </c>
      <c r="F184" s="258" t="s">
        <v>450</v>
      </c>
      <c r="G184" s="259" t="s">
        <v>46</v>
      </c>
      <c r="H184" s="258" t="s">
        <v>451</v>
      </c>
      <c r="I184" s="259" t="s">
        <v>46</v>
      </c>
      <c r="J184" s="258" t="s">
        <v>361</v>
      </c>
      <c r="K184" s="259" t="s">
        <v>46</v>
      </c>
      <c r="L184" s="258" t="s">
        <v>361</v>
      </c>
      <c r="M184" s="258" t="s">
        <v>362</v>
      </c>
    </row>
    <row r="185" spans="1:14" x14ac:dyDescent="0.25">
      <c r="A185" s="130"/>
      <c r="B185" s="131" t="s">
        <v>50</v>
      </c>
      <c r="C185" s="251">
        <v>8.5340819542947202</v>
      </c>
      <c r="D185" s="252">
        <v>-0.12621873648138759</v>
      </c>
      <c r="E185" s="251">
        <v>8.1798340548340551</v>
      </c>
      <c r="F185" s="252">
        <f>IFERROR(E185-C185,"-")</f>
        <v>-0.35424789946066504</v>
      </c>
      <c r="G185" s="251">
        <v>4.4212121212121209</v>
      </c>
      <c r="H185" s="252">
        <f t="shared" ref="H185:H197" si="40">IFERROR(G185-E185,"-")</f>
        <v>-3.7586219336219342</v>
      </c>
      <c r="I185" s="251">
        <v>7.3655123674911662</v>
      </c>
      <c r="J185" s="252">
        <f t="shared" ref="J185:J197" si="41">IFERROR(I185-G185,"-")</f>
        <v>2.9443002462790453</v>
      </c>
      <c r="K185" s="251">
        <v>7.0671228413163893</v>
      </c>
      <c r="L185" s="252">
        <f>IFERROR(K185-I185,"-")</f>
        <v>-0.29838952617477688</v>
      </c>
      <c r="M185" s="252">
        <f>IFERROR(K185-C185,"-")</f>
        <v>-1.4669591129783308</v>
      </c>
    </row>
    <row r="186" spans="1:14" x14ac:dyDescent="0.25">
      <c r="B186" s="131" t="s">
        <v>52</v>
      </c>
      <c r="C186" s="251">
        <v>7.9346546310832027</v>
      </c>
      <c r="D186" s="252">
        <v>-0.56919481288600249</v>
      </c>
      <c r="E186" s="251">
        <v>6.7226343679031038</v>
      </c>
      <c r="F186" s="252">
        <f t="shared" ref="F186:F197" si="42">IFERROR(E186-C186,"-")</f>
        <v>-1.2120202631800989</v>
      </c>
      <c r="G186" s="251">
        <v>4.2871189773844645</v>
      </c>
      <c r="H186" s="252">
        <f t="shared" si="40"/>
        <v>-2.4355153905186393</v>
      </c>
      <c r="I186" s="251">
        <v>6.9375975039001556</v>
      </c>
      <c r="J186" s="252">
        <f t="shared" si="41"/>
        <v>2.6504785265156912</v>
      </c>
      <c r="K186" s="251">
        <v>6.1227038941954444</v>
      </c>
      <c r="L186" s="252">
        <f t="shared" ref="L186:L188" si="43">IFERROR(K186-I186,"-")</f>
        <v>-0.81489360970471125</v>
      </c>
      <c r="M186" s="252">
        <f t="shared" ref="M186:M188" si="44">IFERROR(K186-C186,"-")</f>
        <v>-1.8119507368877583</v>
      </c>
    </row>
    <row r="187" spans="1:14" x14ac:dyDescent="0.25">
      <c r="B187" s="131" t="s">
        <v>54</v>
      </c>
      <c r="C187" s="251">
        <v>7.1068624103789686</v>
      </c>
      <c r="D187" s="252">
        <v>-0.88748787210690683</v>
      </c>
      <c r="E187" s="251">
        <v>8.7098681218735781</v>
      </c>
      <c r="F187" s="252">
        <f t="shared" si="42"/>
        <v>1.6030057114946095</v>
      </c>
      <c r="G187" s="251">
        <v>4.3922973578145994</v>
      </c>
      <c r="H187" s="252">
        <f t="shared" si="40"/>
        <v>-4.3175707640589787</v>
      </c>
      <c r="I187" s="251">
        <v>6.8250195465207195</v>
      </c>
      <c r="J187" s="252">
        <f t="shared" si="41"/>
        <v>2.4327221887061201</v>
      </c>
      <c r="K187" s="251">
        <v>6.34612501873782</v>
      </c>
      <c r="L187" s="252">
        <f t="shared" si="43"/>
        <v>-0.47889452778289954</v>
      </c>
      <c r="M187" s="252">
        <f t="shared" si="44"/>
        <v>-0.76073739164114862</v>
      </c>
    </row>
    <row r="188" spans="1:14" x14ac:dyDescent="0.25">
      <c r="B188" s="131" t="s">
        <v>56</v>
      </c>
      <c r="C188" s="251">
        <v>7.0912395492548166</v>
      </c>
      <c r="D188" s="252">
        <v>-12.49542711741185</v>
      </c>
      <c r="E188" s="251" t="s">
        <v>431</v>
      </c>
      <c r="F188" s="252" t="str">
        <f t="shared" si="42"/>
        <v>-</v>
      </c>
      <c r="G188" s="251">
        <v>3.8251404494382024</v>
      </c>
      <c r="H188" s="252" t="str">
        <f t="shared" si="40"/>
        <v>-</v>
      </c>
      <c r="I188" s="251">
        <v>6.8213923867419304</v>
      </c>
      <c r="J188" s="252">
        <f t="shared" si="41"/>
        <v>2.996251937303728</v>
      </c>
      <c r="K188" s="251">
        <v>6.4480194673516289</v>
      </c>
      <c r="L188" s="252">
        <f t="shared" si="43"/>
        <v>-0.37337291939030148</v>
      </c>
      <c r="M188" s="252">
        <f t="shared" si="44"/>
        <v>-0.64322008190318769</v>
      </c>
    </row>
    <row r="189" spans="1:14" x14ac:dyDescent="0.25">
      <c r="B189" s="131" t="s">
        <v>58</v>
      </c>
      <c r="C189" s="251">
        <v>7.1129633261423812</v>
      </c>
      <c r="D189" s="252">
        <v>-3.5058932435667458</v>
      </c>
      <c r="E189" s="251" t="s">
        <v>431</v>
      </c>
      <c r="F189" s="252" t="str">
        <f t="shared" si="42"/>
        <v>-</v>
      </c>
      <c r="G189" s="251">
        <v>3.1728286384976525</v>
      </c>
      <c r="H189" s="252" t="str">
        <f t="shared" si="40"/>
        <v>-</v>
      </c>
      <c r="I189" s="251">
        <v>6.1248983574564972</v>
      </c>
      <c r="J189" s="252">
        <f t="shared" si="41"/>
        <v>2.9520697189588447</v>
      </c>
      <c r="K189" s="251"/>
      <c r="L189" s="252"/>
      <c r="M189" s="252"/>
    </row>
    <row r="190" spans="1:14" x14ac:dyDescent="0.25">
      <c r="B190" s="131" t="s">
        <v>60</v>
      </c>
      <c r="C190" s="251">
        <v>7.1628139032097122</v>
      </c>
      <c r="D190" s="252">
        <v>-2.01601644961774</v>
      </c>
      <c r="E190" s="251" t="s">
        <v>431</v>
      </c>
      <c r="F190" s="252" t="str">
        <f t="shared" si="42"/>
        <v>-</v>
      </c>
      <c r="G190" s="251">
        <v>4.2888365837256224</v>
      </c>
      <c r="H190" s="252" t="str">
        <f t="shared" si="40"/>
        <v>-</v>
      </c>
      <c r="I190" s="251">
        <v>6.6080863402061851</v>
      </c>
      <c r="J190" s="252">
        <f t="shared" si="41"/>
        <v>2.3192497564805628</v>
      </c>
      <c r="K190" s="251"/>
      <c r="L190" s="252"/>
      <c r="M190" s="252"/>
    </row>
    <row r="191" spans="1:14" x14ac:dyDescent="0.25">
      <c r="B191" s="131" t="s">
        <v>62</v>
      </c>
      <c r="C191" s="251">
        <v>8.5445669291338575</v>
      </c>
      <c r="D191" s="252">
        <v>-1.4214363876157279</v>
      </c>
      <c r="E191" s="251">
        <v>6.2737795671867138</v>
      </c>
      <c r="F191" s="252">
        <f t="shared" si="42"/>
        <v>-2.2707873619471437</v>
      </c>
      <c r="G191" s="251">
        <v>4.8560525757896968</v>
      </c>
      <c r="H191" s="252">
        <f t="shared" si="40"/>
        <v>-1.417726991397017</v>
      </c>
      <c r="I191" s="251">
        <v>7.5785000745489786</v>
      </c>
      <c r="J191" s="252">
        <f t="shared" si="41"/>
        <v>2.7224474987592817</v>
      </c>
      <c r="K191" s="251"/>
      <c r="L191" s="252"/>
      <c r="M191" s="252"/>
    </row>
    <row r="192" spans="1:14" x14ac:dyDescent="0.25">
      <c r="B192" s="131" t="s">
        <v>64</v>
      </c>
      <c r="C192" s="251">
        <v>8.7439999999999998</v>
      </c>
      <c r="D192" s="252">
        <v>0.65589050470487642</v>
      </c>
      <c r="E192" s="251">
        <v>5.0259358942989971</v>
      </c>
      <c r="F192" s="252">
        <f t="shared" si="42"/>
        <v>-3.7180641057010027</v>
      </c>
      <c r="G192" s="251">
        <v>7.1981012658227845</v>
      </c>
      <c r="H192" s="252">
        <f t="shared" si="40"/>
        <v>2.1721653715237874</v>
      </c>
      <c r="I192" s="251">
        <v>8.0057211683227951</v>
      </c>
      <c r="J192" s="252">
        <f t="shared" si="41"/>
        <v>0.80761990250001059</v>
      </c>
      <c r="K192" s="251"/>
      <c r="L192" s="252"/>
      <c r="M192" s="252"/>
    </row>
    <row r="193" spans="2:14" x14ac:dyDescent="0.25">
      <c r="B193" s="131" t="s">
        <v>66</v>
      </c>
      <c r="C193" s="251">
        <v>8.2130885873902635</v>
      </c>
      <c r="D193" s="252">
        <v>0.88267681295666023</v>
      </c>
      <c r="E193" s="251">
        <v>3.551852915828785</v>
      </c>
      <c r="F193" s="252">
        <f t="shared" si="42"/>
        <v>-4.661235671561478</v>
      </c>
      <c r="G193" s="251">
        <v>6.8196319018404905</v>
      </c>
      <c r="H193" s="252">
        <f t="shared" si="40"/>
        <v>3.2677789860117055</v>
      </c>
      <c r="I193" s="251">
        <v>6.2703325650312811</v>
      </c>
      <c r="J193" s="252">
        <f t="shared" si="41"/>
        <v>-0.54929933680920939</v>
      </c>
      <c r="K193" s="251"/>
      <c r="L193" s="252"/>
      <c r="M193" s="252"/>
    </row>
    <row r="194" spans="2:14" x14ac:dyDescent="0.25">
      <c r="B194" s="131" t="s">
        <v>68</v>
      </c>
      <c r="C194" s="251">
        <v>7.1731320754716981</v>
      </c>
      <c r="D194" s="252">
        <v>-0.23681087481355068</v>
      </c>
      <c r="E194" s="251">
        <v>3.4182580344666977</v>
      </c>
      <c r="F194" s="252">
        <f t="shared" si="42"/>
        <v>-3.7548740410050003</v>
      </c>
      <c r="G194" s="251">
        <v>6.5321403991741223</v>
      </c>
      <c r="H194" s="252">
        <f t="shared" si="40"/>
        <v>3.1138823647074245</v>
      </c>
      <c r="I194" s="251">
        <v>6.5184312638580932</v>
      </c>
      <c r="J194" s="252">
        <f t="shared" si="41"/>
        <v>-1.370913531602902E-2</v>
      </c>
      <c r="K194" s="251"/>
      <c r="L194" s="252"/>
      <c r="M194" s="252"/>
    </row>
    <row r="195" spans="2:14" x14ac:dyDescent="0.25">
      <c r="B195" s="131" t="s">
        <v>70</v>
      </c>
      <c r="C195" s="251">
        <v>7.3210212765957445</v>
      </c>
      <c r="D195" s="252">
        <v>-0.91304222328119433</v>
      </c>
      <c r="E195" s="251">
        <v>4.4590654205607478</v>
      </c>
      <c r="F195" s="252">
        <f t="shared" si="42"/>
        <v>-2.8619558560349967</v>
      </c>
      <c r="G195" s="251">
        <v>6.5647596092858045</v>
      </c>
      <c r="H195" s="252">
        <f t="shared" si="40"/>
        <v>2.1056941887250566</v>
      </c>
      <c r="I195" s="251">
        <v>6.5353455123113582</v>
      </c>
      <c r="J195" s="252">
        <f t="shared" si="41"/>
        <v>-2.9414096974446302E-2</v>
      </c>
      <c r="K195" s="251"/>
      <c r="L195" s="252"/>
      <c r="M195" s="252"/>
    </row>
    <row r="196" spans="2:14" x14ac:dyDescent="0.25">
      <c r="B196" s="131" t="s">
        <v>72</v>
      </c>
      <c r="C196" s="251">
        <v>7.487851971037812</v>
      </c>
      <c r="D196" s="252">
        <v>0.17076619769988532</v>
      </c>
      <c r="E196" s="251">
        <v>5.0693027210884356</v>
      </c>
      <c r="F196" s="252">
        <f t="shared" si="42"/>
        <v>-2.4185492499493764</v>
      </c>
      <c r="G196" s="251">
        <v>6.7303352412101392</v>
      </c>
      <c r="H196" s="252">
        <f t="shared" si="40"/>
        <v>1.6610325201217035</v>
      </c>
      <c r="I196" s="251">
        <v>6.7456112852664578</v>
      </c>
      <c r="J196" s="252">
        <f t="shared" si="41"/>
        <v>1.5276044056318661E-2</v>
      </c>
      <c r="K196" s="251"/>
      <c r="L196" s="252"/>
      <c r="M196" s="252"/>
    </row>
    <row r="197" spans="2:14" ht="15.75" x14ac:dyDescent="0.25">
      <c r="B197" s="134" t="s">
        <v>33</v>
      </c>
      <c r="C197" s="253">
        <v>7.70097224830615</v>
      </c>
      <c r="D197" s="254">
        <v>-0.5940106450834568</v>
      </c>
      <c r="E197" s="253">
        <v>5.789220489977728</v>
      </c>
      <c r="F197" s="254">
        <f t="shared" si="42"/>
        <v>-1.911751758328422</v>
      </c>
      <c r="G197" s="253">
        <v>5.6674455150738181</v>
      </c>
      <c r="H197" s="254">
        <f t="shared" si="40"/>
        <v>-0.12177497490390987</v>
      </c>
      <c r="I197" s="253">
        <v>6.8736041326668298</v>
      </c>
      <c r="J197" s="254">
        <f t="shared" si="41"/>
        <v>1.2061586175930117</v>
      </c>
      <c r="K197" s="253">
        <v>6.48158157787568</v>
      </c>
      <c r="L197" s="254">
        <v>-0.51356145409617238</v>
      </c>
      <c r="M197" s="254">
        <v>-1.1536589942959719</v>
      </c>
    </row>
    <row r="198" spans="2:14" ht="6" customHeight="1" x14ac:dyDescent="0.25"/>
    <row r="199" spans="2:14" x14ac:dyDescent="0.25">
      <c r="B199" s="39" t="s">
        <v>19</v>
      </c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</row>
    <row r="202" spans="2:14" ht="48.75" customHeight="1" thickBot="1" x14ac:dyDescent="0.3">
      <c r="B202" s="293" t="s">
        <v>363</v>
      </c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1" t="s">
        <v>108</v>
      </c>
    </row>
    <row r="203" spans="2:14" ht="10.5" customHeight="1" thickBot="1" x14ac:dyDescent="0.3">
      <c r="B203" s="124"/>
      <c r="C203" s="249"/>
      <c r="D203" s="249"/>
      <c r="E203" s="249"/>
      <c r="F203" s="249"/>
      <c r="G203" s="249"/>
      <c r="H203" s="249"/>
      <c r="I203" s="249"/>
      <c r="J203" s="249"/>
      <c r="K203" s="84"/>
      <c r="L203" s="84"/>
      <c r="N203" s="1" t="s">
        <v>109</v>
      </c>
    </row>
    <row r="204" spans="2:14" ht="22.5" thickTop="1" thickBot="1" x14ac:dyDescent="0.3">
      <c r="B204" s="3"/>
      <c r="C204" s="319" t="s">
        <v>28</v>
      </c>
      <c r="D204" s="320"/>
      <c r="E204" s="320"/>
      <c r="F204" s="320"/>
      <c r="G204" s="320"/>
      <c r="H204" s="320"/>
      <c r="I204" s="320"/>
      <c r="J204" s="320"/>
      <c r="K204" s="320"/>
      <c r="L204" s="320"/>
      <c r="M204" s="321"/>
    </row>
    <row r="205" spans="2:14" ht="22.5" thickTop="1" thickBot="1" x14ac:dyDescent="0.3">
      <c r="B205" s="3"/>
      <c r="C205" s="322">
        <v>2019</v>
      </c>
      <c r="D205" s="323"/>
      <c r="E205" s="324" t="s">
        <v>161</v>
      </c>
      <c r="F205" s="323"/>
      <c r="G205" s="324" t="s">
        <v>160</v>
      </c>
      <c r="H205" s="323"/>
      <c r="I205" s="324">
        <v>2022</v>
      </c>
      <c r="J205" s="323"/>
      <c r="K205" s="324">
        <v>2023</v>
      </c>
      <c r="L205" s="325"/>
      <c r="M205" s="326"/>
    </row>
    <row r="206" spans="2:14" ht="16.5" thickTop="1" thickBot="1" x14ac:dyDescent="0.3">
      <c r="B206" s="6"/>
      <c r="C206" s="257" t="s">
        <v>46</v>
      </c>
      <c r="D206" s="258" t="s">
        <v>449</v>
      </c>
      <c r="E206" s="259" t="s">
        <v>46</v>
      </c>
      <c r="F206" s="258" t="s">
        <v>450</v>
      </c>
      <c r="G206" s="259" t="s">
        <v>46</v>
      </c>
      <c r="H206" s="258" t="s">
        <v>451</v>
      </c>
      <c r="I206" s="259" t="s">
        <v>46</v>
      </c>
      <c r="J206" s="258" t="s">
        <v>361</v>
      </c>
      <c r="K206" s="259" t="s">
        <v>46</v>
      </c>
      <c r="L206" s="258" t="s">
        <v>361</v>
      </c>
      <c r="M206" s="258" t="s">
        <v>362</v>
      </c>
    </row>
    <row r="207" spans="2:14" x14ac:dyDescent="0.25">
      <c r="B207" s="131" t="s">
        <v>50</v>
      </c>
      <c r="C207" s="251">
        <v>9.3705927607753363</v>
      </c>
      <c r="D207" s="252">
        <v>2.6657699434132098E-2</v>
      </c>
      <c r="E207" s="251">
        <v>9.3892540613094884</v>
      </c>
      <c r="F207" s="252">
        <f>IFERROR(E207-C207,"-")</f>
        <v>1.8661300534152048E-2</v>
      </c>
      <c r="G207" s="251">
        <v>6.9674397174013212</v>
      </c>
      <c r="H207" s="252">
        <f t="shared" ref="H207:H219" si="45">IFERROR(G207-E207,"-")</f>
        <v>-2.4218143439081672</v>
      </c>
      <c r="I207" s="251">
        <v>9.0404257222073152</v>
      </c>
      <c r="J207" s="252">
        <f t="shared" ref="J207:J219" si="46">IFERROR(I207-G207,"-")</f>
        <v>2.072986004805994</v>
      </c>
      <c r="K207" s="251">
        <v>9.3623068242013865</v>
      </c>
      <c r="L207" s="252">
        <f>IFERROR(K207-I207,"-")</f>
        <v>0.32188110199407127</v>
      </c>
      <c r="M207" s="252">
        <f>IFERROR(K207-C207,"-")</f>
        <v>-8.2859365739498259E-3</v>
      </c>
    </row>
    <row r="208" spans="2:14" x14ac:dyDescent="0.25">
      <c r="B208" s="131" t="s">
        <v>52</v>
      </c>
      <c r="C208" s="251">
        <v>8.8063902476900378</v>
      </c>
      <c r="D208" s="252">
        <v>7.4519426077499062E-2</v>
      </c>
      <c r="E208" s="251">
        <v>8.9311377835589987</v>
      </c>
      <c r="F208" s="252">
        <f t="shared" ref="F208:F219" si="47">IFERROR(E208-C208,"-")</f>
        <v>0.12474753586896092</v>
      </c>
      <c r="G208" s="251">
        <v>5.2758103587495677</v>
      </c>
      <c r="H208" s="252">
        <f t="shared" si="45"/>
        <v>-3.655327424809431</v>
      </c>
      <c r="I208" s="251">
        <v>8.1338782924613984</v>
      </c>
      <c r="J208" s="252">
        <f t="shared" si="46"/>
        <v>2.8580679337118307</v>
      </c>
      <c r="K208" s="251">
        <v>8.9256651849331092</v>
      </c>
      <c r="L208" s="252">
        <f t="shared" ref="L208:L210" si="48">IFERROR(K208-I208,"-")</f>
        <v>0.79178689247171086</v>
      </c>
      <c r="M208" s="252">
        <f t="shared" ref="M208:M210" si="49">IFERROR(K208-C208,"-")</f>
        <v>0.11927493724307148</v>
      </c>
    </row>
    <row r="209" spans="2:14" x14ac:dyDescent="0.25">
      <c r="B209" s="131" t="s">
        <v>54</v>
      </c>
      <c r="C209" s="251">
        <v>7.6891014578505334</v>
      </c>
      <c r="D209" s="252">
        <v>-2.7771439794829433E-2</v>
      </c>
      <c r="E209" s="251">
        <v>10.04483502363361</v>
      </c>
      <c r="F209" s="252">
        <f t="shared" si="47"/>
        <v>2.3557335657830762</v>
      </c>
      <c r="G209" s="251">
        <v>5.2814184636118595</v>
      </c>
      <c r="H209" s="252">
        <f t="shared" si="45"/>
        <v>-4.7634165600217502</v>
      </c>
      <c r="I209" s="251">
        <v>7.8277350511623833</v>
      </c>
      <c r="J209" s="252">
        <f t="shared" si="46"/>
        <v>2.5463165875505238</v>
      </c>
      <c r="K209" s="251">
        <v>7.7811265701170695</v>
      </c>
      <c r="L209" s="252">
        <f t="shared" si="48"/>
        <v>-4.6608481045313788E-2</v>
      </c>
      <c r="M209" s="252">
        <f t="shared" si="49"/>
        <v>9.2025112266536091E-2</v>
      </c>
    </row>
    <row r="210" spans="2:14" x14ac:dyDescent="0.25">
      <c r="B210" s="131" t="s">
        <v>56</v>
      </c>
      <c r="C210" s="251">
        <v>6.7830755590582212</v>
      </c>
      <c r="D210" s="252">
        <v>-0.67639953432094746</v>
      </c>
      <c r="E210" s="251" t="s">
        <v>431</v>
      </c>
      <c r="F210" s="252" t="str">
        <f t="shared" si="47"/>
        <v>-</v>
      </c>
      <c r="G210" s="251">
        <v>4.8381161007667028</v>
      </c>
      <c r="H210" s="252" t="str">
        <f t="shared" si="45"/>
        <v>-</v>
      </c>
      <c r="I210" s="251">
        <v>6.8792495280950297</v>
      </c>
      <c r="J210" s="252">
        <f t="shared" si="46"/>
        <v>2.0411334273283268</v>
      </c>
      <c r="K210" s="251">
        <v>6.9401868476753519</v>
      </c>
      <c r="L210" s="252">
        <f t="shared" si="48"/>
        <v>6.0937319580322225E-2</v>
      </c>
      <c r="M210" s="252">
        <f t="shared" si="49"/>
        <v>0.15711128861713064</v>
      </c>
    </row>
    <row r="211" spans="2:14" x14ac:dyDescent="0.25">
      <c r="B211" s="131" t="s">
        <v>58</v>
      </c>
      <c r="C211" s="251">
        <v>6.9914532920652785</v>
      </c>
      <c r="D211" s="252">
        <v>-0.63756660207598781</v>
      </c>
      <c r="E211" s="251" t="s">
        <v>431</v>
      </c>
      <c r="F211" s="252" t="str">
        <f t="shared" si="47"/>
        <v>-</v>
      </c>
      <c r="G211" s="251">
        <v>4.2073150176976233</v>
      </c>
      <c r="H211" s="252" t="str">
        <f t="shared" si="45"/>
        <v>-</v>
      </c>
      <c r="I211" s="251">
        <v>7.1747967479674797</v>
      </c>
      <c r="J211" s="252">
        <f t="shared" si="46"/>
        <v>2.9674817302698564</v>
      </c>
      <c r="K211" s="251"/>
      <c r="L211" s="252"/>
      <c r="M211" s="252"/>
    </row>
    <row r="212" spans="2:14" x14ac:dyDescent="0.25">
      <c r="B212" s="131" t="s">
        <v>60</v>
      </c>
      <c r="C212" s="251">
        <v>7.4237723545104242</v>
      </c>
      <c r="D212" s="252">
        <v>0.39482954431900197</v>
      </c>
      <c r="E212" s="251" t="s">
        <v>431</v>
      </c>
      <c r="F212" s="252" t="str">
        <f t="shared" si="47"/>
        <v>-</v>
      </c>
      <c r="G212" s="251">
        <v>5.1742054981477867</v>
      </c>
      <c r="H212" s="252" t="str">
        <f t="shared" si="45"/>
        <v>-</v>
      </c>
      <c r="I212" s="251">
        <v>6.9609022871637913</v>
      </c>
      <c r="J212" s="252">
        <f t="shared" si="46"/>
        <v>1.7866967890160046</v>
      </c>
      <c r="K212" s="251"/>
      <c r="L212" s="252"/>
      <c r="M212" s="252"/>
    </row>
    <row r="213" spans="2:14" x14ac:dyDescent="0.25">
      <c r="B213" s="131" t="s">
        <v>62</v>
      </c>
      <c r="C213" s="251">
        <v>8.2583329400846264</v>
      </c>
      <c r="D213" s="252">
        <v>0.5851380835069806</v>
      </c>
      <c r="E213" s="251" t="s">
        <v>431</v>
      </c>
      <c r="F213" s="252" t="str">
        <f t="shared" si="47"/>
        <v>-</v>
      </c>
      <c r="G213" s="251">
        <v>6.4211948262470031</v>
      </c>
      <c r="H213" s="252" t="str">
        <f t="shared" si="45"/>
        <v>-</v>
      </c>
      <c r="I213" s="251">
        <v>7.3003359210505163</v>
      </c>
      <c r="J213" s="252">
        <f t="shared" si="46"/>
        <v>0.87914109480351321</v>
      </c>
      <c r="K213" s="251"/>
      <c r="L213" s="252"/>
      <c r="M213" s="252"/>
    </row>
    <row r="214" spans="2:14" x14ac:dyDescent="0.25">
      <c r="B214" s="131" t="s">
        <v>64</v>
      </c>
      <c r="C214" s="251">
        <v>8.3282923299565841</v>
      </c>
      <c r="D214" s="252">
        <v>0.19852926601630472</v>
      </c>
      <c r="E214" s="251" t="s">
        <v>431</v>
      </c>
      <c r="F214" s="252" t="str">
        <f t="shared" si="47"/>
        <v>-</v>
      </c>
      <c r="G214" s="251">
        <v>6.857538301312796</v>
      </c>
      <c r="H214" s="252" t="str">
        <f t="shared" si="45"/>
        <v>-</v>
      </c>
      <c r="I214" s="251">
        <v>7.9892656391659109</v>
      </c>
      <c r="J214" s="252">
        <f t="shared" si="46"/>
        <v>1.131727337853115</v>
      </c>
      <c r="K214" s="251"/>
      <c r="L214" s="252"/>
      <c r="M214" s="252"/>
    </row>
    <row r="215" spans="2:14" x14ac:dyDescent="0.25">
      <c r="B215" s="131" t="s">
        <v>66</v>
      </c>
      <c r="C215" s="251">
        <v>8.2220003328340816</v>
      </c>
      <c r="D215" s="252">
        <v>0.24528017419121095</v>
      </c>
      <c r="E215" s="251" t="s">
        <v>431</v>
      </c>
      <c r="F215" s="252" t="str">
        <f t="shared" si="47"/>
        <v>-</v>
      </c>
      <c r="G215" s="251">
        <v>7.1567819107404977</v>
      </c>
      <c r="H215" s="252" t="str">
        <f t="shared" si="45"/>
        <v>-</v>
      </c>
      <c r="I215" s="251">
        <v>7.4074122321370419</v>
      </c>
      <c r="J215" s="252">
        <f t="shared" si="46"/>
        <v>0.25063032139654418</v>
      </c>
      <c r="K215" s="251"/>
      <c r="L215" s="252"/>
      <c r="M215" s="252"/>
    </row>
    <row r="216" spans="2:14" x14ac:dyDescent="0.25">
      <c r="B216" s="131" t="s">
        <v>68</v>
      </c>
      <c r="C216" s="251">
        <v>7.7553727730970099</v>
      </c>
      <c r="D216" s="252">
        <v>0.2167142989546651</v>
      </c>
      <c r="E216" s="251" t="s">
        <v>431</v>
      </c>
      <c r="F216" s="252" t="str">
        <f t="shared" si="47"/>
        <v>-</v>
      </c>
      <c r="G216" s="251">
        <v>6.9458601060321028</v>
      </c>
      <c r="H216" s="252" t="str">
        <f t="shared" si="45"/>
        <v>-</v>
      </c>
      <c r="I216" s="251">
        <v>7.2019665990323087</v>
      </c>
      <c r="J216" s="252">
        <f t="shared" si="46"/>
        <v>0.25610649300020594</v>
      </c>
      <c r="K216" s="251"/>
      <c r="L216" s="252"/>
      <c r="M216" s="252"/>
    </row>
    <row r="217" spans="2:14" x14ac:dyDescent="0.25">
      <c r="B217" s="131" t="s">
        <v>70</v>
      </c>
      <c r="C217" s="251">
        <v>8.2210483777854755</v>
      </c>
      <c r="D217" s="252">
        <v>0.20397378969495783</v>
      </c>
      <c r="E217" s="251" t="s">
        <v>431</v>
      </c>
      <c r="F217" s="252" t="str">
        <f t="shared" si="47"/>
        <v>-</v>
      </c>
      <c r="G217" s="251">
        <v>8.0739229505590586</v>
      </c>
      <c r="H217" s="252" t="str">
        <f t="shared" si="45"/>
        <v>-</v>
      </c>
      <c r="I217" s="251">
        <v>7.9340364491960953</v>
      </c>
      <c r="J217" s="252">
        <f t="shared" si="46"/>
        <v>-0.13988650136296332</v>
      </c>
      <c r="K217" s="251"/>
      <c r="L217" s="252"/>
      <c r="M217" s="252"/>
    </row>
    <row r="218" spans="2:14" x14ac:dyDescent="0.25">
      <c r="B218" s="131" t="s">
        <v>72</v>
      </c>
      <c r="C218" s="251">
        <v>8.4573499041156506</v>
      </c>
      <c r="D218" s="252">
        <v>0.6710620216107035</v>
      </c>
      <c r="E218" s="251" t="s">
        <v>431</v>
      </c>
      <c r="F218" s="252" t="str">
        <f t="shared" si="47"/>
        <v>-</v>
      </c>
      <c r="G218" s="251">
        <v>7.9240227321011263</v>
      </c>
      <c r="H218" s="252" t="str">
        <f t="shared" si="45"/>
        <v>-</v>
      </c>
      <c r="I218" s="251">
        <v>8.0182658584548019</v>
      </c>
      <c r="J218" s="252">
        <f t="shared" si="46"/>
        <v>9.4243126353675599E-2</v>
      </c>
      <c r="K218" s="251"/>
      <c r="L218" s="252"/>
      <c r="M218" s="252"/>
    </row>
    <row r="219" spans="2:14" ht="15.75" x14ac:dyDescent="0.25">
      <c r="B219" s="134" t="s">
        <v>33</v>
      </c>
      <c r="C219" s="253">
        <v>8.0045805740311788</v>
      </c>
      <c r="D219" s="254">
        <v>0.1138617634214576</v>
      </c>
      <c r="E219" s="253" t="s">
        <v>431</v>
      </c>
      <c r="F219" s="254" t="str">
        <f t="shared" si="47"/>
        <v>-</v>
      </c>
      <c r="G219" s="253">
        <v>6.6710822192240071</v>
      </c>
      <c r="H219" s="254" t="str">
        <f t="shared" si="45"/>
        <v>-</v>
      </c>
      <c r="I219" s="253">
        <v>7.6034957930657221</v>
      </c>
      <c r="J219" s="254">
        <f t="shared" si="46"/>
        <v>0.93241357384171497</v>
      </c>
      <c r="K219" s="253">
        <v>8.1602811671614237</v>
      </c>
      <c r="L219" s="254">
        <v>0.31650692584128581</v>
      </c>
      <c r="M219" s="254">
        <v>6.5157622638608359E-2</v>
      </c>
    </row>
    <row r="220" spans="2:14" ht="6" customHeight="1" x14ac:dyDescent="0.25"/>
    <row r="221" spans="2:14" x14ac:dyDescent="0.25">
      <c r="B221" s="39" t="s">
        <v>19</v>
      </c>
      <c r="C221" s="255"/>
      <c r="D221" s="255"/>
      <c r="E221" s="255"/>
      <c r="F221" s="255"/>
      <c r="G221" s="255"/>
      <c r="H221" s="255"/>
      <c r="I221" s="255"/>
      <c r="J221" s="255"/>
      <c r="K221" s="255"/>
      <c r="L221" s="255"/>
      <c r="M221" s="255"/>
    </row>
    <row r="222" spans="2:14" x14ac:dyDescent="0.25">
      <c r="K222" s="256"/>
      <c r="M222" s="256"/>
    </row>
    <row r="224" spans="2:14" ht="48.75" customHeight="1" thickBot="1" x14ac:dyDescent="0.3">
      <c r="B224" s="293" t="s">
        <v>364</v>
      </c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1" t="s">
        <v>112</v>
      </c>
    </row>
    <row r="225" spans="2:14" ht="10.5" customHeight="1" thickBot="1" x14ac:dyDescent="0.3">
      <c r="B225" s="124"/>
      <c r="C225" s="249"/>
      <c r="D225" s="249"/>
      <c r="E225" s="249"/>
      <c r="F225" s="249"/>
      <c r="G225" s="249"/>
      <c r="H225" s="249"/>
      <c r="I225" s="249"/>
      <c r="J225" s="249"/>
      <c r="K225" s="84"/>
      <c r="L225" s="84"/>
      <c r="N225" s="1" t="s">
        <v>113</v>
      </c>
    </row>
    <row r="226" spans="2:14" ht="22.5" thickTop="1" thickBot="1" x14ac:dyDescent="0.3">
      <c r="B226" s="3"/>
      <c r="C226" s="319" t="s">
        <v>29</v>
      </c>
      <c r="D226" s="320"/>
      <c r="E226" s="320"/>
      <c r="F226" s="320"/>
      <c r="G226" s="320"/>
      <c r="H226" s="320"/>
      <c r="I226" s="320"/>
      <c r="J226" s="320"/>
      <c r="K226" s="320"/>
      <c r="L226" s="320"/>
      <c r="M226" s="321"/>
    </row>
    <row r="227" spans="2:14" ht="22.5" thickTop="1" thickBot="1" x14ac:dyDescent="0.3">
      <c r="B227" s="3"/>
      <c r="C227" s="322">
        <v>2019</v>
      </c>
      <c r="D227" s="323"/>
      <c r="E227" s="324" t="s">
        <v>161</v>
      </c>
      <c r="F227" s="323"/>
      <c r="G227" s="324" t="s">
        <v>160</v>
      </c>
      <c r="H227" s="323"/>
      <c r="I227" s="324">
        <v>2022</v>
      </c>
      <c r="J227" s="323"/>
      <c r="K227" s="324">
        <v>2023</v>
      </c>
      <c r="L227" s="325"/>
      <c r="M227" s="326"/>
    </row>
    <row r="228" spans="2:14" ht="16.5" thickTop="1" thickBot="1" x14ac:dyDescent="0.3">
      <c r="B228" s="6"/>
      <c r="C228" s="257" t="s">
        <v>46</v>
      </c>
      <c r="D228" s="258" t="s">
        <v>449</v>
      </c>
      <c r="E228" s="259" t="s">
        <v>46</v>
      </c>
      <c r="F228" s="258" t="s">
        <v>450</v>
      </c>
      <c r="G228" s="259" t="s">
        <v>46</v>
      </c>
      <c r="H228" s="258" t="s">
        <v>451</v>
      </c>
      <c r="I228" s="259" t="s">
        <v>46</v>
      </c>
      <c r="J228" s="258" t="s">
        <v>361</v>
      </c>
      <c r="K228" s="259" t="s">
        <v>46</v>
      </c>
      <c r="L228" s="258" t="s">
        <v>361</v>
      </c>
      <c r="M228" s="258" t="s">
        <v>362</v>
      </c>
    </row>
    <row r="229" spans="2:14" x14ac:dyDescent="0.25">
      <c r="B229" s="131" t="s">
        <v>50</v>
      </c>
      <c r="C229" s="251">
        <v>9.0054536625452908</v>
      </c>
      <c r="D229" s="252">
        <v>-0.37688251979089138</v>
      </c>
      <c r="E229" s="251">
        <v>9.2023640277834193</v>
      </c>
      <c r="F229" s="252">
        <f>IFERROR(E229-C229,"-")</f>
        <v>0.19691036523812855</v>
      </c>
      <c r="G229" s="251">
        <v>8.3245614035087723</v>
      </c>
      <c r="H229" s="252">
        <f t="shared" ref="H229:H241" si="50">IFERROR(G229-E229,"-")</f>
        <v>-0.87780262427464706</v>
      </c>
      <c r="I229" s="251">
        <v>8.5421562564419702</v>
      </c>
      <c r="J229" s="252">
        <f t="shared" ref="J229:J241" si="51">IFERROR(I229-G229,"-")</f>
        <v>0.21759485293319791</v>
      </c>
      <c r="K229" s="251">
        <v>7.8345320546972115</v>
      </c>
      <c r="L229" s="252">
        <f>IFERROR(K229-I229,"-")</f>
        <v>-0.70762420174475871</v>
      </c>
      <c r="M229" s="252">
        <f>IFERROR(K229-C229,"-")</f>
        <v>-1.1709216078480793</v>
      </c>
    </row>
    <row r="230" spans="2:14" x14ac:dyDescent="0.25">
      <c r="B230" s="131" t="s">
        <v>52</v>
      </c>
      <c r="C230" s="251">
        <v>8.5067675461942063</v>
      </c>
      <c r="D230" s="252">
        <v>-0.49174224413675915</v>
      </c>
      <c r="E230" s="251">
        <v>8.5393301032230884</v>
      </c>
      <c r="F230" s="252">
        <f t="shared" ref="F230:F241" si="52">IFERROR(E230-C230,"-")</f>
        <v>3.2562557028882111E-2</v>
      </c>
      <c r="G230" s="251">
        <v>5.8339965889710061</v>
      </c>
      <c r="H230" s="252">
        <f t="shared" si="50"/>
        <v>-2.7053335142520822</v>
      </c>
      <c r="I230" s="251">
        <v>7.5562582648191805</v>
      </c>
      <c r="J230" s="252">
        <f t="shared" si="51"/>
        <v>1.7222616758481744</v>
      </c>
      <c r="K230" s="251">
        <v>7.7443588076887364</v>
      </c>
      <c r="L230" s="252">
        <f t="shared" ref="L230:L232" si="53">IFERROR(K230-I230,"-")</f>
        <v>0.18810054286955591</v>
      </c>
      <c r="M230" s="252">
        <f t="shared" ref="M230:M232" si="54">IFERROR(K230-C230,"-")</f>
        <v>-0.76240873850546986</v>
      </c>
    </row>
    <row r="231" spans="2:14" x14ac:dyDescent="0.25">
      <c r="B231" s="131" t="s">
        <v>54</v>
      </c>
      <c r="C231" s="251">
        <v>7.2476509046677817</v>
      </c>
      <c r="D231" s="252">
        <v>-0.5513631369308003</v>
      </c>
      <c r="E231" s="251">
        <v>12.031102733270499</v>
      </c>
      <c r="F231" s="252">
        <f t="shared" si="52"/>
        <v>4.7834518286027174</v>
      </c>
      <c r="G231" s="251">
        <v>4.9698795180722888</v>
      </c>
      <c r="H231" s="252">
        <f t="shared" si="50"/>
        <v>-7.0612232151982104</v>
      </c>
      <c r="I231" s="251">
        <v>7.4353063004142141</v>
      </c>
      <c r="J231" s="252">
        <f t="shared" si="51"/>
        <v>2.4654267823419254</v>
      </c>
      <c r="K231" s="251">
        <v>6.6837703527130214</v>
      </c>
      <c r="L231" s="252">
        <f t="shared" si="53"/>
        <v>-0.7515359477011927</v>
      </c>
      <c r="M231" s="252">
        <f t="shared" si="54"/>
        <v>-0.56388055195476028</v>
      </c>
    </row>
    <row r="232" spans="2:14" x14ac:dyDescent="0.25">
      <c r="B232" s="131" t="s">
        <v>56</v>
      </c>
      <c r="C232" s="251">
        <v>7.075300914780934</v>
      </c>
      <c r="D232" s="252">
        <v>-0.44928118944718776</v>
      </c>
      <c r="E232" s="251" t="s">
        <v>431</v>
      </c>
      <c r="F232" s="252" t="str">
        <f t="shared" si="52"/>
        <v>-</v>
      </c>
      <c r="G232" s="251">
        <v>4.5827586206896553</v>
      </c>
      <c r="H232" s="252" t="str">
        <f t="shared" si="50"/>
        <v>-</v>
      </c>
      <c r="I232" s="251">
        <v>6.4463638503177219</v>
      </c>
      <c r="J232" s="252">
        <f t="shared" si="51"/>
        <v>1.8636052296280665</v>
      </c>
      <c r="K232" s="251">
        <v>5.938113116143878</v>
      </c>
      <c r="L232" s="252">
        <f t="shared" si="53"/>
        <v>-0.50825073417384381</v>
      </c>
      <c r="M232" s="252">
        <f t="shared" si="54"/>
        <v>-1.137187798637056</v>
      </c>
    </row>
    <row r="233" spans="2:14" x14ac:dyDescent="0.25">
      <c r="B233" s="131" t="s">
        <v>58</v>
      </c>
      <c r="C233" s="251">
        <v>6.9060379328345221</v>
      </c>
      <c r="D233" s="252">
        <v>-0.56183816066899173</v>
      </c>
      <c r="E233" s="251" t="s">
        <v>431</v>
      </c>
      <c r="F233" s="252" t="str">
        <f t="shared" si="52"/>
        <v>-</v>
      </c>
      <c r="G233" s="251">
        <v>4.5976154992548439</v>
      </c>
      <c r="H233" s="252" t="str">
        <f t="shared" si="50"/>
        <v>-</v>
      </c>
      <c r="I233" s="251">
        <v>6.568483765266607</v>
      </c>
      <c r="J233" s="252">
        <f t="shared" si="51"/>
        <v>1.9708682660117631</v>
      </c>
      <c r="K233" s="251"/>
      <c r="L233" s="252"/>
      <c r="M233" s="252"/>
    </row>
    <row r="234" spans="2:14" x14ac:dyDescent="0.25">
      <c r="B234" s="131" t="s">
        <v>60</v>
      </c>
      <c r="C234" s="251">
        <v>7.0511614784162511</v>
      </c>
      <c r="D234" s="252">
        <v>0.37474081951825067</v>
      </c>
      <c r="E234" s="251" t="s">
        <v>431</v>
      </c>
      <c r="F234" s="252" t="str">
        <f t="shared" si="52"/>
        <v>-</v>
      </c>
      <c r="G234" s="251">
        <v>5.3356121814791795</v>
      </c>
      <c r="H234" s="252" t="str">
        <f t="shared" si="50"/>
        <v>-</v>
      </c>
      <c r="I234" s="251">
        <v>7.2321317200947988</v>
      </c>
      <c r="J234" s="252">
        <f t="shared" si="51"/>
        <v>1.8965195386156193</v>
      </c>
      <c r="K234" s="251"/>
      <c r="L234" s="252"/>
      <c r="M234" s="252"/>
    </row>
    <row r="235" spans="2:14" x14ac:dyDescent="0.25">
      <c r="B235" s="131" t="s">
        <v>62</v>
      </c>
      <c r="C235" s="251">
        <v>7.959677419354839</v>
      </c>
      <c r="D235" s="252">
        <v>-0.60065617459877085</v>
      </c>
      <c r="E235" s="251" t="s">
        <v>431</v>
      </c>
      <c r="F235" s="252" t="str">
        <f t="shared" si="52"/>
        <v>-</v>
      </c>
      <c r="G235" s="251">
        <v>5.5065394511149224</v>
      </c>
      <c r="H235" s="252" t="str">
        <f t="shared" si="50"/>
        <v>-</v>
      </c>
      <c r="I235" s="251">
        <v>6.7787752199804459</v>
      </c>
      <c r="J235" s="252">
        <f t="shared" si="51"/>
        <v>1.2722357688655235</v>
      </c>
      <c r="K235" s="251"/>
      <c r="L235" s="252"/>
      <c r="M235" s="252"/>
    </row>
    <row r="236" spans="2:14" x14ac:dyDescent="0.25">
      <c r="B236" s="131" t="s">
        <v>64</v>
      </c>
      <c r="C236" s="251">
        <v>8.1035889328063249</v>
      </c>
      <c r="D236" s="252">
        <v>0.36598784405760032</v>
      </c>
      <c r="E236" s="251" t="s">
        <v>431</v>
      </c>
      <c r="F236" s="252" t="str">
        <f t="shared" si="52"/>
        <v>-</v>
      </c>
      <c r="G236" s="251">
        <v>6.961495946941783</v>
      </c>
      <c r="H236" s="252" t="str">
        <f t="shared" si="50"/>
        <v>-</v>
      </c>
      <c r="I236" s="251">
        <v>6.8252309678460481</v>
      </c>
      <c r="J236" s="252">
        <f t="shared" si="51"/>
        <v>-0.13626497909573487</v>
      </c>
      <c r="K236" s="251"/>
      <c r="L236" s="252"/>
      <c r="M236" s="252"/>
    </row>
    <row r="237" spans="2:14" x14ac:dyDescent="0.25">
      <c r="B237" s="131" t="s">
        <v>66</v>
      </c>
      <c r="C237" s="251">
        <v>7.9421645585065281</v>
      </c>
      <c r="D237" s="252">
        <v>0.29079733582396194</v>
      </c>
      <c r="E237" s="251" t="s">
        <v>431</v>
      </c>
      <c r="F237" s="252" t="str">
        <f t="shared" si="52"/>
        <v>-</v>
      </c>
      <c r="G237" s="251">
        <v>7.4027186883885028</v>
      </c>
      <c r="H237" s="252" t="str">
        <f t="shared" si="50"/>
        <v>-</v>
      </c>
      <c r="I237" s="251">
        <v>6.4915809639040125</v>
      </c>
      <c r="J237" s="252">
        <f t="shared" si="51"/>
        <v>-0.91113772448449026</v>
      </c>
      <c r="K237" s="251"/>
      <c r="L237" s="252"/>
      <c r="M237" s="252"/>
    </row>
    <row r="238" spans="2:14" x14ac:dyDescent="0.25">
      <c r="B238" s="131" t="s">
        <v>68</v>
      </c>
      <c r="C238" s="251">
        <v>7.8703030303030301</v>
      </c>
      <c r="D238" s="252">
        <v>0.4394640280354567</v>
      </c>
      <c r="E238" s="251" t="s">
        <v>431</v>
      </c>
      <c r="F238" s="252" t="str">
        <f t="shared" si="52"/>
        <v>-</v>
      </c>
      <c r="G238" s="251">
        <v>6.8439481665288113</v>
      </c>
      <c r="H238" s="252" t="str">
        <f t="shared" si="50"/>
        <v>-</v>
      </c>
      <c r="I238" s="251">
        <v>7.1003599507435826</v>
      </c>
      <c r="J238" s="252">
        <f t="shared" si="51"/>
        <v>0.25641178421477129</v>
      </c>
      <c r="K238" s="251"/>
      <c r="L238" s="252"/>
      <c r="M238" s="252"/>
    </row>
    <row r="239" spans="2:14" x14ac:dyDescent="0.25">
      <c r="B239" s="131" t="s">
        <v>70</v>
      </c>
      <c r="C239" s="251">
        <v>8.1525449500133043</v>
      </c>
      <c r="D239" s="252">
        <v>0.12807047553883066</v>
      </c>
      <c r="E239" s="251" t="s">
        <v>431</v>
      </c>
      <c r="F239" s="252" t="str">
        <f t="shared" si="52"/>
        <v>-</v>
      </c>
      <c r="G239" s="251">
        <v>7.6478213437720592</v>
      </c>
      <c r="H239" s="252" t="str">
        <f t="shared" si="50"/>
        <v>-</v>
      </c>
      <c r="I239" s="251">
        <v>7.424039607591455</v>
      </c>
      <c r="J239" s="252">
        <f t="shared" si="51"/>
        <v>-0.22378173618060426</v>
      </c>
      <c r="K239" s="251"/>
      <c r="L239" s="252"/>
      <c r="M239" s="252"/>
    </row>
    <row r="240" spans="2:14" x14ac:dyDescent="0.25">
      <c r="B240" s="131" t="s">
        <v>72</v>
      </c>
      <c r="C240" s="251">
        <v>8.4826905204460967</v>
      </c>
      <c r="D240" s="252">
        <v>0.77927321781896097</v>
      </c>
      <c r="E240" s="251" t="s">
        <v>431</v>
      </c>
      <c r="F240" s="252" t="str">
        <f t="shared" si="52"/>
        <v>-</v>
      </c>
      <c r="G240" s="251">
        <v>7.4170022371364652</v>
      </c>
      <c r="H240" s="252" t="str">
        <f t="shared" si="50"/>
        <v>-</v>
      </c>
      <c r="I240" s="251">
        <v>7.4204156800841883</v>
      </c>
      <c r="J240" s="252">
        <f t="shared" si="51"/>
        <v>3.4134429477230555E-3</v>
      </c>
      <c r="K240" s="251"/>
      <c r="L240" s="252"/>
      <c r="M240" s="252"/>
    </row>
    <row r="241" spans="2:14" ht="15.75" x14ac:dyDescent="0.25">
      <c r="B241" s="134" t="s">
        <v>33</v>
      </c>
      <c r="C241" s="253">
        <v>7.8216146249016871</v>
      </c>
      <c r="D241" s="254">
        <v>-7.5762850031042994E-2</v>
      </c>
      <c r="E241" s="253" t="s">
        <v>431</v>
      </c>
      <c r="F241" s="254" t="str">
        <f t="shared" si="52"/>
        <v>-</v>
      </c>
      <c r="G241" s="253">
        <v>6.7410052451341631</v>
      </c>
      <c r="H241" s="254" t="str">
        <f t="shared" si="50"/>
        <v>-</v>
      </c>
      <c r="I241" s="253">
        <v>7.1112230573694131</v>
      </c>
      <c r="J241" s="254">
        <f t="shared" si="51"/>
        <v>0.37021781223524997</v>
      </c>
      <c r="K241" s="253">
        <v>7.0074585399213545</v>
      </c>
      <c r="L241" s="254">
        <v>-0.3887309511254875</v>
      </c>
      <c r="M241" s="254">
        <v>-0.87894177430507625</v>
      </c>
    </row>
    <row r="242" spans="2:14" ht="6" customHeight="1" x14ac:dyDescent="0.25"/>
    <row r="243" spans="2:14" x14ac:dyDescent="0.25">
      <c r="B243" s="39" t="s">
        <v>19</v>
      </c>
      <c r="C243" s="255"/>
      <c r="D243" s="255"/>
      <c r="E243" s="255"/>
      <c r="F243" s="255"/>
      <c r="G243" s="255"/>
      <c r="H243" s="255"/>
      <c r="I243" s="255"/>
      <c r="J243" s="255"/>
      <c r="K243" s="255"/>
      <c r="L243" s="255"/>
      <c r="M243" s="255"/>
    </row>
    <row r="244" spans="2:14" x14ac:dyDescent="0.25">
      <c r="K244" s="255"/>
      <c r="M244" s="256"/>
    </row>
    <row r="246" spans="2:14" ht="48.75" customHeight="1" thickBot="1" x14ac:dyDescent="0.3">
      <c r="B246" s="293" t="s">
        <v>365</v>
      </c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1" t="s">
        <v>116</v>
      </c>
    </row>
    <row r="247" spans="2:14" ht="10.5" customHeight="1" thickBot="1" x14ac:dyDescent="0.3">
      <c r="B247" s="124"/>
      <c r="C247" s="249"/>
      <c r="D247" s="249"/>
      <c r="E247" s="249"/>
      <c r="F247" s="249"/>
      <c r="G247" s="249"/>
      <c r="H247" s="249"/>
      <c r="I247" s="249"/>
      <c r="J247" s="249"/>
      <c r="K247" s="84"/>
      <c r="L247" s="84"/>
      <c r="N247" s="1" t="s">
        <v>117</v>
      </c>
    </row>
    <row r="248" spans="2:14" ht="22.5" thickTop="1" thickBot="1" x14ac:dyDescent="0.3">
      <c r="B248" s="3"/>
      <c r="C248" s="319" t="s">
        <v>30</v>
      </c>
      <c r="D248" s="320"/>
      <c r="E248" s="320"/>
      <c r="F248" s="320"/>
      <c r="G248" s="320"/>
      <c r="H248" s="320"/>
      <c r="I248" s="320"/>
      <c r="J248" s="320"/>
      <c r="K248" s="320"/>
      <c r="L248" s="320"/>
      <c r="M248" s="321"/>
    </row>
    <row r="249" spans="2:14" ht="22.5" thickTop="1" thickBot="1" x14ac:dyDescent="0.3">
      <c r="B249" s="3"/>
      <c r="C249" s="322">
        <v>2019</v>
      </c>
      <c r="D249" s="323"/>
      <c r="E249" s="324" t="s">
        <v>161</v>
      </c>
      <c r="F249" s="323"/>
      <c r="G249" s="324" t="s">
        <v>160</v>
      </c>
      <c r="H249" s="323"/>
      <c r="I249" s="324">
        <v>2022</v>
      </c>
      <c r="J249" s="323"/>
      <c r="K249" s="324">
        <v>2023</v>
      </c>
      <c r="L249" s="325"/>
      <c r="M249" s="326"/>
    </row>
    <row r="250" spans="2:14" ht="16.5" thickTop="1" thickBot="1" x14ac:dyDescent="0.3">
      <c r="B250" s="6"/>
      <c r="C250" s="257" t="s">
        <v>46</v>
      </c>
      <c r="D250" s="258" t="s">
        <v>449</v>
      </c>
      <c r="E250" s="259" t="s">
        <v>46</v>
      </c>
      <c r="F250" s="258" t="s">
        <v>450</v>
      </c>
      <c r="G250" s="259" t="s">
        <v>46</v>
      </c>
      <c r="H250" s="258" t="s">
        <v>451</v>
      </c>
      <c r="I250" s="259" t="s">
        <v>46</v>
      </c>
      <c r="J250" s="258" t="s">
        <v>361</v>
      </c>
      <c r="K250" s="259" t="s">
        <v>46</v>
      </c>
      <c r="L250" s="258" t="s">
        <v>361</v>
      </c>
      <c r="M250" s="258" t="s">
        <v>362</v>
      </c>
    </row>
    <row r="251" spans="2:14" x14ac:dyDescent="0.25">
      <c r="B251" s="131" t="s">
        <v>50</v>
      </c>
      <c r="C251" s="251">
        <v>9.028450913902903</v>
      </c>
      <c r="D251" s="252">
        <v>-0.68522927226731056</v>
      </c>
      <c r="E251" s="251">
        <v>9.1595081967213119</v>
      </c>
      <c r="F251" s="252">
        <f>IFERROR(E251-C251,"-")</f>
        <v>0.13105728281840889</v>
      </c>
      <c r="G251" s="251">
        <v>7.4646680942184158</v>
      </c>
      <c r="H251" s="252">
        <f t="shared" ref="H251:H263" si="55">IFERROR(G251-E251,"-")</f>
        <v>-1.6948401025028961</v>
      </c>
      <c r="I251" s="251">
        <v>8.1773153575615467</v>
      </c>
      <c r="J251" s="252">
        <f t="shared" ref="J251:J263" si="56">IFERROR(I251-G251,"-")</f>
        <v>0.71264726334313089</v>
      </c>
      <c r="K251" s="251">
        <v>8.4721924496844103</v>
      </c>
      <c r="L251" s="252">
        <f>IFERROR(K251-I251,"-")</f>
        <v>0.29487709212286362</v>
      </c>
      <c r="M251" s="252">
        <f>IFERROR(K251-C251,"-")</f>
        <v>-0.55625846421849268</v>
      </c>
    </row>
    <row r="252" spans="2:14" x14ac:dyDescent="0.25">
      <c r="B252" s="131" t="s">
        <v>52</v>
      </c>
      <c r="C252" s="251">
        <v>9.3932112550245641</v>
      </c>
      <c r="D252" s="252">
        <v>0.66118007195251671</v>
      </c>
      <c r="E252" s="251">
        <v>8.5400563091886355</v>
      </c>
      <c r="F252" s="252">
        <f t="shared" ref="F252:F263" si="57">IFERROR(E252-C252,"-")</f>
        <v>-0.85315494583592866</v>
      </c>
      <c r="G252" s="251">
        <v>6.6320441988950281</v>
      </c>
      <c r="H252" s="252">
        <f t="shared" si="55"/>
        <v>-1.9080121102936074</v>
      </c>
      <c r="I252" s="251">
        <v>7.427726233696383</v>
      </c>
      <c r="J252" s="252">
        <f t="shared" si="56"/>
        <v>0.79568203480135491</v>
      </c>
      <c r="K252" s="251">
        <v>8.0002362669816893</v>
      </c>
      <c r="L252" s="252">
        <f t="shared" ref="L252:L254" si="58">IFERROR(K252-I252,"-")</f>
        <v>0.57251003328530636</v>
      </c>
      <c r="M252" s="252">
        <f t="shared" ref="M252:M254" si="59">IFERROR(K252-C252,"-")</f>
        <v>-1.3929749880428748</v>
      </c>
    </row>
    <row r="253" spans="2:14" x14ac:dyDescent="0.25">
      <c r="B253" s="131" t="s">
        <v>54</v>
      </c>
      <c r="C253" s="251">
        <v>6.8406603055669377</v>
      </c>
      <c r="D253" s="252">
        <v>-0.34744058093574637</v>
      </c>
      <c r="E253" s="251">
        <v>10.070386579139315</v>
      </c>
      <c r="F253" s="252">
        <f t="shared" si="57"/>
        <v>3.2297262735723775</v>
      </c>
      <c r="G253" s="251">
        <v>6.6613149847094801</v>
      </c>
      <c r="H253" s="252">
        <f t="shared" si="55"/>
        <v>-3.4090715944298351</v>
      </c>
      <c r="I253" s="251">
        <v>7.0971967193046881</v>
      </c>
      <c r="J253" s="252">
        <f t="shared" si="56"/>
        <v>0.43588173459520796</v>
      </c>
      <c r="K253" s="251">
        <v>7.2788947314156101</v>
      </c>
      <c r="L253" s="252">
        <f t="shared" si="58"/>
        <v>0.18169801211092196</v>
      </c>
      <c r="M253" s="252">
        <f t="shared" si="59"/>
        <v>0.43823442584867234</v>
      </c>
    </row>
    <row r="254" spans="2:14" x14ac:dyDescent="0.25">
      <c r="B254" s="131" t="s">
        <v>56</v>
      </c>
      <c r="C254" s="251">
        <v>7.389364919354839</v>
      </c>
      <c r="D254" s="252">
        <v>-5.3393103195030989E-2</v>
      </c>
      <c r="E254" s="251" t="s">
        <v>431</v>
      </c>
      <c r="F254" s="252" t="str">
        <f t="shared" si="57"/>
        <v>-</v>
      </c>
      <c r="G254" s="251">
        <v>5.06345957011259</v>
      </c>
      <c r="H254" s="252" t="str">
        <f t="shared" si="55"/>
        <v>-</v>
      </c>
      <c r="I254" s="251">
        <v>6.3673972247438728</v>
      </c>
      <c r="J254" s="252">
        <f t="shared" si="56"/>
        <v>1.3039376546312829</v>
      </c>
      <c r="K254" s="251">
        <v>6.5939413130673419</v>
      </c>
      <c r="L254" s="252">
        <f t="shared" si="58"/>
        <v>0.22654408832346906</v>
      </c>
      <c r="M254" s="252">
        <f t="shared" si="59"/>
        <v>-0.79542360628749709</v>
      </c>
    </row>
    <row r="255" spans="2:14" x14ac:dyDescent="0.25">
      <c r="B255" s="131" t="s">
        <v>58</v>
      </c>
      <c r="C255" s="251">
        <v>5.5616280852368538</v>
      </c>
      <c r="D255" s="252">
        <v>-0.5693704126681185</v>
      </c>
      <c r="E255" s="251" t="s">
        <v>431</v>
      </c>
      <c r="F255" s="252" t="str">
        <f t="shared" si="57"/>
        <v>-</v>
      </c>
      <c r="G255" s="251">
        <v>5.3384703196347028</v>
      </c>
      <c r="H255" s="252" t="str">
        <f t="shared" si="55"/>
        <v>-</v>
      </c>
      <c r="I255" s="251">
        <v>6.176079734219269</v>
      </c>
      <c r="J255" s="252">
        <f t="shared" si="56"/>
        <v>0.83760941458456628</v>
      </c>
      <c r="K255" s="251"/>
      <c r="L255" s="252"/>
      <c r="M255" s="252"/>
    </row>
    <row r="256" spans="2:14" x14ac:dyDescent="0.25">
      <c r="B256" s="131" t="s">
        <v>60</v>
      </c>
      <c r="C256" s="251">
        <v>5.8446588168534541</v>
      </c>
      <c r="D256" s="252">
        <v>0.14052962365447819</v>
      </c>
      <c r="E256" s="251" t="s">
        <v>431</v>
      </c>
      <c r="F256" s="252" t="str">
        <f t="shared" si="57"/>
        <v>-</v>
      </c>
      <c r="G256" s="251">
        <v>5.2675937631689846</v>
      </c>
      <c r="H256" s="252" t="str">
        <f t="shared" si="55"/>
        <v>-</v>
      </c>
      <c r="I256" s="251">
        <v>5.8006571741511497</v>
      </c>
      <c r="J256" s="252">
        <f t="shared" si="56"/>
        <v>0.53306341098216503</v>
      </c>
      <c r="K256" s="251"/>
      <c r="L256" s="252"/>
      <c r="M256" s="252"/>
    </row>
    <row r="257" spans="2:13" x14ac:dyDescent="0.25">
      <c r="B257" s="131" t="s">
        <v>62</v>
      </c>
      <c r="C257" s="251">
        <v>6.2364801792270832</v>
      </c>
      <c r="D257" s="252">
        <v>-1.0951914951788169</v>
      </c>
      <c r="E257" s="251" t="s">
        <v>431</v>
      </c>
      <c r="F257" s="252" t="str">
        <f t="shared" si="57"/>
        <v>-</v>
      </c>
      <c r="G257" s="251">
        <v>6.6844494892167994</v>
      </c>
      <c r="H257" s="252" t="str">
        <f t="shared" si="55"/>
        <v>-</v>
      </c>
      <c r="I257" s="251">
        <v>6.2486119679210361</v>
      </c>
      <c r="J257" s="252">
        <f t="shared" si="56"/>
        <v>-0.43583752129576325</v>
      </c>
      <c r="K257" s="251"/>
      <c r="L257" s="252"/>
      <c r="M257" s="252"/>
    </row>
    <row r="258" spans="2:13" x14ac:dyDescent="0.25">
      <c r="B258" s="131" t="s">
        <v>64</v>
      </c>
      <c r="C258" s="251">
        <v>7.9252712509880006</v>
      </c>
      <c r="D258" s="252">
        <v>0.93292183620067526</v>
      </c>
      <c r="E258" s="251" t="s">
        <v>431</v>
      </c>
      <c r="F258" s="252" t="str">
        <f t="shared" si="57"/>
        <v>-</v>
      </c>
      <c r="G258" s="251">
        <v>7.1927890902297777</v>
      </c>
      <c r="H258" s="252" t="str">
        <f t="shared" si="55"/>
        <v>-</v>
      </c>
      <c r="I258" s="251">
        <v>7.0748574144486689</v>
      </c>
      <c r="J258" s="252">
        <f t="shared" si="56"/>
        <v>-0.11793167578110886</v>
      </c>
      <c r="K258" s="251"/>
      <c r="L258" s="252"/>
      <c r="M258" s="252"/>
    </row>
    <row r="259" spans="2:13" x14ac:dyDescent="0.25">
      <c r="B259" s="131" t="s">
        <v>66</v>
      </c>
      <c r="C259" s="251">
        <v>7.6329511677282378</v>
      </c>
      <c r="D259" s="252">
        <v>0.6351706156405692</v>
      </c>
      <c r="E259" s="251" t="s">
        <v>431</v>
      </c>
      <c r="F259" s="252" t="str">
        <f t="shared" si="57"/>
        <v>-</v>
      </c>
      <c r="G259" s="251">
        <v>7.2236842105263159</v>
      </c>
      <c r="H259" s="252" t="str">
        <f t="shared" si="55"/>
        <v>-</v>
      </c>
      <c r="I259" s="251">
        <v>6.6796864062718742</v>
      </c>
      <c r="J259" s="252">
        <f t="shared" si="56"/>
        <v>-0.54399780425444177</v>
      </c>
      <c r="K259" s="251"/>
      <c r="L259" s="252"/>
      <c r="M259" s="252"/>
    </row>
    <row r="260" spans="2:13" x14ac:dyDescent="0.25">
      <c r="B260" s="131" t="s">
        <v>68</v>
      </c>
      <c r="C260" s="251">
        <v>8.0010934937124105</v>
      </c>
      <c r="D260" s="252">
        <v>0.87617744267144371</v>
      </c>
      <c r="E260" s="251" t="s">
        <v>431</v>
      </c>
      <c r="F260" s="252" t="str">
        <f t="shared" si="57"/>
        <v>-</v>
      </c>
      <c r="G260" s="251">
        <v>6.8118694362017802</v>
      </c>
      <c r="H260" s="252" t="str">
        <f t="shared" si="55"/>
        <v>-</v>
      </c>
      <c r="I260" s="251">
        <v>7.2184328055217213</v>
      </c>
      <c r="J260" s="252">
        <f t="shared" si="56"/>
        <v>0.40656336931994108</v>
      </c>
      <c r="K260" s="251"/>
      <c r="L260" s="252"/>
      <c r="M260" s="252"/>
    </row>
    <row r="261" spans="2:13" x14ac:dyDescent="0.25">
      <c r="B261" s="131" t="s">
        <v>70</v>
      </c>
      <c r="C261" s="251">
        <v>7.9468870346598202</v>
      </c>
      <c r="D261" s="252">
        <v>0.32382239534856527</v>
      </c>
      <c r="E261" s="251" t="s">
        <v>431</v>
      </c>
      <c r="F261" s="252" t="str">
        <f t="shared" si="57"/>
        <v>-</v>
      </c>
      <c r="G261" s="251">
        <v>7.7270553064275038</v>
      </c>
      <c r="H261" s="252" t="str">
        <f t="shared" si="55"/>
        <v>-</v>
      </c>
      <c r="I261" s="251">
        <v>7.0495697491213187</v>
      </c>
      <c r="J261" s="252">
        <f t="shared" si="56"/>
        <v>-0.67748555730618509</v>
      </c>
      <c r="K261" s="251"/>
      <c r="L261" s="252"/>
      <c r="M261" s="252"/>
    </row>
    <row r="262" spans="2:13" x14ac:dyDescent="0.25">
      <c r="B262" s="131" t="s">
        <v>72</v>
      </c>
      <c r="C262" s="251">
        <v>8.4239870089699966</v>
      </c>
      <c r="D262" s="252">
        <v>0.67718482408442693</v>
      </c>
      <c r="E262" s="251" t="s">
        <v>431</v>
      </c>
      <c r="F262" s="252" t="str">
        <f t="shared" si="57"/>
        <v>-</v>
      </c>
      <c r="G262" s="251">
        <v>6.9072194021432596</v>
      </c>
      <c r="H262" s="252" t="str">
        <f t="shared" si="55"/>
        <v>-</v>
      </c>
      <c r="I262" s="251">
        <v>6.9947035118019576</v>
      </c>
      <c r="J262" s="252">
        <f t="shared" si="56"/>
        <v>8.7484109658698017E-2</v>
      </c>
      <c r="K262" s="251"/>
      <c r="L262" s="252"/>
      <c r="M262" s="252"/>
    </row>
    <row r="263" spans="2:13" ht="15.75" x14ac:dyDescent="0.25">
      <c r="B263" s="134" t="s">
        <v>33</v>
      </c>
      <c r="C263" s="253">
        <v>7.4280727143473735</v>
      </c>
      <c r="D263" s="254">
        <v>9.7532130538205308E-2</v>
      </c>
      <c r="E263" s="253" t="s">
        <v>431</v>
      </c>
      <c r="F263" s="254" t="str">
        <f t="shared" si="57"/>
        <v>-</v>
      </c>
      <c r="G263" s="253">
        <v>6.8323432190656712</v>
      </c>
      <c r="H263" s="254" t="str">
        <f t="shared" si="55"/>
        <v>-</v>
      </c>
      <c r="I263" s="253">
        <v>6.8802632895629259</v>
      </c>
      <c r="J263" s="254">
        <f t="shared" si="56"/>
        <v>4.7920070497254663E-2</v>
      </c>
      <c r="K263" s="253">
        <v>7.5463299569862636</v>
      </c>
      <c r="L263" s="254">
        <v>0.30974192075654372</v>
      </c>
      <c r="M263" s="254">
        <v>-0.47199690391707083</v>
      </c>
    </row>
    <row r="264" spans="2:13" ht="6" customHeight="1" x14ac:dyDescent="0.25"/>
    <row r="265" spans="2:13" x14ac:dyDescent="0.25">
      <c r="B265" s="39" t="s">
        <v>19</v>
      </c>
      <c r="C265" s="255"/>
      <c r="D265" s="255"/>
      <c r="E265" s="255"/>
      <c r="F265" s="255"/>
      <c r="G265" s="255"/>
      <c r="H265" s="255"/>
      <c r="I265" s="255"/>
      <c r="J265" s="255"/>
      <c r="K265" s="255"/>
      <c r="L265" s="255"/>
      <c r="M265" s="255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76B17-AC14-4DCF-8EDC-F49F9C347BB9}">
  <dimension ref="A1:AB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x14ac:dyDescent="0.25">
      <c r="C1" s="139"/>
    </row>
    <row r="4" spans="1:15" ht="48.75" customHeight="1" thickBot="1" x14ac:dyDescent="0.3">
      <c r="B4" s="293" t="s">
        <v>366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O4" s="1" t="s">
        <v>367</v>
      </c>
    </row>
    <row r="5" spans="1:15" ht="10.5" customHeight="1" thickBot="1" x14ac:dyDescent="0.3">
      <c r="B5" s="124"/>
      <c r="C5" s="125"/>
      <c r="D5" s="124"/>
      <c r="E5" s="124"/>
      <c r="F5" s="124"/>
      <c r="G5" s="124"/>
      <c r="H5" s="124"/>
      <c r="I5" s="124"/>
      <c r="J5" s="124"/>
      <c r="K5" s="2"/>
      <c r="L5" s="2"/>
      <c r="O5" s="1" t="s">
        <v>368</v>
      </c>
    </row>
    <row r="6" spans="1:15" ht="22.5" thickTop="1" thickBot="1" x14ac:dyDescent="0.3">
      <c r="B6" s="3"/>
      <c r="C6" s="303" t="s">
        <v>369</v>
      </c>
      <c r="D6" s="304"/>
      <c r="E6" s="304"/>
      <c r="F6" s="304"/>
      <c r="G6" s="304"/>
      <c r="H6" s="304"/>
      <c r="I6" s="304"/>
      <c r="J6" s="304"/>
      <c r="K6" s="304"/>
      <c r="L6" s="304"/>
      <c r="M6" s="305"/>
    </row>
    <row r="7" spans="1:15" ht="22.5" thickTop="1" thickBot="1" x14ac:dyDescent="0.3">
      <c r="B7" s="3"/>
      <c r="C7" s="306">
        <v>2019</v>
      </c>
      <c r="D7" s="307"/>
      <c r="E7" s="308" t="s">
        <v>161</v>
      </c>
      <c r="F7" s="307"/>
      <c r="G7" s="308" t="s">
        <v>160</v>
      </c>
      <c r="H7" s="307"/>
      <c r="I7" s="308">
        <v>2022</v>
      </c>
      <c r="J7" s="307"/>
      <c r="K7" s="308">
        <v>2023</v>
      </c>
      <c r="L7" s="309"/>
      <c r="M7" s="310"/>
    </row>
    <row r="8" spans="1:15" ht="16.5" thickTop="1" thickBot="1" x14ac:dyDescent="0.3">
      <c r="B8" s="6"/>
      <c r="C8" s="127" t="s">
        <v>46</v>
      </c>
      <c r="D8" s="128" t="str">
        <f>CONCATENATE("var ",RIGHT(C7,2),"/",RIGHT(C7-1,2))</f>
        <v>var 19/18</v>
      </c>
      <c r="E8" s="129" t="s">
        <v>46</v>
      </c>
      <c r="F8" s="128" t="str">
        <f>CONCATENATE("var ",RIGHT(E7,2),"/",RIGHT(C7,2))</f>
        <v>var 20/19</v>
      </c>
      <c r="G8" s="129" t="s">
        <v>46</v>
      </c>
      <c r="H8" s="128" t="str">
        <f>CONCATENATE("var ",RIGHT(G7,2),"/",RIGHT(E7,2))</f>
        <v>var 21/20</v>
      </c>
      <c r="I8" s="129" t="s">
        <v>46</v>
      </c>
      <c r="J8" s="128" t="str">
        <f>CONCATENATE("var ",RIGHT(I7,2),"/",RIGHT(G7,2))</f>
        <v>var 22/21</v>
      </c>
      <c r="K8" s="129" t="s">
        <v>46</v>
      </c>
      <c r="L8" s="128" t="str">
        <f>CONCATENATE("var ",RIGHT(K7,2),"/",RIGHT(I7,2))</f>
        <v>var 23/22</v>
      </c>
      <c r="M8" s="128" t="str">
        <f>CONCATENATE("var ",RIGHT(K7,2),"/",RIGHT(C7,2))</f>
        <v>var 23/19</v>
      </c>
    </row>
    <row r="9" spans="1:15" x14ac:dyDescent="0.25">
      <c r="A9" s="1" t="s">
        <v>49</v>
      </c>
      <c r="B9" s="131" t="s">
        <v>50</v>
      </c>
      <c r="C9" s="260">
        <v>0.7147</v>
      </c>
      <c r="D9" s="133"/>
      <c r="E9" s="260">
        <v>0.71560000000000001</v>
      </c>
      <c r="F9" s="133">
        <f t="shared" ref="F9:F21" si="0">IFERROR(E9/C9-1,"-")</f>
        <v>1.2592696236182199E-3</v>
      </c>
      <c r="G9" s="260">
        <v>0.14360000000000001</v>
      </c>
      <c r="H9" s="133">
        <f t="shared" ref="H9:J21" si="1">IFERROR(G9/E9-1,"-")</f>
        <v>-0.79932923420905533</v>
      </c>
      <c r="I9" s="260">
        <v>0.53969999999999996</v>
      </c>
      <c r="J9" s="133">
        <f t="shared" si="1"/>
        <v>2.7583565459610022</v>
      </c>
      <c r="K9" s="260">
        <v>0.74150000000000005</v>
      </c>
      <c r="L9" s="133">
        <f t="shared" ref="L9:L12" si="2">IFERROR(K9/I9-1,"-")</f>
        <v>0.37391143227719126</v>
      </c>
      <c r="M9" s="133">
        <f>IFERROR(K9/C9-1,"-")</f>
        <v>3.7498251014411732E-2</v>
      </c>
    </row>
    <row r="10" spans="1:15" x14ac:dyDescent="0.25">
      <c r="A10" s="1" t="s">
        <v>51</v>
      </c>
      <c r="B10" s="131" t="s">
        <v>52</v>
      </c>
      <c r="C10" s="260">
        <v>0.72450000000000003</v>
      </c>
      <c r="D10" s="133"/>
      <c r="E10" s="260">
        <v>0.72739999999999994</v>
      </c>
      <c r="F10" s="133">
        <f t="shared" si="0"/>
        <v>4.002760524499438E-3</v>
      </c>
      <c r="G10" s="260">
        <v>0.18840000000000001</v>
      </c>
      <c r="H10" s="133">
        <f t="shared" si="1"/>
        <v>-0.74099532581798178</v>
      </c>
      <c r="I10" s="260">
        <v>0.66890000000000005</v>
      </c>
      <c r="J10" s="133">
        <f t="shared" si="1"/>
        <v>2.5504246284501062</v>
      </c>
      <c r="K10" s="260">
        <v>0.79590000000000005</v>
      </c>
      <c r="L10" s="133">
        <f t="shared" si="2"/>
        <v>0.18986395574824333</v>
      </c>
      <c r="M10" s="133">
        <f t="shared" ref="M10:M12" si="3">IFERROR(K10/C10-1,"-")</f>
        <v>9.8550724637681109E-2</v>
      </c>
    </row>
    <row r="11" spans="1:15" x14ac:dyDescent="0.25">
      <c r="A11" s="1" t="s">
        <v>53</v>
      </c>
      <c r="B11" s="131" t="s">
        <v>54</v>
      </c>
      <c r="C11" s="260">
        <v>0.70810000000000006</v>
      </c>
      <c r="D11" s="133"/>
      <c r="E11" s="260">
        <v>0.3125</v>
      </c>
      <c r="F11" s="133">
        <f t="shared" si="0"/>
        <v>-0.55867815280327648</v>
      </c>
      <c r="G11" s="260">
        <v>0.22089999999999999</v>
      </c>
      <c r="H11" s="133">
        <f t="shared" si="1"/>
        <v>-0.29312000000000005</v>
      </c>
      <c r="I11" s="260">
        <v>0.6987000000000001</v>
      </c>
      <c r="J11" s="133">
        <f t="shared" si="1"/>
        <v>2.1629696695337262</v>
      </c>
      <c r="K11" s="260">
        <v>0.74109999999999998</v>
      </c>
      <c r="L11" s="133">
        <f t="shared" si="2"/>
        <v>6.0684127665664667E-2</v>
      </c>
      <c r="M11" s="133">
        <f t="shared" si="3"/>
        <v>4.6603587063973828E-2</v>
      </c>
    </row>
    <row r="12" spans="1:15" x14ac:dyDescent="0.25">
      <c r="A12" s="1" t="s">
        <v>55</v>
      </c>
      <c r="B12" s="131" t="s">
        <v>56</v>
      </c>
      <c r="C12" s="260">
        <v>0.67409999999999992</v>
      </c>
      <c r="D12" s="133"/>
      <c r="E12" s="260">
        <v>0</v>
      </c>
      <c r="F12" s="133">
        <f t="shared" si="0"/>
        <v>-1</v>
      </c>
      <c r="G12" s="260">
        <v>0.25409999999999999</v>
      </c>
      <c r="H12" s="133" t="str">
        <f t="shared" si="1"/>
        <v>-</v>
      </c>
      <c r="I12" s="260">
        <v>0.70400000000000007</v>
      </c>
      <c r="J12" s="133">
        <f t="shared" si="1"/>
        <v>1.7705627705627709</v>
      </c>
      <c r="K12" s="260">
        <v>0.72049999999999992</v>
      </c>
      <c r="L12" s="133">
        <f t="shared" si="2"/>
        <v>2.3437499999999778E-2</v>
      </c>
      <c r="M12" s="133">
        <f t="shared" si="3"/>
        <v>6.8832517430648332E-2</v>
      </c>
    </row>
    <row r="13" spans="1:15" x14ac:dyDescent="0.25">
      <c r="A13" s="1" t="s">
        <v>57</v>
      </c>
      <c r="B13" s="131" t="s">
        <v>58</v>
      </c>
      <c r="C13" s="260">
        <v>0.62780000000000002</v>
      </c>
      <c r="D13" s="133"/>
      <c r="E13" s="260">
        <v>2.6699999999999998E-2</v>
      </c>
      <c r="F13" s="133">
        <f t="shared" si="0"/>
        <v>-0.95747053201656573</v>
      </c>
      <c r="G13" s="260">
        <v>0.28110000000000002</v>
      </c>
      <c r="H13" s="133">
        <f t="shared" si="1"/>
        <v>9.5280898876404514</v>
      </c>
      <c r="I13" s="260">
        <v>0.62519999999999998</v>
      </c>
      <c r="J13" s="133">
        <f t="shared" si="1"/>
        <v>1.2241195304162216</v>
      </c>
      <c r="K13" s="260"/>
      <c r="L13" s="133"/>
      <c r="M13" s="133"/>
    </row>
    <row r="14" spans="1:15" x14ac:dyDescent="0.25">
      <c r="A14" s="1" t="s">
        <v>59</v>
      </c>
      <c r="B14" s="131" t="s">
        <v>60</v>
      </c>
      <c r="C14" s="260">
        <v>0.70180000000000009</v>
      </c>
      <c r="D14" s="133"/>
      <c r="E14" s="260">
        <v>7.46E-2</v>
      </c>
      <c r="F14" s="133">
        <f t="shared" si="0"/>
        <v>-0.89370190937589056</v>
      </c>
      <c r="G14" s="260">
        <v>0.2873</v>
      </c>
      <c r="H14" s="133">
        <f t="shared" si="1"/>
        <v>2.8512064343163539</v>
      </c>
      <c r="I14" s="260">
        <v>0.65620000000000001</v>
      </c>
      <c r="J14" s="133">
        <f t="shared" si="1"/>
        <v>1.2840236686390534</v>
      </c>
      <c r="K14" s="260"/>
      <c r="L14" s="133"/>
      <c r="M14" s="133"/>
    </row>
    <row r="15" spans="1:15" x14ac:dyDescent="0.25">
      <c r="A15" s="1" t="s">
        <v>61</v>
      </c>
      <c r="B15" s="131" t="s">
        <v>62</v>
      </c>
      <c r="C15" s="260">
        <v>0.75379999999999991</v>
      </c>
      <c r="D15" s="133"/>
      <c r="E15" s="260">
        <v>0.25719999999999998</v>
      </c>
      <c r="F15" s="133">
        <f t="shared" si="0"/>
        <v>-0.65879543645529315</v>
      </c>
      <c r="G15" s="260">
        <v>0.4224</v>
      </c>
      <c r="H15" s="133">
        <f t="shared" si="1"/>
        <v>0.64230171073094877</v>
      </c>
      <c r="I15" s="260">
        <v>0.76800000000000002</v>
      </c>
      <c r="J15" s="133">
        <f t="shared" si="1"/>
        <v>0.81818181818181812</v>
      </c>
      <c r="K15" s="260"/>
      <c r="L15" s="133"/>
      <c r="M15" s="133"/>
    </row>
    <row r="16" spans="1:15" x14ac:dyDescent="0.25">
      <c r="A16" s="1" t="s">
        <v>63</v>
      </c>
      <c r="B16" s="131" t="s">
        <v>64</v>
      </c>
      <c r="C16" s="260">
        <v>0.79530000000000001</v>
      </c>
      <c r="D16" s="133"/>
      <c r="E16" s="260">
        <v>0.37469999999999998</v>
      </c>
      <c r="F16" s="133">
        <f t="shared" si="0"/>
        <v>-0.52885703508110149</v>
      </c>
      <c r="G16" s="260">
        <v>0.57719999999999994</v>
      </c>
      <c r="H16" s="133">
        <f t="shared" si="1"/>
        <v>0.5404323458767013</v>
      </c>
      <c r="I16" s="260">
        <v>0.80730000000000002</v>
      </c>
      <c r="J16" s="133">
        <f t="shared" si="1"/>
        <v>0.39864864864864891</v>
      </c>
      <c r="K16" s="260"/>
      <c r="L16" s="133"/>
      <c r="M16" s="133"/>
    </row>
    <row r="17" spans="1:28" x14ac:dyDescent="0.25">
      <c r="A17" s="1" t="s">
        <v>65</v>
      </c>
      <c r="B17" s="131" t="s">
        <v>66</v>
      </c>
      <c r="C17" s="260">
        <v>0.69420000000000004</v>
      </c>
      <c r="D17" s="133"/>
      <c r="E17" s="260">
        <v>0.2412</v>
      </c>
      <c r="F17" s="133">
        <f t="shared" si="0"/>
        <v>-0.65254969749351777</v>
      </c>
      <c r="G17" s="260">
        <v>0.54899999999999993</v>
      </c>
      <c r="H17" s="133">
        <f t="shared" si="1"/>
        <v>1.2761194029850742</v>
      </c>
      <c r="I17" s="260">
        <v>0.68879999999999997</v>
      </c>
      <c r="J17" s="133">
        <f t="shared" si="1"/>
        <v>0.25464480874316942</v>
      </c>
      <c r="K17" s="260"/>
      <c r="L17" s="133"/>
      <c r="M17" s="133"/>
    </row>
    <row r="18" spans="1:28" x14ac:dyDescent="0.25">
      <c r="A18" s="1" t="s">
        <v>67</v>
      </c>
      <c r="B18" s="131" t="s">
        <v>68</v>
      </c>
      <c r="C18" s="260">
        <v>0.6915</v>
      </c>
      <c r="D18" s="133"/>
      <c r="E18" s="260">
        <v>0.19359999999999999</v>
      </c>
      <c r="F18" s="133">
        <f t="shared" si="0"/>
        <v>-0.7200289226319595</v>
      </c>
      <c r="G18" s="260">
        <v>0.65</v>
      </c>
      <c r="H18" s="133">
        <f t="shared" si="1"/>
        <v>2.3574380165289259</v>
      </c>
      <c r="I18" s="260">
        <v>0.72849999999999993</v>
      </c>
      <c r="J18" s="133">
        <f t="shared" si="1"/>
        <v>0.12076923076923052</v>
      </c>
      <c r="K18" s="260"/>
      <c r="L18" s="133"/>
      <c r="M18" s="133"/>
      <c r="AA18" s="261"/>
    </row>
    <row r="19" spans="1:28" x14ac:dyDescent="0.25">
      <c r="A19" s="1" t="s">
        <v>69</v>
      </c>
      <c r="B19" s="131" t="s">
        <v>70</v>
      </c>
      <c r="C19" s="260">
        <v>0.68889999999999996</v>
      </c>
      <c r="D19" s="133"/>
      <c r="E19" s="260">
        <v>0.21870000000000001</v>
      </c>
      <c r="F19" s="133">
        <f t="shared" si="0"/>
        <v>-0.68253737842938023</v>
      </c>
      <c r="G19" s="260">
        <v>0.66709999999999992</v>
      </c>
      <c r="H19" s="133">
        <f t="shared" si="1"/>
        <v>2.0502972107910375</v>
      </c>
      <c r="I19" s="260">
        <v>0.73599999999999999</v>
      </c>
      <c r="J19" s="133">
        <f t="shared" si="1"/>
        <v>0.1032828661370111</v>
      </c>
      <c r="K19" s="260"/>
      <c r="L19" s="133"/>
      <c r="M19" s="133"/>
      <c r="AA19" s="261"/>
      <c r="AB19" s="261"/>
    </row>
    <row r="20" spans="1:28" x14ac:dyDescent="0.25">
      <c r="A20" s="1" t="s">
        <v>71</v>
      </c>
      <c r="B20" s="131" t="s">
        <v>72</v>
      </c>
      <c r="C20" s="260">
        <v>0.69120000000000004</v>
      </c>
      <c r="D20" s="133"/>
      <c r="E20" s="260">
        <v>0.26590000000000003</v>
      </c>
      <c r="F20" s="133">
        <f t="shared" si="0"/>
        <v>-0.61530671296296302</v>
      </c>
      <c r="G20" s="260">
        <v>0.56889999999999996</v>
      </c>
      <c r="H20" s="133">
        <f t="shared" si="1"/>
        <v>1.1395261376457313</v>
      </c>
      <c r="I20" s="260">
        <v>0.71409999999999996</v>
      </c>
      <c r="J20" s="133">
        <f t="shared" si="1"/>
        <v>0.25522939005097567</v>
      </c>
      <c r="K20" s="260"/>
      <c r="L20" s="133"/>
      <c r="M20" s="133"/>
      <c r="N20" s="141"/>
    </row>
    <row r="21" spans="1:28" ht="15.75" x14ac:dyDescent="0.25">
      <c r="A21" s="1" t="s">
        <v>0</v>
      </c>
      <c r="B21" s="134" t="s">
        <v>33</v>
      </c>
      <c r="C21" s="262">
        <v>0.46632500000000016</v>
      </c>
      <c r="D21" s="136"/>
      <c r="E21" s="262">
        <v>9.8308333333333331E-2</v>
      </c>
      <c r="F21" s="136">
        <f t="shared" si="0"/>
        <v>-0.78918493897317687</v>
      </c>
      <c r="G21" s="262">
        <v>0.20745833333333333</v>
      </c>
      <c r="H21" s="136">
        <f t="shared" si="1"/>
        <v>1.1102822751547001</v>
      </c>
      <c r="I21" s="262">
        <v>0.37194166666666667</v>
      </c>
      <c r="J21" s="136">
        <f t="shared" si="1"/>
        <v>0.79284996987346856</v>
      </c>
      <c r="K21" s="262">
        <v>0.74884352924177333</v>
      </c>
      <c r="L21" s="136">
        <v>0.14751594637410004</v>
      </c>
      <c r="M21" s="136">
        <v>6.1867605309897211E-2</v>
      </c>
      <c r="N21" s="327"/>
    </row>
    <row r="22" spans="1:28" ht="6" customHeight="1" x14ac:dyDescent="0.25">
      <c r="N22" s="327"/>
    </row>
    <row r="23" spans="1:28" x14ac:dyDescent="0.25">
      <c r="B23" s="39" t="s">
        <v>19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63"/>
      <c r="N23" s="327"/>
    </row>
    <row r="24" spans="1:28" x14ac:dyDescent="0.25">
      <c r="C24" s="264"/>
      <c r="I24" s="264"/>
      <c r="L24" s="133"/>
      <c r="M24" s="264"/>
      <c r="N24" s="327"/>
    </row>
    <row r="26" spans="1:28" ht="21.75" customHeight="1" thickBot="1" x14ac:dyDescent="0.3">
      <c r="B26" s="293" t="s">
        <v>370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O26" s="1" t="s">
        <v>371</v>
      </c>
    </row>
    <row r="27" spans="1:28" ht="10.5" customHeight="1" thickBot="1" x14ac:dyDescent="0.3">
      <c r="B27" s="124"/>
      <c r="C27" s="125"/>
      <c r="D27" s="124"/>
      <c r="E27" s="124"/>
      <c r="F27" s="124"/>
      <c r="G27" s="124"/>
      <c r="H27" s="124"/>
      <c r="I27" s="124"/>
      <c r="J27" s="124"/>
      <c r="K27" s="2"/>
      <c r="L27" s="2"/>
      <c r="O27" s="1" t="s">
        <v>372</v>
      </c>
    </row>
    <row r="28" spans="1:28" ht="22.5" thickTop="1" thickBot="1" x14ac:dyDescent="0.3">
      <c r="B28" s="3"/>
      <c r="C28" s="303" t="s">
        <v>10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5"/>
    </row>
    <row r="29" spans="1:28" ht="22.5" thickTop="1" thickBot="1" x14ac:dyDescent="0.3">
      <c r="B29" s="3"/>
      <c r="C29" s="306">
        <v>2019</v>
      </c>
      <c r="D29" s="307"/>
      <c r="E29" s="308" t="s">
        <v>161</v>
      </c>
      <c r="F29" s="307"/>
      <c r="G29" s="308" t="s">
        <v>160</v>
      </c>
      <c r="H29" s="307"/>
      <c r="I29" s="308">
        <v>2022</v>
      </c>
      <c r="J29" s="307"/>
      <c r="K29" s="308">
        <v>2023</v>
      </c>
      <c r="L29" s="309"/>
      <c r="M29" s="310"/>
    </row>
    <row r="30" spans="1:28" ht="16.5" thickTop="1" thickBot="1" x14ac:dyDescent="0.3">
      <c r="B30" s="6"/>
      <c r="C30" s="127" t="s">
        <v>46</v>
      </c>
      <c r="D30" s="128" t="str">
        <f>CONCATENATE("var ",RIGHT(C29,2),"/",RIGHT(C29-1,2))</f>
        <v>var 19/18</v>
      </c>
      <c r="E30" s="129" t="s">
        <v>46</v>
      </c>
      <c r="F30" s="128" t="str">
        <f>CONCATENATE("var ",RIGHT(E29,2),"/",RIGHT(C29,2))</f>
        <v>var 20/19</v>
      </c>
      <c r="G30" s="129" t="s">
        <v>46</v>
      </c>
      <c r="H30" s="128" t="str">
        <f>CONCATENATE("var ",RIGHT(G29,2),"/",RIGHT(E29,2))</f>
        <v>var 21/20</v>
      </c>
      <c r="I30" s="129" t="s">
        <v>46</v>
      </c>
      <c r="J30" s="128" t="str">
        <f>CONCATENATE("var ",RIGHT(I29,2),"/",RIGHT(G29,2))</f>
        <v>var 22/21</v>
      </c>
      <c r="K30" s="129" t="s">
        <v>46</v>
      </c>
      <c r="L30" s="128" t="str">
        <f>CONCATENATE("var ",RIGHT(K29,2),"/",RIGHT(I29,2))</f>
        <v>var 23/22</v>
      </c>
      <c r="M30" s="128" t="str">
        <f>CONCATENATE("var ",RIGHT(K29,2),"/",RIGHT(C29,2))</f>
        <v>var 23/19</v>
      </c>
    </row>
    <row r="31" spans="1:28" x14ac:dyDescent="0.25">
      <c r="B31" s="131" t="s">
        <v>50</v>
      </c>
      <c r="C31" s="260">
        <v>0.74360000000000004</v>
      </c>
      <c r="D31" s="133"/>
      <c r="E31" s="260">
        <v>0.74459999999999993</v>
      </c>
      <c r="F31" s="133">
        <f t="shared" ref="F31:F43" si="4">IFERROR(E31/C31-1,"-")</f>
        <v>1.3448090371166455E-3</v>
      </c>
      <c r="G31" s="260">
        <v>0.16350000000000001</v>
      </c>
      <c r="H31" s="133">
        <f t="shared" ref="H31:H43" si="5">IFERROR(G31/E31-1,"-")</f>
        <v>-0.78041901692183724</v>
      </c>
      <c r="I31" s="260">
        <v>0.54110000000000003</v>
      </c>
      <c r="J31" s="133">
        <f t="shared" ref="J31:J43" si="6">IFERROR(I31/G31-1,"-")</f>
        <v>2.309480122324159</v>
      </c>
      <c r="K31" s="260">
        <v>0.79170000000000007</v>
      </c>
      <c r="L31" s="133">
        <f t="shared" ref="L31:L34" si="7">IFERROR(K31/I31-1,"-")</f>
        <v>0.46313065976714096</v>
      </c>
      <c r="M31" s="133">
        <f>IFERROR(K31/C31-1,"-")</f>
        <v>6.4685314685314799E-2</v>
      </c>
    </row>
    <row r="32" spans="1:28" x14ac:dyDescent="0.25">
      <c r="B32" s="131" t="s">
        <v>52</v>
      </c>
      <c r="C32" s="260">
        <v>0.75170000000000003</v>
      </c>
      <c r="D32" s="133"/>
      <c r="E32" s="260">
        <v>0.76419999999999999</v>
      </c>
      <c r="F32" s="133">
        <f t="shared" si="4"/>
        <v>1.6628974324863544E-2</v>
      </c>
      <c r="G32" s="260">
        <v>0.22620000000000001</v>
      </c>
      <c r="H32" s="133">
        <f t="shared" si="5"/>
        <v>-0.70400418738550119</v>
      </c>
      <c r="I32" s="260">
        <v>0.69129999999999991</v>
      </c>
      <c r="J32" s="133">
        <f t="shared" si="6"/>
        <v>2.0561450044208658</v>
      </c>
      <c r="K32" s="260">
        <v>0.84329999999999994</v>
      </c>
      <c r="L32" s="133">
        <f t="shared" si="7"/>
        <v>0.21987559670186618</v>
      </c>
      <c r="M32" s="133">
        <f t="shared" ref="M32:M34" si="8">IFERROR(K32/C32-1,"-")</f>
        <v>0.12185712385260072</v>
      </c>
    </row>
    <row r="33" spans="2:15" x14ac:dyDescent="0.25">
      <c r="B33" s="131" t="s">
        <v>54</v>
      </c>
      <c r="C33" s="260">
        <v>0.74390000000000001</v>
      </c>
      <c r="D33" s="133"/>
      <c r="E33" s="260">
        <v>0.32319999999999999</v>
      </c>
      <c r="F33" s="133">
        <f t="shared" si="4"/>
        <v>-0.56553300174754673</v>
      </c>
      <c r="G33" s="260">
        <v>0.27379999999999999</v>
      </c>
      <c r="H33" s="133">
        <f t="shared" si="5"/>
        <v>-0.15284653465346532</v>
      </c>
      <c r="I33" s="260">
        <v>0.73650000000000004</v>
      </c>
      <c r="J33" s="133">
        <f t="shared" si="6"/>
        <v>1.6899196493791093</v>
      </c>
      <c r="K33" s="260">
        <v>0.78590000000000004</v>
      </c>
      <c r="L33" s="133">
        <f t="shared" si="7"/>
        <v>6.7073998642226851E-2</v>
      </c>
      <c r="M33" s="133">
        <f t="shared" si="8"/>
        <v>5.6459201505578704E-2</v>
      </c>
    </row>
    <row r="34" spans="2:15" x14ac:dyDescent="0.25">
      <c r="B34" s="131" t="s">
        <v>56</v>
      </c>
      <c r="C34" s="260">
        <v>0.72360000000000002</v>
      </c>
      <c r="D34" s="133"/>
      <c r="E34" s="260">
        <v>0</v>
      </c>
      <c r="F34" s="133">
        <f t="shared" si="4"/>
        <v>-1</v>
      </c>
      <c r="G34" s="260">
        <v>0.31690000000000002</v>
      </c>
      <c r="H34" s="133" t="str">
        <f t="shared" si="5"/>
        <v>-</v>
      </c>
      <c r="I34" s="260">
        <v>0.75060000000000004</v>
      </c>
      <c r="J34" s="133">
        <f t="shared" si="6"/>
        <v>1.3685705269801201</v>
      </c>
      <c r="K34" s="260">
        <v>0.7770999999999999</v>
      </c>
      <c r="L34" s="133">
        <f t="shared" si="7"/>
        <v>3.530508926192355E-2</v>
      </c>
      <c r="M34" s="133">
        <f t="shared" si="8"/>
        <v>7.3935876174682003E-2</v>
      </c>
    </row>
    <row r="35" spans="2:15" x14ac:dyDescent="0.25">
      <c r="B35" s="131" t="s">
        <v>58</v>
      </c>
      <c r="C35" s="260">
        <v>0.67519999999999991</v>
      </c>
      <c r="D35" s="133"/>
      <c r="E35" s="260">
        <v>0</v>
      </c>
      <c r="F35" s="133">
        <f t="shared" si="4"/>
        <v>-1</v>
      </c>
      <c r="G35" s="260">
        <v>0.37040000000000001</v>
      </c>
      <c r="H35" s="133" t="str">
        <f t="shared" si="5"/>
        <v>-</v>
      </c>
      <c r="I35" s="260">
        <v>0.68209999999999993</v>
      </c>
      <c r="J35" s="133">
        <f t="shared" si="6"/>
        <v>0.841522678185745</v>
      </c>
      <c r="K35" s="260"/>
      <c r="L35" s="133"/>
      <c r="M35" s="133"/>
    </row>
    <row r="36" spans="2:15" x14ac:dyDescent="0.25">
      <c r="B36" s="131" t="s">
        <v>60</v>
      </c>
      <c r="C36" s="260">
        <v>0.74540000000000006</v>
      </c>
      <c r="D36" s="133"/>
      <c r="E36" s="260">
        <v>0</v>
      </c>
      <c r="F36" s="133">
        <f t="shared" si="4"/>
        <v>-1</v>
      </c>
      <c r="G36" s="260">
        <v>0.3281</v>
      </c>
      <c r="H36" s="133" t="str">
        <f t="shared" si="5"/>
        <v>-</v>
      </c>
      <c r="I36" s="260">
        <v>0.71400000000000008</v>
      </c>
      <c r="J36" s="133">
        <f t="shared" si="6"/>
        <v>1.1761658031088085</v>
      </c>
      <c r="K36" s="260"/>
      <c r="L36" s="133"/>
      <c r="M36" s="133"/>
    </row>
    <row r="37" spans="2:15" x14ac:dyDescent="0.25">
      <c r="B37" s="131" t="s">
        <v>62</v>
      </c>
      <c r="C37" s="260">
        <v>0.78969999999999996</v>
      </c>
      <c r="D37" s="133"/>
      <c r="E37" s="260">
        <v>0.28550000000000003</v>
      </c>
      <c r="F37" s="133">
        <f t="shared" si="4"/>
        <v>-0.63847030517918191</v>
      </c>
      <c r="G37" s="260">
        <v>0.45619999999999999</v>
      </c>
      <c r="H37" s="133">
        <f t="shared" si="5"/>
        <v>0.59789842381786329</v>
      </c>
      <c r="I37" s="260">
        <v>0.8123999999999999</v>
      </c>
      <c r="J37" s="133">
        <f t="shared" si="6"/>
        <v>0.78079789565979807</v>
      </c>
      <c r="K37" s="260"/>
      <c r="L37" s="133"/>
      <c r="M37" s="133"/>
    </row>
    <row r="38" spans="2:15" x14ac:dyDescent="0.25">
      <c r="B38" s="131" t="s">
        <v>64</v>
      </c>
      <c r="C38" s="260">
        <v>0.82569999999999988</v>
      </c>
      <c r="D38" s="133"/>
      <c r="E38" s="260">
        <v>0.4269</v>
      </c>
      <c r="F38" s="133">
        <f t="shared" si="4"/>
        <v>-0.48298413467361023</v>
      </c>
      <c r="G38" s="260">
        <v>0.62639999999999996</v>
      </c>
      <c r="H38" s="133">
        <f t="shared" si="5"/>
        <v>0.46732255797610667</v>
      </c>
      <c r="I38" s="260">
        <v>0.86199999999999999</v>
      </c>
      <c r="J38" s="133">
        <f t="shared" si="6"/>
        <v>0.37611749680715212</v>
      </c>
      <c r="K38" s="260"/>
      <c r="L38" s="133"/>
      <c r="M38" s="133"/>
    </row>
    <row r="39" spans="2:15" x14ac:dyDescent="0.25">
      <c r="B39" s="131" t="s">
        <v>66</v>
      </c>
      <c r="C39" s="260">
        <v>0.74769999999999992</v>
      </c>
      <c r="D39" s="133"/>
      <c r="E39" s="260">
        <v>0.27690000000000003</v>
      </c>
      <c r="F39" s="133">
        <f t="shared" si="4"/>
        <v>-0.62966430386518646</v>
      </c>
      <c r="G39" s="260">
        <v>0.59740000000000004</v>
      </c>
      <c r="H39" s="133">
        <f t="shared" si="5"/>
        <v>1.15745756590827</v>
      </c>
      <c r="I39" s="260">
        <v>0.75080000000000002</v>
      </c>
      <c r="J39" s="133">
        <f t="shared" si="6"/>
        <v>0.25677937730164047</v>
      </c>
      <c r="K39" s="260"/>
      <c r="L39" s="133"/>
      <c r="M39" s="133"/>
    </row>
    <row r="40" spans="2:15" x14ac:dyDescent="0.25">
      <c r="B40" s="131" t="s">
        <v>68</v>
      </c>
      <c r="C40" s="260">
        <v>0.74309999999999998</v>
      </c>
      <c r="D40" s="133"/>
      <c r="E40" s="260">
        <v>0.2165</v>
      </c>
      <c r="F40" s="133">
        <f t="shared" si="4"/>
        <v>-0.70865294038487425</v>
      </c>
      <c r="G40" s="260">
        <v>0.70230000000000004</v>
      </c>
      <c r="H40" s="133">
        <f t="shared" si="5"/>
        <v>2.2438799076212472</v>
      </c>
      <c r="I40" s="260">
        <v>0.78969999999999996</v>
      </c>
      <c r="J40" s="133">
        <f t="shared" si="6"/>
        <v>0.12444824149223965</v>
      </c>
      <c r="K40" s="260"/>
      <c r="L40" s="133"/>
      <c r="M40" s="133"/>
    </row>
    <row r="41" spans="2:15" x14ac:dyDescent="0.25">
      <c r="B41" s="131" t="s">
        <v>70</v>
      </c>
      <c r="C41" s="260">
        <v>0.72849999999999993</v>
      </c>
      <c r="D41" s="133"/>
      <c r="E41" s="260">
        <v>0.2427</v>
      </c>
      <c r="F41" s="133">
        <f t="shared" si="4"/>
        <v>-0.66684969114619075</v>
      </c>
      <c r="G41" s="260">
        <v>0.70590000000000008</v>
      </c>
      <c r="H41" s="133">
        <f t="shared" si="5"/>
        <v>1.9085290482076642</v>
      </c>
      <c r="I41" s="260">
        <v>0.78349999999999997</v>
      </c>
      <c r="J41" s="133">
        <f t="shared" si="6"/>
        <v>0.10993058506870645</v>
      </c>
      <c r="K41" s="260"/>
      <c r="L41" s="133"/>
      <c r="M41" s="133"/>
    </row>
    <row r="42" spans="2:15" x14ac:dyDescent="0.25">
      <c r="B42" s="131" t="s">
        <v>72</v>
      </c>
      <c r="C42" s="260">
        <v>0.72400000000000009</v>
      </c>
      <c r="D42" s="133"/>
      <c r="E42" s="260">
        <v>0.312</v>
      </c>
      <c r="F42" s="133">
        <f t="shared" si="4"/>
        <v>-0.56906077348066297</v>
      </c>
      <c r="G42" s="260">
        <v>0.59260000000000002</v>
      </c>
      <c r="H42" s="133">
        <f t="shared" si="5"/>
        <v>0.89935897435897449</v>
      </c>
      <c r="I42" s="260">
        <v>0.76060000000000005</v>
      </c>
      <c r="J42" s="133">
        <f t="shared" si="6"/>
        <v>0.28349645629429632</v>
      </c>
      <c r="K42" s="260"/>
      <c r="L42" s="133"/>
      <c r="M42" s="133"/>
    </row>
    <row r="43" spans="2:15" ht="15.75" x14ac:dyDescent="0.25">
      <c r="B43" s="134" t="s">
        <v>33</v>
      </c>
      <c r="C43" s="262">
        <v>0.49644166666666673</v>
      </c>
      <c r="D43" s="136"/>
      <c r="E43" s="262">
        <v>0.10511666666666666</v>
      </c>
      <c r="F43" s="136">
        <f t="shared" si="4"/>
        <v>-0.78825978211605929</v>
      </c>
      <c r="G43" s="262">
        <v>0.22956666666666667</v>
      </c>
      <c r="H43" s="136">
        <f t="shared" si="5"/>
        <v>1.1839226256540352</v>
      </c>
      <c r="I43" s="262">
        <v>0.39774166666666666</v>
      </c>
      <c r="J43" s="136">
        <f t="shared" si="6"/>
        <v>0.73257586757659343</v>
      </c>
      <c r="K43" s="262">
        <v>0.7985810887983078</v>
      </c>
      <c r="L43" s="136">
        <v>0.17489541878303205</v>
      </c>
      <c r="M43" s="136">
        <v>7.8221240524592561E-2</v>
      </c>
    </row>
    <row r="44" spans="2:15" ht="6" customHeight="1" x14ac:dyDescent="0.25"/>
    <row r="45" spans="2:15" x14ac:dyDescent="0.25">
      <c r="B45" s="39" t="s">
        <v>19</v>
      </c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</row>
    <row r="46" spans="2:15" x14ac:dyDescent="0.25">
      <c r="C46" s="264"/>
      <c r="I46" s="264"/>
      <c r="J46" s="264"/>
    </row>
    <row r="48" spans="2:15" ht="21.75" customHeight="1" thickBot="1" x14ac:dyDescent="0.3">
      <c r="B48" s="293" t="s">
        <v>373</v>
      </c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O48" s="1" t="s">
        <v>374</v>
      </c>
    </row>
    <row r="49" spans="2:15" ht="10.5" customHeight="1" thickBot="1" x14ac:dyDescent="0.3">
      <c r="B49" s="124"/>
      <c r="C49" s="125"/>
      <c r="D49" s="124"/>
      <c r="E49" s="124"/>
      <c r="F49" s="124"/>
      <c r="G49" s="124"/>
      <c r="H49" s="124"/>
      <c r="I49" s="124"/>
      <c r="J49" s="124"/>
      <c r="K49" s="2"/>
      <c r="L49" s="2"/>
      <c r="O49" s="1" t="s">
        <v>375</v>
      </c>
    </row>
    <row r="50" spans="2:15" ht="22.5" thickTop="1" thickBot="1" x14ac:dyDescent="0.3">
      <c r="B50" s="3"/>
      <c r="C50" s="303" t="s">
        <v>21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5"/>
    </row>
    <row r="51" spans="2:15" ht="22.5" thickTop="1" thickBot="1" x14ac:dyDescent="0.3">
      <c r="B51" s="3"/>
      <c r="C51" s="306">
        <v>2019</v>
      </c>
      <c r="D51" s="307"/>
      <c r="E51" s="308" t="s">
        <v>161</v>
      </c>
      <c r="F51" s="307"/>
      <c r="G51" s="308" t="s">
        <v>160</v>
      </c>
      <c r="H51" s="307"/>
      <c r="I51" s="308">
        <v>2022</v>
      </c>
      <c r="J51" s="307"/>
      <c r="K51" s="308">
        <v>2023</v>
      </c>
      <c r="L51" s="309"/>
      <c r="M51" s="310"/>
    </row>
    <row r="52" spans="2:15" ht="16.5" thickTop="1" thickBot="1" x14ac:dyDescent="0.3">
      <c r="B52" s="6"/>
      <c r="C52" s="127" t="s">
        <v>46</v>
      </c>
      <c r="D52" s="128" t="str">
        <f>CONCATENATE("var ",RIGHT(C51,2),"/",RIGHT(C51-1,2))</f>
        <v>var 19/18</v>
      </c>
      <c r="E52" s="129" t="s">
        <v>46</v>
      </c>
      <c r="F52" s="128" t="str">
        <f>CONCATENATE("var ",RIGHT(E51,2),"/",RIGHT(C51,2))</f>
        <v>var 20/19</v>
      </c>
      <c r="G52" s="129" t="s">
        <v>46</v>
      </c>
      <c r="H52" s="128" t="str">
        <f>CONCATENATE("var ",RIGHT(G51,2),"/",RIGHT(E51,2))</f>
        <v>var 21/20</v>
      </c>
      <c r="I52" s="129" t="s">
        <v>46</v>
      </c>
      <c r="J52" s="128" t="str">
        <f>CONCATENATE("var ",RIGHT(I51,2),"/",RIGHT(G51,2))</f>
        <v>var 22/21</v>
      </c>
      <c r="K52" s="129" t="s">
        <v>46</v>
      </c>
      <c r="L52" s="128" t="str">
        <f>CONCATENATE("var ",RIGHT(K51,2),"/",RIGHT(I51,2))</f>
        <v>var 23/22</v>
      </c>
      <c r="M52" s="128" t="str">
        <f>CONCATENATE("var ",RIGHT(K51,2),"/",RIGHT(C51,2))</f>
        <v>var 23/19</v>
      </c>
    </row>
    <row r="53" spans="2:15" x14ac:dyDescent="0.25">
      <c r="B53" s="131" t="s">
        <v>50</v>
      </c>
      <c r="C53" s="260">
        <v>0.63819999999999999</v>
      </c>
      <c r="D53" s="133"/>
      <c r="E53" s="260">
        <v>0.72870000000000001</v>
      </c>
      <c r="F53" s="133">
        <f t="shared" ref="F53:F65" si="9">IFERROR(E53/C53-1,"-")</f>
        <v>0.14180507677843934</v>
      </c>
      <c r="G53" s="260">
        <v>0.17370000000000002</v>
      </c>
      <c r="H53" s="133">
        <f t="shared" ref="H53:H65" si="10">IFERROR(G53/E53-1,"-")</f>
        <v>-0.76163030053519964</v>
      </c>
      <c r="I53" s="260">
        <v>0.58499999999999996</v>
      </c>
      <c r="J53" s="133">
        <f t="shared" ref="J53:J65" si="11">IFERROR(I53/G53-1,"-")</f>
        <v>2.3678756476683933</v>
      </c>
      <c r="K53" s="260">
        <v>0.754</v>
      </c>
      <c r="L53" s="133">
        <f t="shared" ref="L53:L56" si="12">IFERROR(K53/I53-1,"-")</f>
        <v>0.28888888888888897</v>
      </c>
      <c r="M53" s="133">
        <f>IFERROR(K53/C53-1,"-")</f>
        <v>0.18144782199937337</v>
      </c>
    </row>
    <row r="54" spans="2:15" x14ac:dyDescent="0.25">
      <c r="B54" s="131" t="s">
        <v>52</v>
      </c>
      <c r="C54" s="260">
        <v>0.6984999999999999</v>
      </c>
      <c r="D54" s="133"/>
      <c r="E54" s="260">
        <v>0.69769999999999999</v>
      </c>
      <c r="F54" s="133">
        <f t="shared" si="9"/>
        <v>-1.1453113815317328E-3</v>
      </c>
      <c r="G54" s="260">
        <v>0.2268</v>
      </c>
      <c r="H54" s="133">
        <f t="shared" si="10"/>
        <v>-0.67493191916296402</v>
      </c>
      <c r="I54" s="260">
        <v>0.75040000000000007</v>
      </c>
      <c r="J54" s="133">
        <f t="shared" si="11"/>
        <v>2.3086419753086425</v>
      </c>
      <c r="K54" s="260">
        <v>0.89610000000000001</v>
      </c>
      <c r="L54" s="133">
        <f t="shared" si="12"/>
        <v>0.19416311300639655</v>
      </c>
      <c r="M54" s="133">
        <f t="shared" ref="M54:M56" si="13">IFERROR(K54/C54-1,"-")</f>
        <v>0.2828919112383681</v>
      </c>
    </row>
    <row r="55" spans="2:15" x14ac:dyDescent="0.25">
      <c r="B55" s="131" t="s">
        <v>54</v>
      </c>
      <c r="C55" s="260">
        <v>0.69010000000000005</v>
      </c>
      <c r="D55" s="133"/>
      <c r="E55" s="260">
        <v>0.36009999999999998</v>
      </c>
      <c r="F55" s="133">
        <f t="shared" si="9"/>
        <v>-0.47819156643964655</v>
      </c>
      <c r="G55" s="260">
        <v>0.26700000000000002</v>
      </c>
      <c r="H55" s="133">
        <f t="shared" si="10"/>
        <v>-0.25853929464037761</v>
      </c>
      <c r="I55" s="260">
        <v>0.77629999999999999</v>
      </c>
      <c r="J55" s="133">
        <f t="shared" si="11"/>
        <v>1.9074906367041198</v>
      </c>
      <c r="K55" s="260">
        <v>0.80400000000000005</v>
      </c>
      <c r="L55" s="133">
        <f t="shared" si="12"/>
        <v>3.5682081669457855E-2</v>
      </c>
      <c r="M55" s="133">
        <f t="shared" si="13"/>
        <v>0.16504854368932032</v>
      </c>
    </row>
    <row r="56" spans="2:15" x14ac:dyDescent="0.25">
      <c r="B56" s="131" t="s">
        <v>56</v>
      </c>
      <c r="C56" s="260">
        <v>0.67500000000000004</v>
      </c>
      <c r="D56" s="133"/>
      <c r="E56" s="260">
        <v>0</v>
      </c>
      <c r="F56" s="133">
        <f t="shared" si="9"/>
        <v>-1</v>
      </c>
      <c r="G56" s="260">
        <v>0.34520000000000001</v>
      </c>
      <c r="H56" s="133" t="str">
        <f t="shared" si="10"/>
        <v>-</v>
      </c>
      <c r="I56" s="260">
        <v>0.8073999999999999</v>
      </c>
      <c r="J56" s="133">
        <f t="shared" si="11"/>
        <v>1.3389339513325607</v>
      </c>
      <c r="K56" s="260">
        <v>0.80059999999999998</v>
      </c>
      <c r="L56" s="133">
        <f t="shared" si="12"/>
        <v>-8.4220956155559579E-3</v>
      </c>
      <c r="M56" s="133">
        <f t="shared" si="13"/>
        <v>0.18607407407407406</v>
      </c>
    </row>
    <row r="57" spans="2:15" x14ac:dyDescent="0.25">
      <c r="B57" s="131" t="s">
        <v>58</v>
      </c>
      <c r="C57" s="260">
        <v>0.59719999999999995</v>
      </c>
      <c r="D57" s="133"/>
      <c r="E57" s="260">
        <v>0</v>
      </c>
      <c r="F57" s="133">
        <f t="shared" si="9"/>
        <v>-1</v>
      </c>
      <c r="G57" s="260">
        <v>0.34939999999999999</v>
      </c>
      <c r="H57" s="133" t="str">
        <f t="shared" si="10"/>
        <v>-</v>
      </c>
      <c r="I57" s="260">
        <v>0.73560000000000003</v>
      </c>
      <c r="J57" s="133">
        <f t="shared" si="11"/>
        <v>1.1053234115626789</v>
      </c>
      <c r="K57" s="260"/>
      <c r="L57" s="133"/>
      <c r="M57" s="133"/>
    </row>
    <row r="58" spans="2:15" x14ac:dyDescent="0.25">
      <c r="B58" s="131" t="s">
        <v>60</v>
      </c>
      <c r="C58" s="260">
        <v>0.59289999999999998</v>
      </c>
      <c r="D58" s="133"/>
      <c r="E58" s="260">
        <v>0</v>
      </c>
      <c r="F58" s="133">
        <f t="shared" si="9"/>
        <v>-1</v>
      </c>
      <c r="G58" s="260">
        <v>0.31840000000000002</v>
      </c>
      <c r="H58" s="133" t="str">
        <f t="shared" si="10"/>
        <v>-</v>
      </c>
      <c r="I58" s="260">
        <v>0.6715000000000001</v>
      </c>
      <c r="J58" s="133">
        <f t="shared" si="11"/>
        <v>1.1089824120603016</v>
      </c>
      <c r="K58" s="260"/>
      <c r="L58" s="133"/>
      <c r="M58" s="133"/>
    </row>
    <row r="59" spans="2:15" x14ac:dyDescent="0.25">
      <c r="B59" s="131" t="s">
        <v>62</v>
      </c>
      <c r="C59" s="260">
        <v>0.71879999999999999</v>
      </c>
      <c r="D59" s="133"/>
      <c r="E59" s="260">
        <v>0</v>
      </c>
      <c r="F59" s="133">
        <f t="shared" si="9"/>
        <v>-1</v>
      </c>
      <c r="G59" s="260">
        <v>0.47130000000000005</v>
      </c>
      <c r="H59" s="133" t="str">
        <f t="shared" si="10"/>
        <v>-</v>
      </c>
      <c r="I59" s="260">
        <v>0.90139999999999998</v>
      </c>
      <c r="J59" s="133">
        <f t="shared" si="11"/>
        <v>0.91258221939316764</v>
      </c>
      <c r="K59" s="260"/>
      <c r="L59" s="133"/>
      <c r="M59" s="133"/>
    </row>
    <row r="60" spans="2:15" x14ac:dyDescent="0.25">
      <c r="B60" s="131" t="s">
        <v>64</v>
      </c>
      <c r="C60" s="260">
        <v>0.75970000000000004</v>
      </c>
      <c r="D60" s="133"/>
      <c r="E60" s="260">
        <v>0</v>
      </c>
      <c r="F60" s="133">
        <f t="shared" si="9"/>
        <v>-1</v>
      </c>
      <c r="G60" s="260">
        <v>0.62680000000000002</v>
      </c>
      <c r="H60" s="133" t="str">
        <f t="shared" si="10"/>
        <v>-</v>
      </c>
      <c r="I60" s="260">
        <v>0.93019999999999992</v>
      </c>
      <c r="J60" s="133">
        <f t="shared" si="11"/>
        <v>0.48404594767070819</v>
      </c>
      <c r="K60" s="260"/>
      <c r="L60" s="133"/>
      <c r="M60" s="133"/>
    </row>
    <row r="61" spans="2:15" x14ac:dyDescent="0.25">
      <c r="B61" s="131" t="s">
        <v>66</v>
      </c>
      <c r="C61" s="260">
        <v>0.6331</v>
      </c>
      <c r="D61" s="133"/>
      <c r="E61" s="260">
        <v>0</v>
      </c>
      <c r="F61" s="133">
        <f t="shared" si="9"/>
        <v>-1</v>
      </c>
      <c r="G61" s="260">
        <v>0.62439999999999996</v>
      </c>
      <c r="H61" s="133" t="str">
        <f t="shared" si="10"/>
        <v>-</v>
      </c>
      <c r="I61" s="260">
        <v>0.74159999999999993</v>
      </c>
      <c r="J61" s="133">
        <f t="shared" si="11"/>
        <v>0.18770019218449718</v>
      </c>
      <c r="K61" s="260"/>
      <c r="L61" s="133"/>
      <c r="M61" s="133"/>
    </row>
    <row r="62" spans="2:15" x14ac:dyDescent="0.25">
      <c r="B62" s="131" t="s">
        <v>68</v>
      </c>
      <c r="C62" s="260">
        <v>0.71189999999999998</v>
      </c>
      <c r="D62" s="133"/>
      <c r="E62" s="260">
        <v>0</v>
      </c>
      <c r="F62" s="133">
        <f t="shared" si="9"/>
        <v>-1</v>
      </c>
      <c r="G62" s="260">
        <v>0.78150000000000008</v>
      </c>
      <c r="H62" s="133" t="str">
        <f t="shared" si="10"/>
        <v>-</v>
      </c>
      <c r="I62" s="260">
        <v>0.84709999999999996</v>
      </c>
      <c r="J62" s="133">
        <f t="shared" si="11"/>
        <v>8.3941138835572415E-2</v>
      </c>
      <c r="K62" s="260"/>
      <c r="L62" s="133"/>
      <c r="M62" s="133"/>
    </row>
    <row r="63" spans="2:15" x14ac:dyDescent="0.25">
      <c r="B63" s="131" t="s">
        <v>70</v>
      </c>
      <c r="C63" s="260">
        <v>0.64910000000000001</v>
      </c>
      <c r="D63" s="133"/>
      <c r="E63" s="260">
        <v>0</v>
      </c>
      <c r="F63" s="133">
        <f t="shared" si="9"/>
        <v>-1</v>
      </c>
      <c r="G63" s="260">
        <v>0.73560000000000003</v>
      </c>
      <c r="H63" s="133" t="str">
        <f t="shared" si="10"/>
        <v>-</v>
      </c>
      <c r="I63" s="260">
        <v>0.79579999999999995</v>
      </c>
      <c r="J63" s="133">
        <f t="shared" si="11"/>
        <v>8.1837955410549057E-2</v>
      </c>
      <c r="K63" s="260"/>
      <c r="L63" s="133"/>
      <c r="M63" s="133"/>
    </row>
    <row r="64" spans="2:15" x14ac:dyDescent="0.25">
      <c r="B64" s="131" t="s">
        <v>72</v>
      </c>
      <c r="C64" s="260">
        <v>0.61209999999999998</v>
      </c>
      <c r="D64" s="133"/>
      <c r="E64" s="260">
        <v>0</v>
      </c>
      <c r="F64" s="133">
        <f t="shared" si="9"/>
        <v>-1</v>
      </c>
      <c r="G64" s="260">
        <v>0.61549999999999994</v>
      </c>
      <c r="H64" s="133" t="str">
        <f t="shared" si="10"/>
        <v>-</v>
      </c>
      <c r="I64" s="260">
        <v>0.78099999999999992</v>
      </c>
      <c r="J64" s="133">
        <f t="shared" si="11"/>
        <v>0.26888708367181158</v>
      </c>
      <c r="K64" s="260"/>
      <c r="L64" s="133"/>
      <c r="M64" s="133"/>
    </row>
    <row r="65" spans="2:15" ht="15.75" x14ac:dyDescent="0.25">
      <c r="B65" s="134" t="s">
        <v>33</v>
      </c>
      <c r="C65" s="262">
        <v>0.66489999999999994</v>
      </c>
      <c r="D65" s="136"/>
      <c r="E65" s="262">
        <v>0</v>
      </c>
      <c r="F65" s="136">
        <f t="shared" si="9"/>
        <v>-1</v>
      </c>
      <c r="G65" s="262">
        <v>0.51219999999999999</v>
      </c>
      <c r="H65" s="136" t="str">
        <f t="shared" si="10"/>
        <v>-</v>
      </c>
      <c r="I65" s="262">
        <v>0.77670000000000006</v>
      </c>
      <c r="J65" s="136">
        <f t="shared" si="11"/>
        <v>0.51639984381101156</v>
      </c>
      <c r="K65" s="262">
        <v>0.81077289029200328</v>
      </c>
      <c r="L65" s="136">
        <v>0.11453338655755441</v>
      </c>
      <c r="M65" s="136">
        <v>0.20133868030164037</v>
      </c>
    </row>
    <row r="66" spans="2:15" ht="6" customHeight="1" x14ac:dyDescent="0.25"/>
    <row r="67" spans="2:15" x14ac:dyDescent="0.25">
      <c r="B67" s="39" t="s">
        <v>19</v>
      </c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68" spans="2:15" x14ac:dyDescent="0.25">
      <c r="C68" s="264"/>
      <c r="I68" s="264"/>
      <c r="J68" s="264"/>
    </row>
    <row r="70" spans="2:15" ht="21.75" customHeight="1" thickBot="1" x14ac:dyDescent="0.3">
      <c r="B70" s="293" t="s">
        <v>376</v>
      </c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O70" s="1" t="s">
        <v>377</v>
      </c>
    </row>
    <row r="71" spans="2:15" ht="10.5" customHeight="1" thickBot="1" x14ac:dyDescent="0.3">
      <c r="B71" s="124"/>
      <c r="C71" s="125"/>
      <c r="D71" s="124"/>
      <c r="E71" s="124"/>
      <c r="F71" s="124"/>
      <c r="G71" s="124"/>
      <c r="H71" s="124"/>
      <c r="I71" s="124"/>
      <c r="J71" s="124"/>
      <c r="K71" s="2"/>
      <c r="L71" s="2"/>
      <c r="O71" s="1" t="s">
        <v>378</v>
      </c>
    </row>
    <row r="72" spans="2:15" ht="22.5" thickTop="1" thickBot="1" x14ac:dyDescent="0.3">
      <c r="B72" s="3"/>
      <c r="C72" s="303" t="s">
        <v>22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5"/>
    </row>
    <row r="73" spans="2:15" ht="22.5" thickTop="1" thickBot="1" x14ac:dyDescent="0.3">
      <c r="B73" s="3"/>
      <c r="C73" s="306">
        <v>2019</v>
      </c>
      <c r="D73" s="307"/>
      <c r="E73" s="308" t="s">
        <v>161</v>
      </c>
      <c r="F73" s="307"/>
      <c r="G73" s="308" t="s">
        <v>160</v>
      </c>
      <c r="H73" s="307"/>
      <c r="I73" s="308">
        <v>2022</v>
      </c>
      <c r="J73" s="307"/>
      <c r="K73" s="308">
        <v>2023</v>
      </c>
      <c r="L73" s="309"/>
      <c r="M73" s="310"/>
    </row>
    <row r="74" spans="2:15" ht="16.5" thickTop="1" thickBot="1" x14ac:dyDescent="0.3">
      <c r="B74" s="6"/>
      <c r="C74" s="127" t="s">
        <v>46</v>
      </c>
      <c r="D74" s="128" t="str">
        <f>CONCATENATE("var ",RIGHT(C73,2),"/",RIGHT(C73-1,2))</f>
        <v>var 19/18</v>
      </c>
      <c r="E74" s="129" t="s">
        <v>46</v>
      </c>
      <c r="F74" s="128" t="str">
        <f>CONCATENATE("var ",RIGHT(E73,2),"/",RIGHT(C73,2))</f>
        <v>var 20/19</v>
      </c>
      <c r="G74" s="129" t="s">
        <v>46</v>
      </c>
      <c r="H74" s="128" t="str">
        <f>CONCATENATE("var ",RIGHT(G73,2),"/",RIGHT(E73,2))</f>
        <v>var 21/20</v>
      </c>
      <c r="I74" s="129" t="s">
        <v>46</v>
      </c>
      <c r="J74" s="128" t="str">
        <f>CONCATENATE("var ",RIGHT(I73,2),"/",RIGHT(G73,2))</f>
        <v>var 22/21</v>
      </c>
      <c r="K74" s="129" t="s">
        <v>46</v>
      </c>
      <c r="L74" s="128" t="str">
        <f>CONCATENATE("var ",RIGHT(K73,2),"/",RIGHT(I73,2))</f>
        <v>var 23/22</v>
      </c>
      <c r="M74" s="128" t="str">
        <f>CONCATENATE("var ",RIGHT(K73,2),"/",RIGHT(C73,2))</f>
        <v>var 23/19</v>
      </c>
    </row>
    <row r="75" spans="2:15" x14ac:dyDescent="0.25">
      <c r="B75" s="131" t="s">
        <v>50</v>
      </c>
      <c r="C75" s="260">
        <v>0.7944</v>
      </c>
      <c r="D75" s="133"/>
      <c r="E75" s="260">
        <v>0.72870000000000001</v>
      </c>
      <c r="F75" s="133">
        <f t="shared" ref="F75:F87" si="14">IFERROR(E75/C75-1,"-")</f>
        <v>-8.2703927492447149E-2</v>
      </c>
      <c r="G75" s="260">
        <v>0.15060000000000001</v>
      </c>
      <c r="H75" s="133">
        <f t="shared" ref="H75:H87" si="15">IFERROR(G75/E75-1,"-")</f>
        <v>-0.79333058871963769</v>
      </c>
      <c r="I75" s="260">
        <v>0.5403</v>
      </c>
      <c r="J75" s="133">
        <f t="shared" ref="J75:J87" si="16">IFERROR(I75/G75-1,"-")</f>
        <v>2.5876494023904382</v>
      </c>
      <c r="K75" s="260">
        <v>0.84870000000000001</v>
      </c>
      <c r="L75" s="133">
        <f t="shared" ref="L75:L78" si="17">IFERROR(K75/I75-1,"-")</f>
        <v>0.57079400333148245</v>
      </c>
      <c r="M75" s="133">
        <f>IFERROR(K75/C75-1,"-")</f>
        <v>6.8353474320241636E-2</v>
      </c>
    </row>
    <row r="76" spans="2:15" x14ac:dyDescent="0.25">
      <c r="B76" s="131" t="s">
        <v>52</v>
      </c>
      <c r="C76" s="260">
        <v>0.78909999999999991</v>
      </c>
      <c r="D76" s="133"/>
      <c r="E76" s="260">
        <v>0.69769999999999999</v>
      </c>
      <c r="F76" s="133">
        <f t="shared" si="14"/>
        <v>-0.11582815866176643</v>
      </c>
      <c r="G76" s="260">
        <v>0.2455</v>
      </c>
      <c r="H76" s="133">
        <f t="shared" si="15"/>
        <v>-0.64812956858248527</v>
      </c>
      <c r="I76" s="260">
        <v>0.69409999999999994</v>
      </c>
      <c r="J76" s="133">
        <f t="shared" si="16"/>
        <v>1.8272912423625254</v>
      </c>
      <c r="K76" s="260">
        <v>0.86599999999999999</v>
      </c>
      <c r="L76" s="133">
        <f t="shared" si="17"/>
        <v>0.24765883878403705</v>
      </c>
      <c r="M76" s="133">
        <f t="shared" ref="M76:M78" si="18">IFERROR(K76/C76-1,"-")</f>
        <v>9.7452794322646197E-2</v>
      </c>
    </row>
    <row r="77" spans="2:15" x14ac:dyDescent="0.25">
      <c r="B77" s="131" t="s">
        <v>54</v>
      </c>
      <c r="C77" s="260">
        <v>0.78420000000000001</v>
      </c>
      <c r="D77" s="133"/>
      <c r="E77" s="260">
        <v>0.36009999999999998</v>
      </c>
      <c r="F77" s="133">
        <f t="shared" si="14"/>
        <v>-0.54080591685794444</v>
      </c>
      <c r="G77" s="260">
        <v>0.2727</v>
      </c>
      <c r="H77" s="133">
        <f t="shared" si="15"/>
        <v>-0.24271035823382392</v>
      </c>
      <c r="I77" s="260">
        <v>0.76069999999999993</v>
      </c>
      <c r="J77" s="133">
        <f t="shared" si="16"/>
        <v>1.7895122845617895</v>
      </c>
      <c r="K77" s="260">
        <v>0.80959999999999999</v>
      </c>
      <c r="L77" s="133">
        <f t="shared" si="17"/>
        <v>6.4282897331405353E-2</v>
      </c>
      <c r="M77" s="133">
        <f t="shared" si="18"/>
        <v>3.2389696505993326E-2</v>
      </c>
    </row>
    <row r="78" spans="2:15" x14ac:dyDescent="0.25">
      <c r="B78" s="131" t="s">
        <v>56</v>
      </c>
      <c r="C78" s="260">
        <v>0.77890000000000004</v>
      </c>
      <c r="D78" s="133"/>
      <c r="E78" s="260">
        <v>0</v>
      </c>
      <c r="F78" s="133">
        <f t="shared" si="14"/>
        <v>-1</v>
      </c>
      <c r="G78" s="260">
        <v>0.31980000000000003</v>
      </c>
      <c r="H78" s="133" t="str">
        <f t="shared" si="15"/>
        <v>-</v>
      </c>
      <c r="I78" s="260">
        <v>0.78290000000000004</v>
      </c>
      <c r="J78" s="133">
        <f t="shared" si="16"/>
        <v>1.4480925578486552</v>
      </c>
      <c r="K78" s="260">
        <v>0.8034</v>
      </c>
      <c r="L78" s="133">
        <f t="shared" si="17"/>
        <v>2.6184697917997157E-2</v>
      </c>
      <c r="M78" s="133">
        <f t="shared" si="18"/>
        <v>3.1454615483373916E-2</v>
      </c>
    </row>
    <row r="79" spans="2:15" x14ac:dyDescent="0.25">
      <c r="B79" s="131" t="s">
        <v>58</v>
      </c>
      <c r="C79" s="260">
        <v>0.73219999999999996</v>
      </c>
      <c r="D79" s="133"/>
      <c r="E79" s="260">
        <v>0</v>
      </c>
      <c r="F79" s="133">
        <f t="shared" si="14"/>
        <v>-1</v>
      </c>
      <c r="G79" s="260">
        <v>0.39229999999999998</v>
      </c>
      <c r="H79" s="133" t="str">
        <f t="shared" si="15"/>
        <v>-</v>
      </c>
      <c r="I79" s="260">
        <v>0.71560000000000001</v>
      </c>
      <c r="J79" s="133">
        <f t="shared" si="16"/>
        <v>0.82411419831761412</v>
      </c>
      <c r="K79" s="260"/>
      <c r="L79" s="133"/>
      <c r="M79" s="133"/>
    </row>
    <row r="80" spans="2:15" x14ac:dyDescent="0.25">
      <c r="B80" s="131" t="s">
        <v>60</v>
      </c>
      <c r="C80" s="260">
        <v>0.81590000000000007</v>
      </c>
      <c r="D80" s="133"/>
      <c r="E80" s="260">
        <v>0</v>
      </c>
      <c r="F80" s="133">
        <f t="shared" si="14"/>
        <v>-1</v>
      </c>
      <c r="G80" s="260">
        <v>0.34250000000000003</v>
      </c>
      <c r="H80" s="133" t="str">
        <f t="shared" si="15"/>
        <v>-</v>
      </c>
      <c r="I80" s="260">
        <v>0.7802</v>
      </c>
      <c r="J80" s="133">
        <f t="shared" si="16"/>
        <v>1.2779562043795618</v>
      </c>
      <c r="K80" s="260"/>
      <c r="L80" s="133"/>
      <c r="M80" s="133"/>
    </row>
    <row r="81" spans="2:15" x14ac:dyDescent="0.25">
      <c r="B81" s="131" t="s">
        <v>62</v>
      </c>
      <c r="C81" s="260">
        <v>0.84599999999999997</v>
      </c>
      <c r="D81" s="133"/>
      <c r="E81" s="260">
        <v>0</v>
      </c>
      <c r="F81" s="133">
        <f t="shared" si="14"/>
        <v>-1</v>
      </c>
      <c r="G81" s="260">
        <v>0.4894</v>
      </c>
      <c r="H81" s="133" t="str">
        <f t="shared" si="15"/>
        <v>-</v>
      </c>
      <c r="I81" s="260">
        <v>0.84849999999999992</v>
      </c>
      <c r="J81" s="133">
        <f t="shared" si="16"/>
        <v>0.7337556191254595</v>
      </c>
      <c r="K81" s="260"/>
      <c r="L81" s="133"/>
      <c r="M81" s="133"/>
    </row>
    <row r="82" spans="2:15" x14ac:dyDescent="0.25">
      <c r="B82" s="131" t="s">
        <v>64</v>
      </c>
      <c r="C82" s="260">
        <v>0.89849999999999997</v>
      </c>
      <c r="D82" s="133"/>
      <c r="E82" s="260">
        <v>0</v>
      </c>
      <c r="F82" s="133">
        <f t="shared" si="14"/>
        <v>-1</v>
      </c>
      <c r="G82" s="260">
        <v>0.66819999999999991</v>
      </c>
      <c r="H82" s="133" t="str">
        <f t="shared" si="15"/>
        <v>-</v>
      </c>
      <c r="I82" s="260">
        <v>0.89549999999999996</v>
      </c>
      <c r="J82" s="133">
        <f t="shared" si="16"/>
        <v>0.34016761448668076</v>
      </c>
      <c r="K82" s="260"/>
      <c r="L82" s="133"/>
      <c r="M82" s="133"/>
    </row>
    <row r="83" spans="2:15" x14ac:dyDescent="0.25">
      <c r="B83" s="131" t="s">
        <v>66</v>
      </c>
      <c r="C83" s="260">
        <v>0.82609999999999995</v>
      </c>
      <c r="D83" s="133"/>
      <c r="E83" s="260">
        <v>0</v>
      </c>
      <c r="F83" s="133">
        <f t="shared" si="14"/>
        <v>-1</v>
      </c>
      <c r="G83" s="260">
        <v>0.63950000000000007</v>
      </c>
      <c r="H83" s="133" t="str">
        <f t="shared" si="15"/>
        <v>-</v>
      </c>
      <c r="I83" s="260">
        <v>0.80840000000000001</v>
      </c>
      <c r="J83" s="133">
        <f t="shared" si="16"/>
        <v>0.26411258795934311</v>
      </c>
      <c r="K83" s="260"/>
      <c r="L83" s="133"/>
      <c r="M83" s="133"/>
    </row>
    <row r="84" spans="2:15" x14ac:dyDescent="0.25">
      <c r="B84" s="131" t="s">
        <v>68</v>
      </c>
      <c r="C84" s="260">
        <v>0.80400000000000005</v>
      </c>
      <c r="D84" s="133"/>
      <c r="E84" s="260">
        <v>0</v>
      </c>
      <c r="F84" s="133">
        <f t="shared" si="14"/>
        <v>-1</v>
      </c>
      <c r="G84" s="260">
        <v>0.73019999999999996</v>
      </c>
      <c r="H84" s="133" t="str">
        <f t="shared" si="15"/>
        <v>-</v>
      </c>
      <c r="I84" s="260">
        <v>0.82620000000000005</v>
      </c>
      <c r="J84" s="133">
        <f t="shared" si="16"/>
        <v>0.1314708299096139</v>
      </c>
      <c r="K84" s="260"/>
      <c r="L84" s="133"/>
      <c r="M84" s="133"/>
    </row>
    <row r="85" spans="2:15" x14ac:dyDescent="0.25">
      <c r="B85" s="131" t="s">
        <v>70</v>
      </c>
      <c r="C85" s="260">
        <v>0.77939999999999998</v>
      </c>
      <c r="D85" s="133"/>
      <c r="E85" s="260">
        <v>0</v>
      </c>
      <c r="F85" s="133">
        <f t="shared" si="14"/>
        <v>-1</v>
      </c>
      <c r="G85" s="260">
        <v>0.72849999999999993</v>
      </c>
      <c r="H85" s="133" t="str">
        <f t="shared" si="15"/>
        <v>-</v>
      </c>
      <c r="I85" s="260">
        <v>0.82440000000000002</v>
      </c>
      <c r="J85" s="133">
        <f t="shared" si="16"/>
        <v>0.13164035689773512</v>
      </c>
      <c r="K85" s="260"/>
      <c r="L85" s="133"/>
      <c r="M85" s="133"/>
    </row>
    <row r="86" spans="2:15" x14ac:dyDescent="0.25">
      <c r="B86" s="131" t="s">
        <v>72</v>
      </c>
      <c r="C86" s="260">
        <v>0.78189999999999993</v>
      </c>
      <c r="D86" s="133"/>
      <c r="E86" s="260">
        <v>0</v>
      </c>
      <c r="F86" s="133">
        <f t="shared" si="14"/>
        <v>-1</v>
      </c>
      <c r="G86" s="260">
        <v>0.60609999999999997</v>
      </c>
      <c r="H86" s="133" t="str">
        <f t="shared" si="15"/>
        <v>-</v>
      </c>
      <c r="I86" s="260">
        <v>0.79760000000000009</v>
      </c>
      <c r="J86" s="133">
        <f t="shared" si="16"/>
        <v>0.31595446295990781</v>
      </c>
      <c r="K86" s="260"/>
      <c r="L86" s="133"/>
      <c r="M86" s="133"/>
    </row>
    <row r="87" spans="2:15" ht="15.75" x14ac:dyDescent="0.25">
      <c r="B87" s="134" t="s">
        <v>33</v>
      </c>
      <c r="C87" s="262">
        <v>0.80279999999999996</v>
      </c>
      <c r="D87" s="136"/>
      <c r="E87" s="262">
        <v>0</v>
      </c>
      <c r="F87" s="136">
        <f t="shared" si="14"/>
        <v>-1</v>
      </c>
      <c r="G87" s="262">
        <v>0.5524</v>
      </c>
      <c r="H87" s="136" t="str">
        <f t="shared" si="15"/>
        <v>-</v>
      </c>
      <c r="I87" s="262">
        <v>0.77379999999999993</v>
      </c>
      <c r="J87" s="136">
        <f t="shared" si="16"/>
        <v>0.400796524257784</v>
      </c>
      <c r="K87" s="262">
        <v>0.83125374073518221</v>
      </c>
      <c r="L87" s="136">
        <v>0.19673669136098759</v>
      </c>
      <c r="M87" s="136">
        <v>5.6624840199847259E-2</v>
      </c>
    </row>
    <row r="88" spans="2:15" ht="6" customHeight="1" x14ac:dyDescent="0.25"/>
    <row r="89" spans="2:15" x14ac:dyDescent="0.25">
      <c r="B89" s="39" t="s">
        <v>19</v>
      </c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</row>
    <row r="92" spans="2:15" ht="21.75" customHeight="1" thickBot="1" x14ac:dyDescent="0.3">
      <c r="B92" s="293" t="s">
        <v>379</v>
      </c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O92" s="1" t="s">
        <v>380</v>
      </c>
    </row>
    <row r="93" spans="2:15" ht="10.5" customHeight="1" thickBot="1" x14ac:dyDescent="0.3">
      <c r="B93" s="124"/>
      <c r="C93" s="125"/>
      <c r="D93" s="124"/>
      <c r="E93" s="124"/>
      <c r="F93" s="124"/>
      <c r="G93" s="124"/>
      <c r="H93" s="124"/>
      <c r="I93" s="124"/>
      <c r="J93" s="124"/>
      <c r="K93" s="2"/>
      <c r="L93" s="2"/>
      <c r="O93" s="1" t="s">
        <v>381</v>
      </c>
    </row>
    <row r="94" spans="2:15" ht="22.5" thickTop="1" thickBot="1" x14ac:dyDescent="0.3">
      <c r="B94" s="3"/>
      <c r="C94" s="303" t="s">
        <v>23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5"/>
    </row>
    <row r="95" spans="2:15" ht="22.5" thickTop="1" thickBot="1" x14ac:dyDescent="0.3">
      <c r="B95" s="3"/>
      <c r="C95" s="306">
        <v>2019</v>
      </c>
      <c r="D95" s="307"/>
      <c r="E95" s="308" t="s">
        <v>161</v>
      </c>
      <c r="F95" s="307"/>
      <c r="G95" s="308" t="s">
        <v>160</v>
      </c>
      <c r="H95" s="307"/>
      <c r="I95" s="308">
        <v>2022</v>
      </c>
      <c r="J95" s="307"/>
      <c r="K95" s="308">
        <v>2023</v>
      </c>
      <c r="L95" s="309"/>
      <c r="M95" s="310"/>
    </row>
    <row r="96" spans="2:15" ht="16.5" thickTop="1" thickBot="1" x14ac:dyDescent="0.3">
      <c r="B96" s="6"/>
      <c r="C96" s="127" t="s">
        <v>46</v>
      </c>
      <c r="D96" s="128" t="str">
        <f>CONCATENATE("var ",RIGHT(C95,2),"/",RIGHT(C95-1,2))</f>
        <v>var 19/18</v>
      </c>
      <c r="E96" s="129" t="s">
        <v>46</v>
      </c>
      <c r="F96" s="128" t="str">
        <f>CONCATENATE("var ",RIGHT(E95,2),"/",RIGHT(C95,2))</f>
        <v>var 20/19</v>
      </c>
      <c r="G96" s="129" t="s">
        <v>46</v>
      </c>
      <c r="H96" s="128" t="str">
        <f>CONCATENATE("var ",RIGHT(G95,2),"/",RIGHT(E95,2))</f>
        <v>var 21/20</v>
      </c>
      <c r="I96" s="129" t="s">
        <v>46</v>
      </c>
      <c r="J96" s="128" t="str">
        <f>CONCATENATE("var ",RIGHT(I95,2),"/",RIGHT(G95,2))</f>
        <v>var 22/21</v>
      </c>
      <c r="K96" s="129" t="s">
        <v>46</v>
      </c>
      <c r="L96" s="128" t="str">
        <f>CONCATENATE("var ",RIGHT(K95,2),"/",RIGHT(I95,2))</f>
        <v>var 23/22</v>
      </c>
      <c r="M96" s="128" t="str">
        <f>CONCATENATE("var ",RIGHT(K95,2),"/",RIGHT(C95,2))</f>
        <v>var 23/19</v>
      </c>
    </row>
    <row r="97" spans="2:13" x14ac:dyDescent="0.25">
      <c r="B97" s="131" t="s">
        <v>50</v>
      </c>
      <c r="C97" s="260">
        <v>0.70499999999999996</v>
      </c>
      <c r="D97" s="133"/>
      <c r="E97" s="260">
        <v>0.72870000000000001</v>
      </c>
      <c r="F97" s="133">
        <f t="shared" ref="F97:F109" si="19">IFERROR(E97/C97-1,"-")</f>
        <v>3.3617021276595827E-2</v>
      </c>
      <c r="G97" s="260">
        <v>0.16829999999999998</v>
      </c>
      <c r="H97" s="133">
        <f t="shared" ref="H97:H109" si="20">IFERROR(G97/E97-1,"-")</f>
        <v>-0.76904075751337997</v>
      </c>
      <c r="I97" s="260">
        <v>0.49219999999999997</v>
      </c>
      <c r="J97" s="133">
        <f t="shared" ref="J97:J109" si="21">IFERROR(I97/G97-1,"-")</f>
        <v>1.9245395127748073</v>
      </c>
      <c r="K97" s="260">
        <v>0.65670000000000006</v>
      </c>
      <c r="L97" s="133">
        <f t="shared" ref="L97:L100" si="22">IFERROR(K97/I97-1,"-")</f>
        <v>0.33421373425436829</v>
      </c>
      <c r="M97" s="133">
        <f>IFERROR(K97/C97-1,"-")</f>
        <v>-6.8510638297872184E-2</v>
      </c>
    </row>
    <row r="98" spans="2:13" x14ac:dyDescent="0.25">
      <c r="B98" s="131" t="s">
        <v>52</v>
      </c>
      <c r="C98" s="260">
        <v>0.7034999999999999</v>
      </c>
      <c r="D98" s="133"/>
      <c r="E98" s="260">
        <v>0.69769999999999999</v>
      </c>
      <c r="F98" s="133">
        <f t="shared" si="19"/>
        <v>-8.2444918265812683E-3</v>
      </c>
      <c r="G98" s="260">
        <v>0.17620000000000002</v>
      </c>
      <c r="H98" s="133">
        <f t="shared" si="20"/>
        <v>-0.74745592661602411</v>
      </c>
      <c r="I98" s="260">
        <v>0.63170000000000004</v>
      </c>
      <c r="J98" s="133">
        <f t="shared" si="21"/>
        <v>2.5851305334846764</v>
      </c>
      <c r="K98" s="260">
        <v>0.73430000000000006</v>
      </c>
      <c r="L98" s="133">
        <f t="shared" si="22"/>
        <v>0.16241886971663777</v>
      </c>
      <c r="M98" s="133">
        <f t="shared" ref="M98:M100" si="23">IFERROR(K98/C98-1,"-")</f>
        <v>4.378109452736334E-2</v>
      </c>
    </row>
    <row r="99" spans="2:13" x14ac:dyDescent="0.25">
      <c r="B99" s="131" t="s">
        <v>54</v>
      </c>
      <c r="C99" s="260">
        <v>0.69269999999999998</v>
      </c>
      <c r="D99" s="133"/>
      <c r="E99" s="260">
        <v>0.36009999999999998</v>
      </c>
      <c r="F99" s="133">
        <f t="shared" si="19"/>
        <v>-0.48015013714450705</v>
      </c>
      <c r="G99" s="260">
        <v>0.26950000000000002</v>
      </c>
      <c r="H99" s="133">
        <f t="shared" si="20"/>
        <v>-0.25159677867259089</v>
      </c>
      <c r="I99" s="260">
        <v>0.63300000000000001</v>
      </c>
      <c r="J99" s="133">
        <f t="shared" si="21"/>
        <v>1.3487940630797772</v>
      </c>
      <c r="K99" s="260">
        <v>0.70069999999999988</v>
      </c>
      <c r="L99" s="133">
        <f t="shared" si="22"/>
        <v>0.10695102685623992</v>
      </c>
      <c r="M99" s="133">
        <f t="shared" si="23"/>
        <v>1.1549011115923102E-2</v>
      </c>
    </row>
    <row r="100" spans="2:13" x14ac:dyDescent="0.25">
      <c r="B100" s="131" t="s">
        <v>56</v>
      </c>
      <c r="C100" s="260">
        <v>0.62809999999999999</v>
      </c>
      <c r="D100" s="133"/>
      <c r="E100" s="260">
        <v>0</v>
      </c>
      <c r="F100" s="133">
        <f t="shared" si="19"/>
        <v>-1</v>
      </c>
      <c r="G100" s="260">
        <v>0.26600000000000001</v>
      </c>
      <c r="H100" s="133" t="str">
        <f t="shared" si="20"/>
        <v>-</v>
      </c>
      <c r="I100" s="260">
        <v>0.61180000000000001</v>
      </c>
      <c r="J100" s="133">
        <f t="shared" si="21"/>
        <v>1.2999999999999998</v>
      </c>
      <c r="K100" s="260">
        <v>0.69530000000000003</v>
      </c>
      <c r="L100" s="133">
        <f t="shared" si="22"/>
        <v>0.13648251062438699</v>
      </c>
      <c r="M100" s="133">
        <f t="shared" si="23"/>
        <v>0.10698933290877255</v>
      </c>
    </row>
    <row r="101" spans="2:13" x14ac:dyDescent="0.25">
      <c r="B101" s="131" t="s">
        <v>58</v>
      </c>
      <c r="C101" s="260">
        <v>0.5837</v>
      </c>
      <c r="D101" s="133"/>
      <c r="E101" s="260">
        <v>0</v>
      </c>
      <c r="F101" s="133">
        <f t="shared" si="19"/>
        <v>-1</v>
      </c>
      <c r="G101" s="260">
        <v>0.33960000000000001</v>
      </c>
      <c r="H101" s="133" t="str">
        <f t="shared" si="20"/>
        <v>-</v>
      </c>
      <c r="I101" s="260">
        <v>0.5423</v>
      </c>
      <c r="J101" s="133">
        <f t="shared" si="21"/>
        <v>0.59687868080094231</v>
      </c>
      <c r="K101" s="260"/>
      <c r="L101" s="133"/>
      <c r="M101" s="133"/>
    </row>
    <row r="102" spans="2:13" x14ac:dyDescent="0.25">
      <c r="B102" s="131" t="s">
        <v>60</v>
      </c>
      <c r="C102" s="260">
        <v>0.69450000000000001</v>
      </c>
      <c r="D102" s="133"/>
      <c r="E102" s="260">
        <v>0</v>
      </c>
      <c r="F102" s="133">
        <f t="shared" si="19"/>
        <v>-1</v>
      </c>
      <c r="G102" s="260">
        <v>0.29350000000000004</v>
      </c>
      <c r="H102" s="133" t="str">
        <f t="shared" si="20"/>
        <v>-</v>
      </c>
      <c r="I102" s="260">
        <v>0.5756</v>
      </c>
      <c r="J102" s="133">
        <f t="shared" si="21"/>
        <v>0.96115843270868795</v>
      </c>
      <c r="K102" s="260"/>
      <c r="L102" s="133"/>
      <c r="M102" s="133"/>
    </row>
    <row r="103" spans="2:13" x14ac:dyDescent="0.25">
      <c r="B103" s="131" t="s">
        <v>62</v>
      </c>
      <c r="C103" s="260">
        <v>0.72329999999999994</v>
      </c>
      <c r="D103" s="133"/>
      <c r="E103" s="260">
        <v>0</v>
      </c>
      <c r="F103" s="133">
        <f t="shared" si="19"/>
        <v>-1</v>
      </c>
      <c r="G103" s="260">
        <v>0.34029999999999999</v>
      </c>
      <c r="H103" s="133" t="str">
        <f t="shared" si="20"/>
        <v>-</v>
      </c>
      <c r="I103" s="260">
        <v>0.63270000000000004</v>
      </c>
      <c r="J103" s="133">
        <f t="shared" si="21"/>
        <v>0.85924184543050264</v>
      </c>
      <c r="K103" s="260"/>
      <c r="L103" s="133"/>
      <c r="M103" s="133"/>
    </row>
    <row r="104" spans="2:13" x14ac:dyDescent="0.25">
      <c r="B104" s="131" t="s">
        <v>64</v>
      </c>
      <c r="C104" s="260">
        <v>0.70790000000000008</v>
      </c>
      <c r="D104" s="133"/>
      <c r="E104" s="260">
        <v>0</v>
      </c>
      <c r="F104" s="133">
        <f t="shared" si="19"/>
        <v>-1</v>
      </c>
      <c r="G104" s="260">
        <v>0.50109999999999999</v>
      </c>
      <c r="H104" s="133" t="str">
        <f t="shared" si="20"/>
        <v>-</v>
      </c>
      <c r="I104" s="260">
        <v>0.72010000000000007</v>
      </c>
      <c r="J104" s="133">
        <f t="shared" si="21"/>
        <v>0.43703851526641402</v>
      </c>
      <c r="K104" s="260"/>
      <c r="L104" s="133"/>
      <c r="M104" s="133"/>
    </row>
    <row r="105" spans="2:13" x14ac:dyDescent="0.25">
      <c r="B105" s="131" t="s">
        <v>66</v>
      </c>
      <c r="C105" s="260">
        <v>0.65390000000000004</v>
      </c>
      <c r="D105" s="133"/>
      <c r="E105" s="260">
        <v>0</v>
      </c>
      <c r="F105" s="133">
        <f t="shared" si="19"/>
        <v>-1</v>
      </c>
      <c r="G105" s="260">
        <v>0.45030000000000003</v>
      </c>
      <c r="H105" s="133" t="str">
        <f t="shared" si="20"/>
        <v>-</v>
      </c>
      <c r="I105" s="260">
        <v>0.60599999999999998</v>
      </c>
      <c r="J105" s="133">
        <f t="shared" si="21"/>
        <v>0.34576948700866073</v>
      </c>
      <c r="K105" s="260"/>
      <c r="L105" s="133"/>
      <c r="M105" s="133"/>
    </row>
    <row r="106" spans="2:13" x14ac:dyDescent="0.25">
      <c r="B106" s="131" t="s">
        <v>68</v>
      </c>
      <c r="C106" s="260">
        <v>0.61609999999999998</v>
      </c>
      <c r="D106" s="133"/>
      <c r="E106" s="260">
        <v>0</v>
      </c>
      <c r="F106" s="133">
        <f t="shared" si="19"/>
        <v>-1</v>
      </c>
      <c r="G106" s="260">
        <v>0.55590000000000006</v>
      </c>
      <c r="H106" s="133" t="str">
        <f t="shared" si="20"/>
        <v>-</v>
      </c>
      <c r="I106" s="260">
        <v>0.63700000000000001</v>
      </c>
      <c r="J106" s="133">
        <f t="shared" si="21"/>
        <v>0.14588954847994229</v>
      </c>
      <c r="K106" s="260"/>
      <c r="L106" s="133"/>
      <c r="M106" s="133"/>
    </row>
    <row r="107" spans="2:13" x14ac:dyDescent="0.25">
      <c r="B107" s="131" t="s">
        <v>70</v>
      </c>
      <c r="C107" s="260">
        <v>0.67459999999999998</v>
      </c>
      <c r="D107" s="133"/>
      <c r="E107" s="260">
        <v>0</v>
      </c>
      <c r="F107" s="133">
        <f t="shared" si="19"/>
        <v>-1</v>
      </c>
      <c r="G107" s="260">
        <v>0.62290000000000001</v>
      </c>
      <c r="H107" s="133" t="str">
        <f t="shared" si="20"/>
        <v>-</v>
      </c>
      <c r="I107" s="260">
        <v>0.65410000000000001</v>
      </c>
      <c r="J107" s="133">
        <f t="shared" si="21"/>
        <v>5.0088296676834121E-2</v>
      </c>
      <c r="K107" s="260"/>
      <c r="L107" s="133"/>
      <c r="M107" s="133"/>
    </row>
    <row r="108" spans="2:13" x14ac:dyDescent="0.25">
      <c r="B108" s="131" t="s">
        <v>72</v>
      </c>
      <c r="C108" s="260">
        <v>0.67130000000000001</v>
      </c>
      <c r="D108" s="133"/>
      <c r="E108" s="260">
        <v>0</v>
      </c>
      <c r="F108" s="133">
        <f t="shared" si="19"/>
        <v>-1</v>
      </c>
      <c r="G108" s="260">
        <v>0.53170000000000006</v>
      </c>
      <c r="H108" s="133" t="str">
        <f t="shared" si="20"/>
        <v>-</v>
      </c>
      <c r="I108" s="260">
        <v>0.63149999999999995</v>
      </c>
      <c r="J108" s="133">
        <f t="shared" si="21"/>
        <v>0.18769983073161534</v>
      </c>
      <c r="K108" s="260"/>
      <c r="L108" s="133"/>
      <c r="M108" s="133"/>
    </row>
    <row r="109" spans="2:13" ht="15.75" x14ac:dyDescent="0.25">
      <c r="B109" s="134" t="s">
        <v>33</v>
      </c>
      <c r="C109" s="262">
        <v>0.67099999999999993</v>
      </c>
      <c r="D109" s="136"/>
      <c r="E109" s="262">
        <v>0</v>
      </c>
      <c r="F109" s="136">
        <f t="shared" si="19"/>
        <v>-1</v>
      </c>
      <c r="G109" s="262">
        <v>0.42249999999999999</v>
      </c>
      <c r="H109" s="136" t="str">
        <f t="shared" si="20"/>
        <v>-</v>
      </c>
      <c r="I109" s="262">
        <v>0.61450000000000005</v>
      </c>
      <c r="J109" s="136">
        <f t="shared" si="21"/>
        <v>0.45443786982248535</v>
      </c>
      <c r="K109" s="262">
        <v>0.69527576416937442</v>
      </c>
      <c r="L109" s="136">
        <v>0.17447172413238721</v>
      </c>
      <c r="M109" s="136">
        <v>1.9065812158520101E-2</v>
      </c>
    </row>
    <row r="110" spans="2:13" ht="6" customHeight="1" x14ac:dyDescent="0.25"/>
    <row r="111" spans="2:13" x14ac:dyDescent="0.25">
      <c r="B111" s="39" t="s">
        <v>19</v>
      </c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</row>
    <row r="114" spans="2:15" ht="21.75" customHeight="1" thickBot="1" x14ac:dyDescent="0.3">
      <c r="B114" s="293" t="s">
        <v>382</v>
      </c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O114" s="1" t="s">
        <v>383</v>
      </c>
    </row>
    <row r="115" spans="2:15" ht="10.5" customHeight="1" thickBot="1" x14ac:dyDescent="0.3">
      <c r="B115" s="124"/>
      <c r="C115" s="125"/>
      <c r="D115" s="124"/>
      <c r="E115" s="124"/>
      <c r="F115" s="124"/>
      <c r="G115" s="124"/>
      <c r="H115" s="124"/>
      <c r="I115" s="124"/>
      <c r="J115" s="124"/>
      <c r="K115" s="2"/>
      <c r="L115" s="2"/>
      <c r="O115" s="1" t="s">
        <v>384</v>
      </c>
    </row>
    <row r="116" spans="2:15" ht="22.5" thickTop="1" thickBot="1" x14ac:dyDescent="0.3">
      <c r="B116" s="3"/>
      <c r="C116" s="303" t="s">
        <v>24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5"/>
    </row>
    <row r="117" spans="2:15" ht="22.5" thickTop="1" thickBot="1" x14ac:dyDescent="0.3">
      <c r="B117" s="3"/>
      <c r="C117" s="306">
        <v>2019</v>
      </c>
      <c r="D117" s="307"/>
      <c r="E117" s="308" t="s">
        <v>161</v>
      </c>
      <c r="F117" s="307"/>
      <c r="G117" s="308" t="s">
        <v>160</v>
      </c>
      <c r="H117" s="307"/>
      <c r="I117" s="308">
        <v>2022</v>
      </c>
      <c r="J117" s="307"/>
      <c r="K117" s="308">
        <v>2023</v>
      </c>
      <c r="L117" s="309"/>
      <c r="M117" s="310"/>
    </row>
    <row r="118" spans="2:15" ht="16.5" thickTop="1" thickBot="1" x14ac:dyDescent="0.3">
      <c r="B118" s="6"/>
      <c r="C118" s="127" t="s">
        <v>46</v>
      </c>
      <c r="D118" s="128" t="str">
        <f>CONCATENATE("var ",RIGHT(C117,2),"/",RIGHT(C117-1,2))</f>
        <v>var 19/18</v>
      </c>
      <c r="E118" s="129" t="s">
        <v>46</v>
      </c>
      <c r="F118" s="128" t="str">
        <f>CONCATENATE("var ",RIGHT(E117,2),"/",RIGHT(C117,2))</f>
        <v>var 20/19</v>
      </c>
      <c r="G118" s="129" t="s">
        <v>46</v>
      </c>
      <c r="H118" s="128" t="str">
        <f>CONCATENATE("var ",RIGHT(G117,2),"/",RIGHT(E117,2))</f>
        <v>var 21/20</v>
      </c>
      <c r="I118" s="129" t="s">
        <v>46</v>
      </c>
      <c r="J118" s="128" t="str">
        <f>CONCATENATE("var ",RIGHT(I117,2),"/",RIGHT(G117,2))</f>
        <v>var 22/21</v>
      </c>
      <c r="K118" s="129" t="s">
        <v>46</v>
      </c>
      <c r="L118" s="128" t="str">
        <f>CONCATENATE("var ",RIGHT(K117,2),"/",RIGHT(I117,2))</f>
        <v>var 23/22</v>
      </c>
      <c r="M118" s="128" t="str">
        <f>CONCATENATE("var ",RIGHT(K117,2),"/",RIGHT(C117,2))</f>
        <v>var 23/19</v>
      </c>
    </row>
    <row r="119" spans="2:15" x14ac:dyDescent="0.25">
      <c r="B119" s="131" t="s">
        <v>50</v>
      </c>
      <c r="C119" s="260">
        <v>0.61750000000000005</v>
      </c>
      <c r="D119" s="133"/>
      <c r="E119" s="260">
        <v>0.72870000000000001</v>
      </c>
      <c r="F119" s="133">
        <f t="shared" ref="F119:F131" si="24">IFERROR(E119/C119-1,"-")</f>
        <v>0.18008097165991899</v>
      </c>
      <c r="G119" s="260">
        <v>0.624</v>
      </c>
      <c r="H119" s="133">
        <f t="shared" ref="H119:H131" si="25">IFERROR(G119/E119-1,"-")</f>
        <v>-0.14368052696582956</v>
      </c>
      <c r="I119" s="260">
        <v>0.51300000000000001</v>
      </c>
      <c r="J119" s="133">
        <f t="shared" ref="J119:J131" si="26">IFERROR(I119/G119-1,"-")</f>
        <v>-0.17788461538461542</v>
      </c>
      <c r="K119" s="260">
        <v>0.62680000000000002</v>
      </c>
      <c r="L119" s="133">
        <f t="shared" ref="L119:L122" si="27">IFERROR(K119/I119-1,"-")</f>
        <v>0.22183235867446394</v>
      </c>
      <c r="M119" s="133">
        <f>IFERROR(K119/C119-1,"-")</f>
        <v>1.5060728744939134E-2</v>
      </c>
    </row>
    <row r="120" spans="2:15" x14ac:dyDescent="0.25">
      <c r="B120" s="131" t="s">
        <v>52</v>
      </c>
      <c r="C120" s="260">
        <v>0.63170000000000004</v>
      </c>
      <c r="D120" s="133"/>
      <c r="E120" s="260">
        <v>0.69769999999999999</v>
      </c>
      <c r="F120" s="133">
        <f t="shared" si="24"/>
        <v>0.10447997467152126</v>
      </c>
      <c r="G120" s="260">
        <v>0.73430000000000006</v>
      </c>
      <c r="H120" s="133">
        <f t="shared" si="25"/>
        <v>5.245807653719381E-2</v>
      </c>
      <c r="I120" s="260">
        <v>0.58329999999999993</v>
      </c>
      <c r="J120" s="133">
        <f t="shared" si="26"/>
        <v>-0.20563802260656427</v>
      </c>
      <c r="K120" s="260">
        <v>0.62419999999999998</v>
      </c>
      <c r="L120" s="133">
        <f t="shared" si="27"/>
        <v>7.0118292473855703E-2</v>
      </c>
      <c r="M120" s="133">
        <f t="shared" ref="M120:M122" si="28">IFERROR(K120/C120-1,"-")</f>
        <v>-1.1872724394491163E-2</v>
      </c>
    </row>
    <row r="121" spans="2:15" x14ac:dyDescent="0.25">
      <c r="B121" s="131" t="s">
        <v>54</v>
      </c>
      <c r="C121" s="260">
        <v>0.59219999999999995</v>
      </c>
      <c r="D121" s="133"/>
      <c r="E121" s="260">
        <v>0.36009999999999998</v>
      </c>
      <c r="F121" s="133">
        <f t="shared" si="24"/>
        <v>-0.39192840256670047</v>
      </c>
      <c r="G121" s="260">
        <v>0.63479999999999992</v>
      </c>
      <c r="H121" s="133">
        <f t="shared" si="25"/>
        <v>0.76284365454040537</v>
      </c>
      <c r="I121" s="260">
        <v>0.57320000000000004</v>
      </c>
      <c r="J121" s="133">
        <f t="shared" si="26"/>
        <v>-9.7038437303087366E-2</v>
      </c>
      <c r="K121" s="260">
        <v>0.60389999999999999</v>
      </c>
      <c r="L121" s="133">
        <f t="shared" si="27"/>
        <v>5.3558967201674745E-2</v>
      </c>
      <c r="M121" s="133">
        <f t="shared" si="28"/>
        <v>1.9756838905775176E-2</v>
      </c>
    </row>
    <row r="122" spans="2:15" x14ac:dyDescent="0.25">
      <c r="B122" s="131" t="s">
        <v>56</v>
      </c>
      <c r="C122" s="260">
        <v>0.53859999999999997</v>
      </c>
      <c r="D122" s="133"/>
      <c r="E122" s="260">
        <v>0</v>
      </c>
      <c r="F122" s="133">
        <f t="shared" si="24"/>
        <v>-1</v>
      </c>
      <c r="G122" s="260">
        <v>0.50749999999999995</v>
      </c>
      <c r="H122" s="133" t="str">
        <f t="shared" si="25"/>
        <v>-</v>
      </c>
      <c r="I122" s="260">
        <v>0.51200000000000001</v>
      </c>
      <c r="J122" s="133">
        <f t="shared" si="26"/>
        <v>8.8669950738917702E-3</v>
      </c>
      <c r="K122" s="260">
        <v>0.51129999999999998</v>
      </c>
      <c r="L122" s="133">
        <f t="shared" si="27"/>
        <v>-1.3671875000000888E-3</v>
      </c>
      <c r="M122" s="133">
        <f t="shared" si="28"/>
        <v>-5.0686966208689177E-2</v>
      </c>
    </row>
    <row r="123" spans="2:15" x14ac:dyDescent="0.25">
      <c r="B123" s="131" t="s">
        <v>58</v>
      </c>
      <c r="C123" s="260">
        <v>0.59060000000000001</v>
      </c>
      <c r="D123" s="133"/>
      <c r="E123" s="260">
        <v>0</v>
      </c>
      <c r="F123" s="133">
        <f t="shared" si="24"/>
        <v>-1</v>
      </c>
      <c r="G123" s="260">
        <v>0.68359999999999999</v>
      </c>
      <c r="H123" s="133" t="str">
        <f t="shared" si="25"/>
        <v>-</v>
      </c>
      <c r="I123" s="260">
        <v>0.4178</v>
      </c>
      <c r="J123" s="133">
        <f t="shared" si="26"/>
        <v>-0.38882387361029835</v>
      </c>
      <c r="K123" s="260"/>
      <c r="L123" s="133"/>
      <c r="M123" s="133"/>
    </row>
    <row r="124" spans="2:15" x14ac:dyDescent="0.25">
      <c r="B124" s="131" t="s">
        <v>60</v>
      </c>
      <c r="C124" s="260">
        <v>0.63219999999999998</v>
      </c>
      <c r="D124" s="133"/>
      <c r="E124" s="260">
        <v>0</v>
      </c>
      <c r="F124" s="133">
        <f t="shared" si="24"/>
        <v>-1</v>
      </c>
      <c r="G124" s="260">
        <v>0.36869999999999997</v>
      </c>
      <c r="H124" s="133" t="str">
        <f t="shared" si="25"/>
        <v>-</v>
      </c>
      <c r="I124" s="260">
        <v>0.43450000000000005</v>
      </c>
      <c r="J124" s="133">
        <f t="shared" si="26"/>
        <v>0.17846487659343668</v>
      </c>
      <c r="K124" s="260"/>
      <c r="L124" s="133"/>
      <c r="M124" s="133"/>
    </row>
    <row r="125" spans="2:15" x14ac:dyDescent="0.25">
      <c r="B125" s="131" t="s">
        <v>62</v>
      </c>
      <c r="C125" s="260">
        <v>0.50939999999999996</v>
      </c>
      <c r="D125" s="133"/>
      <c r="E125" s="260">
        <v>0</v>
      </c>
      <c r="F125" s="133">
        <f t="shared" si="24"/>
        <v>-1</v>
      </c>
      <c r="G125" s="260">
        <v>0.28389999999999999</v>
      </c>
      <c r="H125" s="133" t="str">
        <f t="shared" si="25"/>
        <v>-</v>
      </c>
      <c r="I125" s="260">
        <v>0.4788</v>
      </c>
      <c r="J125" s="133">
        <f t="shared" si="26"/>
        <v>0.68650933427263139</v>
      </c>
      <c r="K125" s="260"/>
      <c r="L125" s="133"/>
      <c r="M125" s="133"/>
    </row>
    <row r="126" spans="2:15" x14ac:dyDescent="0.25">
      <c r="B126" s="131" t="s">
        <v>64</v>
      </c>
      <c r="C126" s="260">
        <v>0.47340000000000004</v>
      </c>
      <c r="D126" s="133"/>
      <c r="E126" s="260">
        <v>0</v>
      </c>
      <c r="F126" s="133">
        <f t="shared" si="24"/>
        <v>-1</v>
      </c>
      <c r="G126" s="260">
        <v>0.48430000000000001</v>
      </c>
      <c r="H126" s="133" t="str">
        <f t="shared" si="25"/>
        <v>-</v>
      </c>
      <c r="I126" s="260">
        <v>0.53129999999999999</v>
      </c>
      <c r="J126" s="133">
        <f t="shared" si="26"/>
        <v>9.7047284740862994E-2</v>
      </c>
      <c r="K126" s="260"/>
      <c r="L126" s="133"/>
      <c r="M126" s="133"/>
    </row>
    <row r="127" spans="2:15" x14ac:dyDescent="0.25">
      <c r="B127" s="131" t="s">
        <v>66</v>
      </c>
      <c r="C127" s="260">
        <v>0.43200000000000005</v>
      </c>
      <c r="D127" s="133"/>
      <c r="E127" s="260">
        <v>0</v>
      </c>
      <c r="F127" s="133">
        <f t="shared" si="24"/>
        <v>-1</v>
      </c>
      <c r="G127" s="260">
        <v>0.40649999999999997</v>
      </c>
      <c r="H127" s="133" t="str">
        <f t="shared" si="25"/>
        <v>-</v>
      </c>
      <c r="I127" s="260">
        <v>0.48009999999999997</v>
      </c>
      <c r="J127" s="133">
        <f t="shared" si="26"/>
        <v>0.18105781057810577</v>
      </c>
      <c r="K127" s="260"/>
      <c r="L127" s="133"/>
      <c r="M127" s="133"/>
    </row>
    <row r="128" spans="2:15" x14ac:dyDescent="0.25">
      <c r="B128" s="131" t="s">
        <v>68</v>
      </c>
      <c r="C128" s="260">
        <v>0.51180000000000003</v>
      </c>
      <c r="D128" s="133"/>
      <c r="E128" s="260">
        <v>0</v>
      </c>
      <c r="F128" s="133">
        <f t="shared" si="24"/>
        <v>-1</v>
      </c>
      <c r="G128" s="260">
        <v>0.45169999999999999</v>
      </c>
      <c r="H128" s="133" t="str">
        <f t="shared" si="25"/>
        <v>-</v>
      </c>
      <c r="I128" s="260">
        <v>0.55169999999999997</v>
      </c>
      <c r="J128" s="133">
        <f t="shared" si="26"/>
        <v>0.22138587558113798</v>
      </c>
      <c r="K128" s="260"/>
      <c r="L128" s="133"/>
      <c r="M128" s="133"/>
    </row>
    <row r="129" spans="2:15" x14ac:dyDescent="0.25">
      <c r="B129" s="131" t="s">
        <v>70</v>
      </c>
      <c r="C129" s="260">
        <v>0.50340000000000007</v>
      </c>
      <c r="D129" s="133"/>
      <c r="E129" s="260">
        <v>0</v>
      </c>
      <c r="F129" s="133">
        <f t="shared" si="24"/>
        <v>-1</v>
      </c>
      <c r="G129" s="260">
        <v>0.51890000000000003</v>
      </c>
      <c r="H129" s="133" t="str">
        <f t="shared" si="25"/>
        <v>-</v>
      </c>
      <c r="I129" s="260">
        <v>0.60870000000000002</v>
      </c>
      <c r="J129" s="133">
        <f t="shared" si="26"/>
        <v>0.17305839275390245</v>
      </c>
      <c r="K129" s="260"/>
      <c r="L129" s="133"/>
      <c r="M129" s="133"/>
    </row>
    <row r="130" spans="2:15" x14ac:dyDescent="0.25">
      <c r="B130" s="131" t="s">
        <v>72</v>
      </c>
      <c r="C130" s="260">
        <v>0.51840000000000008</v>
      </c>
      <c r="D130" s="133"/>
      <c r="E130" s="260">
        <v>0</v>
      </c>
      <c r="F130" s="133">
        <f t="shared" si="24"/>
        <v>-1</v>
      </c>
      <c r="G130" s="260">
        <v>0.48039999999999999</v>
      </c>
      <c r="H130" s="133" t="str">
        <f t="shared" si="25"/>
        <v>-</v>
      </c>
      <c r="I130" s="260">
        <v>0.61360000000000003</v>
      </c>
      <c r="J130" s="133">
        <f t="shared" si="26"/>
        <v>0.27726894254787693</v>
      </c>
      <c r="K130" s="260"/>
      <c r="L130" s="133"/>
      <c r="M130" s="133"/>
    </row>
    <row r="131" spans="2:15" ht="15.75" x14ac:dyDescent="0.25">
      <c r="B131" s="134" t="s">
        <v>33</v>
      </c>
      <c r="C131" s="262">
        <v>0.54720000000000002</v>
      </c>
      <c r="D131" s="136"/>
      <c r="E131" s="262">
        <v>0</v>
      </c>
      <c r="F131" s="136">
        <f t="shared" si="24"/>
        <v>-1</v>
      </c>
      <c r="G131" s="262">
        <v>0.44990000000000002</v>
      </c>
      <c r="H131" s="136" t="str">
        <f t="shared" si="25"/>
        <v>-</v>
      </c>
      <c r="I131" s="262">
        <v>0.52500000000000002</v>
      </c>
      <c r="J131" s="136">
        <f t="shared" si="26"/>
        <v>0.16692598355190036</v>
      </c>
      <c r="K131" s="262">
        <v>0.59153842313261151</v>
      </c>
      <c r="L131" s="136">
        <v>8.6945307737468003E-2</v>
      </c>
      <c r="M131" s="136">
        <v>-5.0555673922474398E-3</v>
      </c>
    </row>
    <row r="132" spans="2:15" ht="6" customHeight="1" x14ac:dyDescent="0.25"/>
    <row r="133" spans="2:15" x14ac:dyDescent="0.25">
      <c r="B133" s="39" t="s">
        <v>19</v>
      </c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</row>
    <row r="136" spans="2:15" ht="21.75" customHeight="1" thickBot="1" x14ac:dyDescent="0.3">
      <c r="B136" s="293" t="s">
        <v>385</v>
      </c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O136" s="1" t="s">
        <v>386</v>
      </c>
    </row>
    <row r="137" spans="2:15" ht="10.5" customHeight="1" thickBot="1" x14ac:dyDescent="0.3">
      <c r="B137" s="124"/>
      <c r="C137" s="125"/>
      <c r="D137" s="124"/>
      <c r="E137" s="124"/>
      <c r="F137" s="124"/>
      <c r="G137" s="124"/>
      <c r="H137" s="124"/>
      <c r="I137" s="124"/>
      <c r="J137" s="124"/>
      <c r="K137" s="2"/>
      <c r="L137" s="2"/>
      <c r="O137" s="1" t="s">
        <v>387</v>
      </c>
    </row>
    <row r="138" spans="2:15" ht="22.5" thickTop="1" thickBot="1" x14ac:dyDescent="0.3">
      <c r="B138" s="3"/>
      <c r="C138" s="303" t="s">
        <v>25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5"/>
    </row>
    <row r="139" spans="2:15" ht="22.5" thickTop="1" thickBot="1" x14ac:dyDescent="0.3">
      <c r="B139" s="3"/>
      <c r="C139" s="306">
        <v>2019</v>
      </c>
      <c r="D139" s="307"/>
      <c r="E139" s="308" t="s">
        <v>161</v>
      </c>
      <c r="F139" s="307"/>
      <c r="G139" s="308" t="s">
        <v>160</v>
      </c>
      <c r="H139" s="307"/>
      <c r="I139" s="308">
        <v>2022</v>
      </c>
      <c r="J139" s="307"/>
      <c r="K139" s="308">
        <v>2023</v>
      </c>
      <c r="L139" s="309"/>
      <c r="M139" s="310"/>
    </row>
    <row r="140" spans="2:15" ht="16.5" thickTop="1" thickBot="1" x14ac:dyDescent="0.3">
      <c r="B140" s="6"/>
      <c r="C140" s="127" t="s">
        <v>46</v>
      </c>
      <c r="D140" s="128" t="str">
        <f>CONCATENATE("var ",RIGHT(C139,2),"/",RIGHT(C139-1,2))</f>
        <v>var 19/18</v>
      </c>
      <c r="E140" s="129" t="s">
        <v>46</v>
      </c>
      <c r="F140" s="128" t="str">
        <f>CONCATENATE("var ",RIGHT(E139,2),"/",RIGHT(C139,2))</f>
        <v>var 20/19</v>
      </c>
      <c r="G140" s="129" t="s">
        <v>46</v>
      </c>
      <c r="H140" s="128" t="str">
        <f>CONCATENATE("var ",RIGHT(G139,2),"/",RIGHT(E139,2))</f>
        <v>var 21/20</v>
      </c>
      <c r="I140" s="129" t="s">
        <v>46</v>
      </c>
      <c r="J140" s="128" t="str">
        <f>CONCATENATE("var ",RIGHT(I139,2),"/",RIGHT(G139,2))</f>
        <v>var 22/21</v>
      </c>
      <c r="K140" s="129" t="s">
        <v>46</v>
      </c>
      <c r="L140" s="128" t="str">
        <f>CONCATENATE("var ",RIGHT(K139,2),"/",RIGHT(I139,2))</f>
        <v>var 23/22</v>
      </c>
      <c r="M140" s="128" t="str">
        <f>CONCATENATE("var ",RIGHT(K139,2),"/",RIGHT(C139,2))</f>
        <v>var 23/19</v>
      </c>
    </row>
    <row r="141" spans="2:15" x14ac:dyDescent="0.25">
      <c r="B141" s="131" t="s">
        <v>50</v>
      </c>
      <c r="C141" s="260">
        <v>0.61740000000000006</v>
      </c>
      <c r="D141" s="133"/>
      <c r="E141" s="260">
        <v>0.72870000000000001</v>
      </c>
      <c r="F141" s="133">
        <f t="shared" ref="F141:F153" si="29">IFERROR(E141/C141-1,"-")</f>
        <v>0.18027210884353728</v>
      </c>
      <c r="G141" s="260">
        <v>0.47119999999999995</v>
      </c>
      <c r="H141" s="133">
        <f t="shared" ref="H141:H153" si="30">IFERROR(G141/E141-1,"-")</f>
        <v>-0.35336901331137649</v>
      </c>
      <c r="I141" s="260">
        <v>0.60939999999999994</v>
      </c>
      <c r="J141" s="133">
        <f t="shared" ref="J141:J153" si="31">IFERROR(I141/G141-1,"-")</f>
        <v>0.29329371816638372</v>
      </c>
      <c r="K141" s="260">
        <v>0.75129999999999997</v>
      </c>
      <c r="L141" s="133">
        <f t="shared" ref="L141:L144" si="32">IFERROR(K141/I141-1,"-")</f>
        <v>0.23285198555956677</v>
      </c>
      <c r="M141" s="133">
        <f>IFERROR(K141/C141-1,"-")</f>
        <v>0.21687722708130863</v>
      </c>
      <c r="N141" s="265"/>
    </row>
    <row r="142" spans="2:15" x14ac:dyDescent="0.25">
      <c r="B142" s="131" t="s">
        <v>52</v>
      </c>
      <c r="C142" s="260">
        <v>0.66590000000000005</v>
      </c>
      <c r="D142" s="133"/>
      <c r="E142" s="260">
        <v>0.69769999999999999</v>
      </c>
      <c r="F142" s="133">
        <f t="shared" si="29"/>
        <v>4.7754918155879178E-2</v>
      </c>
      <c r="G142" s="260">
        <v>0.44819999999999999</v>
      </c>
      <c r="H142" s="133">
        <f t="shared" si="30"/>
        <v>-0.35760355453633363</v>
      </c>
      <c r="I142" s="260">
        <v>0.53249999999999997</v>
      </c>
      <c r="J142" s="133">
        <f t="shared" si="31"/>
        <v>0.18808567603748316</v>
      </c>
      <c r="K142" s="260">
        <v>0.75580000000000003</v>
      </c>
      <c r="L142" s="133">
        <f t="shared" si="32"/>
        <v>0.41934272300469488</v>
      </c>
      <c r="M142" s="133">
        <f t="shared" ref="M142:M144" si="33">IFERROR(K142/C142-1,"-")</f>
        <v>0.13500525604445102</v>
      </c>
      <c r="N142" s="265"/>
    </row>
    <row r="143" spans="2:15" x14ac:dyDescent="0.25">
      <c r="B143" s="131" t="s">
        <v>54</v>
      </c>
      <c r="C143" s="260">
        <v>0.64370000000000005</v>
      </c>
      <c r="D143" s="133"/>
      <c r="E143" s="260">
        <v>0.36009999999999998</v>
      </c>
      <c r="F143" s="133">
        <f t="shared" si="29"/>
        <v>-0.44057790896380311</v>
      </c>
      <c r="G143" s="260">
        <v>0.5746</v>
      </c>
      <c r="H143" s="133">
        <f t="shared" si="30"/>
        <v>0.59566787003610111</v>
      </c>
      <c r="I143" s="260">
        <v>0.68079999999999996</v>
      </c>
      <c r="J143" s="133">
        <f t="shared" si="31"/>
        <v>0.18482422554820732</v>
      </c>
      <c r="K143" s="260">
        <v>0.73919999999999997</v>
      </c>
      <c r="L143" s="133">
        <f t="shared" si="32"/>
        <v>8.5781433607520663E-2</v>
      </c>
      <c r="M143" s="133">
        <f t="shared" si="33"/>
        <v>0.14836103775050469</v>
      </c>
      <c r="N143" s="265"/>
    </row>
    <row r="144" spans="2:15" x14ac:dyDescent="0.25">
      <c r="B144" s="131" t="s">
        <v>56</v>
      </c>
      <c r="C144" s="260">
        <v>0.61719999999999997</v>
      </c>
      <c r="D144" s="133"/>
      <c r="E144" s="260">
        <v>0</v>
      </c>
      <c r="F144" s="133">
        <f t="shared" si="29"/>
        <v>-1</v>
      </c>
      <c r="G144" s="260">
        <v>0.29960000000000003</v>
      </c>
      <c r="H144" s="133" t="str">
        <f t="shared" si="30"/>
        <v>-</v>
      </c>
      <c r="I144" s="260">
        <v>0.58340000000000003</v>
      </c>
      <c r="J144" s="133">
        <f t="shared" si="31"/>
        <v>0.94726301735647511</v>
      </c>
      <c r="K144" s="260">
        <v>0.59920000000000007</v>
      </c>
      <c r="L144" s="133">
        <f t="shared" si="32"/>
        <v>2.7082619129242369E-2</v>
      </c>
      <c r="M144" s="133">
        <f t="shared" si="33"/>
        <v>-2.9163966299416533E-2</v>
      </c>
      <c r="N144" s="265"/>
    </row>
    <row r="145" spans="2:15" x14ac:dyDescent="0.25">
      <c r="B145" s="131" t="s">
        <v>58</v>
      </c>
      <c r="C145" s="260">
        <v>0.55559999999999998</v>
      </c>
      <c r="D145" s="133"/>
      <c r="E145" s="260">
        <v>0</v>
      </c>
      <c r="F145" s="133">
        <f t="shared" si="29"/>
        <v>-1</v>
      </c>
      <c r="G145" s="260">
        <v>0.60699999999999998</v>
      </c>
      <c r="H145" s="133" t="str">
        <f t="shared" si="30"/>
        <v>-</v>
      </c>
      <c r="I145" s="260">
        <v>0.48399999999999999</v>
      </c>
      <c r="J145" s="133">
        <f t="shared" si="31"/>
        <v>-0.20263591433278416</v>
      </c>
      <c r="K145" s="260"/>
      <c r="L145" s="133"/>
      <c r="M145" s="133"/>
      <c r="N145" s="265"/>
    </row>
    <row r="146" spans="2:15" x14ac:dyDescent="0.25">
      <c r="B146" s="131" t="s">
        <v>60</v>
      </c>
      <c r="C146" s="260">
        <v>0.57330000000000003</v>
      </c>
      <c r="D146" s="133"/>
      <c r="E146" s="260">
        <v>0</v>
      </c>
      <c r="F146" s="133">
        <f t="shared" si="29"/>
        <v>-1</v>
      </c>
      <c r="G146" s="260">
        <v>0.49209999999999998</v>
      </c>
      <c r="H146" s="133" t="str">
        <f t="shared" si="30"/>
        <v>-</v>
      </c>
      <c r="I146" s="260">
        <v>0.52359999999999995</v>
      </c>
      <c r="J146" s="133">
        <f t="shared" si="31"/>
        <v>6.4011379800853474E-2</v>
      </c>
      <c r="K146" s="260"/>
      <c r="L146" s="133"/>
      <c r="M146" s="133"/>
      <c r="N146" s="265"/>
    </row>
    <row r="147" spans="2:15" x14ac:dyDescent="0.25">
      <c r="B147" s="131" t="s">
        <v>62</v>
      </c>
      <c r="C147" s="260">
        <v>0.6069</v>
      </c>
      <c r="D147" s="133"/>
      <c r="E147" s="260">
        <v>0</v>
      </c>
      <c r="F147" s="133">
        <f t="shared" si="29"/>
        <v>-1</v>
      </c>
      <c r="G147" s="260">
        <v>0.32590000000000002</v>
      </c>
      <c r="H147" s="133" t="str">
        <f t="shared" si="30"/>
        <v>-</v>
      </c>
      <c r="I147" s="260">
        <v>0.6835</v>
      </c>
      <c r="J147" s="133">
        <f t="shared" si="31"/>
        <v>1.0972691009512117</v>
      </c>
      <c r="K147" s="260"/>
      <c r="L147" s="133"/>
      <c r="M147" s="133"/>
      <c r="N147" s="265"/>
    </row>
    <row r="148" spans="2:15" x14ac:dyDescent="0.25">
      <c r="B148" s="131" t="s">
        <v>64</v>
      </c>
      <c r="C148" s="260">
        <v>0.65280000000000005</v>
      </c>
      <c r="D148" s="133"/>
      <c r="E148" s="260">
        <v>0</v>
      </c>
      <c r="F148" s="133">
        <f t="shared" si="29"/>
        <v>-1</v>
      </c>
      <c r="G148" s="260">
        <v>0.32850000000000001</v>
      </c>
      <c r="H148" s="133" t="str">
        <f t="shared" si="30"/>
        <v>-</v>
      </c>
      <c r="I148" s="260">
        <v>0.63739999999999997</v>
      </c>
      <c r="J148" s="133">
        <f t="shared" si="31"/>
        <v>0.94033485540334838</v>
      </c>
      <c r="K148" s="260"/>
      <c r="L148" s="133"/>
      <c r="M148" s="133"/>
      <c r="N148" s="265"/>
    </row>
    <row r="149" spans="2:15" x14ac:dyDescent="0.25">
      <c r="B149" s="131" t="s">
        <v>66</v>
      </c>
      <c r="C149" s="260">
        <v>0.61159999999999992</v>
      </c>
      <c r="D149" s="133"/>
      <c r="E149" s="260">
        <v>0</v>
      </c>
      <c r="F149" s="133">
        <f t="shared" si="29"/>
        <v>-1</v>
      </c>
      <c r="G149" s="260">
        <v>0.49880000000000002</v>
      </c>
      <c r="H149" s="133" t="str">
        <f t="shared" si="30"/>
        <v>-</v>
      </c>
      <c r="I149" s="260">
        <v>0.61159999999999992</v>
      </c>
      <c r="J149" s="133">
        <f t="shared" si="31"/>
        <v>0.22614274258219713</v>
      </c>
      <c r="K149" s="260"/>
      <c r="L149" s="133"/>
      <c r="M149" s="133"/>
      <c r="N149" s="265"/>
    </row>
    <row r="150" spans="2:15" x14ac:dyDescent="0.25">
      <c r="B150" s="131" t="s">
        <v>68</v>
      </c>
      <c r="C150" s="260">
        <v>0.58650000000000002</v>
      </c>
      <c r="D150" s="133"/>
      <c r="E150" s="260">
        <v>0</v>
      </c>
      <c r="F150" s="133">
        <f t="shared" si="29"/>
        <v>-1</v>
      </c>
      <c r="G150" s="260">
        <v>0.59729999999999994</v>
      </c>
      <c r="H150" s="133" t="str">
        <f t="shared" si="30"/>
        <v>-</v>
      </c>
      <c r="I150" s="260">
        <v>0.67049999999999998</v>
      </c>
      <c r="J150" s="133">
        <f t="shared" si="31"/>
        <v>0.12255148166750396</v>
      </c>
      <c r="K150" s="260"/>
      <c r="L150" s="133"/>
      <c r="M150" s="133"/>
      <c r="N150" s="265"/>
    </row>
    <row r="151" spans="2:15" x14ac:dyDescent="0.25">
      <c r="B151" s="131" t="s">
        <v>70</v>
      </c>
      <c r="C151" s="260">
        <v>0.6573</v>
      </c>
      <c r="D151" s="133"/>
      <c r="E151" s="260">
        <v>0</v>
      </c>
      <c r="F151" s="133">
        <f t="shared" si="29"/>
        <v>-1</v>
      </c>
      <c r="G151" s="260">
        <v>0.63890000000000002</v>
      </c>
      <c r="H151" s="133" t="str">
        <f t="shared" si="30"/>
        <v>-</v>
      </c>
      <c r="I151" s="260">
        <v>0.71510000000000007</v>
      </c>
      <c r="J151" s="133">
        <f t="shared" si="31"/>
        <v>0.11926749100015654</v>
      </c>
      <c r="K151" s="260"/>
      <c r="L151" s="133"/>
      <c r="M151" s="133"/>
      <c r="N151" s="265"/>
    </row>
    <row r="152" spans="2:15" x14ac:dyDescent="0.25">
      <c r="B152" s="131" t="s">
        <v>72</v>
      </c>
      <c r="C152" s="260">
        <v>0.66520000000000001</v>
      </c>
      <c r="D152" s="133"/>
      <c r="E152" s="260">
        <v>0</v>
      </c>
      <c r="F152" s="133">
        <f t="shared" si="29"/>
        <v>-1</v>
      </c>
      <c r="G152" s="260">
        <v>0.66269999999999996</v>
      </c>
      <c r="H152" s="133" t="str">
        <f t="shared" si="30"/>
        <v>-</v>
      </c>
      <c r="I152" s="260">
        <v>0.67530000000000001</v>
      </c>
      <c r="J152" s="133">
        <f t="shared" si="31"/>
        <v>1.9013128112268074E-2</v>
      </c>
      <c r="K152" s="260"/>
      <c r="L152" s="133"/>
      <c r="M152" s="133"/>
      <c r="N152" s="265"/>
    </row>
    <row r="153" spans="2:15" ht="15.75" x14ac:dyDescent="0.25">
      <c r="B153" s="134" t="s">
        <v>33</v>
      </c>
      <c r="C153" s="262">
        <v>0.62109999999999999</v>
      </c>
      <c r="D153" s="136"/>
      <c r="E153" s="262">
        <v>0</v>
      </c>
      <c r="F153" s="136">
        <f t="shared" si="29"/>
        <v>-1</v>
      </c>
      <c r="G153" s="262">
        <v>0.49630000000000002</v>
      </c>
      <c r="H153" s="136" t="str">
        <f t="shared" si="30"/>
        <v>-</v>
      </c>
      <c r="I153" s="262">
        <v>0.61929999999999996</v>
      </c>
      <c r="J153" s="136">
        <f t="shared" si="31"/>
        <v>0.24783397138827312</v>
      </c>
      <c r="K153" s="262">
        <v>0.71119658119658125</v>
      </c>
      <c r="L153" s="136">
        <v>0.17806614376381158</v>
      </c>
      <c r="M153" s="136">
        <v>0.1188267649335315</v>
      </c>
    </row>
    <row r="154" spans="2:15" ht="6" customHeight="1" x14ac:dyDescent="0.25"/>
    <row r="155" spans="2:15" x14ac:dyDescent="0.25">
      <c r="B155" s="39" t="s">
        <v>19</v>
      </c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</row>
    <row r="156" spans="2:15" x14ac:dyDescent="0.25">
      <c r="M156" s="264"/>
    </row>
    <row r="158" spans="2:15" ht="21.75" customHeight="1" thickBot="1" x14ac:dyDescent="0.3">
      <c r="B158" s="293" t="s">
        <v>388</v>
      </c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O158" s="1" t="s">
        <v>389</v>
      </c>
    </row>
    <row r="159" spans="2:15" ht="10.5" customHeight="1" thickBot="1" x14ac:dyDescent="0.3">
      <c r="B159" s="124"/>
      <c r="C159" s="125"/>
      <c r="D159" s="124"/>
      <c r="E159" s="124"/>
      <c r="F159" s="124"/>
      <c r="G159" s="124"/>
      <c r="H159" s="124"/>
      <c r="I159" s="124"/>
      <c r="J159" s="124"/>
      <c r="K159" s="2"/>
      <c r="L159" s="2"/>
      <c r="O159" s="1" t="s">
        <v>390</v>
      </c>
    </row>
    <row r="160" spans="2:15" ht="22.5" thickTop="1" thickBot="1" x14ac:dyDescent="0.3">
      <c r="B160" s="3"/>
      <c r="C160" s="303" t="s">
        <v>35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5"/>
    </row>
    <row r="161" spans="2:13" ht="22.5" thickTop="1" thickBot="1" x14ac:dyDescent="0.3">
      <c r="B161" s="3"/>
      <c r="C161" s="306">
        <v>2019</v>
      </c>
      <c r="D161" s="307"/>
      <c r="E161" s="308" t="s">
        <v>161</v>
      </c>
      <c r="F161" s="307"/>
      <c r="G161" s="308" t="s">
        <v>160</v>
      </c>
      <c r="H161" s="307"/>
      <c r="I161" s="308">
        <v>2022</v>
      </c>
      <c r="J161" s="307"/>
      <c r="K161" s="308">
        <v>2023</v>
      </c>
      <c r="L161" s="309"/>
      <c r="M161" s="310"/>
    </row>
    <row r="162" spans="2:13" ht="16.5" thickTop="1" thickBot="1" x14ac:dyDescent="0.3">
      <c r="B162" s="6"/>
      <c r="C162" s="127" t="s">
        <v>46</v>
      </c>
      <c r="D162" s="128" t="str">
        <f>CONCATENATE("var ",RIGHT(C161,2),"/",RIGHT(C161-1,2))</f>
        <v>var 19/18</v>
      </c>
      <c r="E162" s="129" t="s">
        <v>46</v>
      </c>
      <c r="F162" s="128" t="str">
        <f>CONCATENATE("var ",RIGHT(E161,2),"/",RIGHT(C161,2))</f>
        <v>var 20/19</v>
      </c>
      <c r="G162" s="129" t="s">
        <v>46</v>
      </c>
      <c r="H162" s="128" t="str">
        <f>CONCATENATE("var ",RIGHT(G161,2),"/",RIGHT(E161,2))</f>
        <v>var 21/20</v>
      </c>
      <c r="I162" s="129" t="s">
        <v>46</v>
      </c>
      <c r="J162" s="128" t="str">
        <f>CONCATENATE("var ",RIGHT(I161,2),"/",RIGHT(G161,2))</f>
        <v>var 22/21</v>
      </c>
      <c r="K162" s="129" t="s">
        <v>46</v>
      </c>
      <c r="L162" s="128" t="str">
        <f>CONCATENATE("var ",RIGHT(K161,2),"/",RIGHT(I161,2))</f>
        <v>var 23/22</v>
      </c>
      <c r="M162" s="128" t="str">
        <f>CONCATENATE("var ",RIGHT(K161,2),"/",RIGHT(C161,2))</f>
        <v>var 23/19</v>
      </c>
    </row>
    <row r="163" spans="2:13" x14ac:dyDescent="0.25">
      <c r="B163" s="131" t="s">
        <v>50</v>
      </c>
      <c r="C163" s="260">
        <v>0.65590000000000004</v>
      </c>
      <c r="D163" s="133"/>
      <c r="E163" s="260">
        <v>0.72870000000000001</v>
      </c>
      <c r="F163" s="133">
        <f t="shared" ref="F163:F175" si="34">IFERROR(E163/C163-1,"-")</f>
        <v>0.11099252934898618</v>
      </c>
      <c r="G163" s="260">
        <v>0.1094</v>
      </c>
      <c r="H163" s="133">
        <f t="shared" ref="H163:H175" si="35">IFERROR(G163/E163-1,"-")</f>
        <v>-0.84986963084945799</v>
      </c>
      <c r="I163" s="260">
        <v>0.53590000000000004</v>
      </c>
      <c r="J163" s="133">
        <f t="shared" ref="J163:J175" si="36">IFERROR(I163/G163-1,"-")</f>
        <v>3.8985374771480812</v>
      </c>
      <c r="K163" s="260">
        <v>0.61649999999999994</v>
      </c>
      <c r="L163" s="133">
        <f t="shared" ref="L163:L166" si="37">IFERROR(K163/I163-1,"-")</f>
        <v>0.15040119425265885</v>
      </c>
      <c r="M163" s="133">
        <f>IFERROR(K163/C163-1,"-")</f>
        <v>-6.0070132642171203E-2</v>
      </c>
    </row>
    <row r="164" spans="2:13" x14ac:dyDescent="0.25">
      <c r="B164" s="131" t="s">
        <v>52</v>
      </c>
      <c r="C164" s="260">
        <v>0.66930000000000012</v>
      </c>
      <c r="D164" s="133"/>
      <c r="E164" s="260">
        <v>0.69769999999999999</v>
      </c>
      <c r="F164" s="133">
        <f t="shared" si="34"/>
        <v>4.2432392051396706E-2</v>
      </c>
      <c r="G164" s="260">
        <v>0.13150000000000001</v>
      </c>
      <c r="H164" s="133">
        <f t="shared" si="35"/>
        <v>-0.81152357746882609</v>
      </c>
      <c r="I164" s="260">
        <v>0.60719999999999996</v>
      </c>
      <c r="J164" s="133">
        <f t="shared" si="36"/>
        <v>3.6174904942965771</v>
      </c>
      <c r="K164" s="260">
        <v>0.68030000000000002</v>
      </c>
      <c r="L164" s="133">
        <f t="shared" si="37"/>
        <v>0.12038866930171288</v>
      </c>
      <c r="M164" s="133">
        <f t="shared" ref="M164:M166" si="38">IFERROR(K164/C164-1,"-")</f>
        <v>1.6435081428357812E-2</v>
      </c>
    </row>
    <row r="165" spans="2:13" x14ac:dyDescent="0.25">
      <c r="B165" s="131" t="s">
        <v>54</v>
      </c>
      <c r="C165" s="260">
        <v>0.63529999999999998</v>
      </c>
      <c r="D165" s="133"/>
      <c r="E165" s="260">
        <v>0.36009999999999998</v>
      </c>
      <c r="F165" s="133">
        <f t="shared" si="34"/>
        <v>-0.43318117424838665</v>
      </c>
      <c r="G165" s="260">
        <v>0.14410000000000001</v>
      </c>
      <c r="H165" s="133">
        <f t="shared" si="35"/>
        <v>-0.59983337961677308</v>
      </c>
      <c r="I165" s="260">
        <v>0.59439999999999993</v>
      </c>
      <c r="J165" s="133">
        <f t="shared" si="36"/>
        <v>3.1249132546842464</v>
      </c>
      <c r="K165" s="260">
        <v>0.63200000000000001</v>
      </c>
      <c r="L165" s="133">
        <f t="shared" si="37"/>
        <v>6.325706594885605E-2</v>
      </c>
      <c r="M165" s="133">
        <f t="shared" si="38"/>
        <v>-5.1943963481818622E-3</v>
      </c>
    </row>
    <row r="166" spans="2:13" x14ac:dyDescent="0.25">
      <c r="B166" s="131" t="s">
        <v>56</v>
      </c>
      <c r="C166" s="260">
        <v>0.57579999999999998</v>
      </c>
      <c r="D166" s="133"/>
      <c r="E166" s="260">
        <v>0</v>
      </c>
      <c r="F166" s="133">
        <f t="shared" si="34"/>
        <v>-1</v>
      </c>
      <c r="G166" s="260">
        <v>0.1641</v>
      </c>
      <c r="H166" s="133" t="str">
        <f t="shared" si="35"/>
        <v>-</v>
      </c>
      <c r="I166" s="260">
        <v>0.57950000000000002</v>
      </c>
      <c r="J166" s="133">
        <f t="shared" si="36"/>
        <v>2.5313833028641075</v>
      </c>
      <c r="K166" s="260">
        <v>0.5827</v>
      </c>
      <c r="L166" s="133">
        <f t="shared" si="37"/>
        <v>5.5220017256254472E-3</v>
      </c>
      <c r="M166" s="133">
        <f t="shared" si="38"/>
        <v>1.1983327544286215E-2</v>
      </c>
    </row>
    <row r="167" spans="2:13" x14ac:dyDescent="0.25">
      <c r="B167" s="131" t="s">
        <v>58</v>
      </c>
      <c r="C167" s="260">
        <v>0.5323</v>
      </c>
      <c r="D167" s="133"/>
      <c r="E167" s="260">
        <v>0</v>
      </c>
      <c r="F167" s="133">
        <f t="shared" si="34"/>
        <v>-1</v>
      </c>
      <c r="G167" s="260">
        <v>0.15640000000000001</v>
      </c>
      <c r="H167" s="133" t="str">
        <f t="shared" si="35"/>
        <v>-</v>
      </c>
      <c r="I167" s="260">
        <v>0.47889999999999999</v>
      </c>
      <c r="J167" s="133">
        <f t="shared" si="36"/>
        <v>2.0620204603580561</v>
      </c>
      <c r="K167" s="260"/>
      <c r="L167" s="133"/>
      <c r="M167" s="133"/>
    </row>
    <row r="168" spans="2:13" x14ac:dyDescent="0.25">
      <c r="B168" s="131" t="s">
        <v>60</v>
      </c>
      <c r="C168" s="260">
        <v>0.61460000000000004</v>
      </c>
      <c r="D168" s="133"/>
      <c r="E168" s="260">
        <v>0</v>
      </c>
      <c r="F168" s="133">
        <f t="shared" si="34"/>
        <v>-1</v>
      </c>
      <c r="G168" s="260">
        <v>0.20629999999999998</v>
      </c>
      <c r="H168" s="133" t="str">
        <f t="shared" si="35"/>
        <v>-</v>
      </c>
      <c r="I168" s="260">
        <v>0.50590000000000002</v>
      </c>
      <c r="J168" s="133">
        <f t="shared" si="36"/>
        <v>1.4522539990305385</v>
      </c>
      <c r="K168" s="260"/>
      <c r="L168" s="133"/>
      <c r="M168" s="133"/>
    </row>
    <row r="169" spans="2:13" x14ac:dyDescent="0.25">
      <c r="B169" s="131" t="s">
        <v>62</v>
      </c>
      <c r="C169" s="260">
        <v>0.68200000000000005</v>
      </c>
      <c r="D169" s="133"/>
      <c r="E169" s="260">
        <v>0</v>
      </c>
      <c r="F169" s="133">
        <f t="shared" si="34"/>
        <v>-1</v>
      </c>
      <c r="G169" s="260">
        <v>0.33909999999999996</v>
      </c>
      <c r="H169" s="133" t="str">
        <f t="shared" si="35"/>
        <v>-</v>
      </c>
      <c r="I169" s="260">
        <v>0.65410000000000001</v>
      </c>
      <c r="J169" s="133">
        <f t="shared" si="36"/>
        <v>0.92892951931583623</v>
      </c>
      <c r="K169" s="260"/>
      <c r="L169" s="133"/>
      <c r="M169" s="133"/>
    </row>
    <row r="170" spans="2:13" x14ac:dyDescent="0.25">
      <c r="B170" s="131" t="s">
        <v>64</v>
      </c>
      <c r="C170" s="260">
        <v>0.7339</v>
      </c>
      <c r="D170" s="133"/>
      <c r="E170" s="260">
        <v>0</v>
      </c>
      <c r="F170" s="133">
        <f t="shared" si="34"/>
        <v>-1</v>
      </c>
      <c r="G170" s="260">
        <v>0.44990000000000002</v>
      </c>
      <c r="H170" s="133" t="str">
        <f t="shared" si="35"/>
        <v>-</v>
      </c>
      <c r="I170" s="260">
        <v>0.66689999999999994</v>
      </c>
      <c r="J170" s="133">
        <f t="shared" si="36"/>
        <v>0.4823294065347854</v>
      </c>
      <c r="K170" s="260"/>
      <c r="L170" s="133"/>
      <c r="M170" s="133"/>
    </row>
    <row r="171" spans="2:13" x14ac:dyDescent="0.25">
      <c r="B171" s="131" t="s">
        <v>66</v>
      </c>
      <c r="C171" s="260">
        <v>0.58590000000000009</v>
      </c>
      <c r="D171" s="133"/>
      <c r="E171" s="260">
        <v>0</v>
      </c>
      <c r="F171" s="133">
        <f t="shared" si="34"/>
        <v>-1</v>
      </c>
      <c r="G171" s="260">
        <v>0.41609999999999997</v>
      </c>
      <c r="H171" s="133" t="str">
        <f t="shared" si="35"/>
        <v>-</v>
      </c>
      <c r="I171" s="260">
        <v>0.53010000000000002</v>
      </c>
      <c r="J171" s="133">
        <f t="shared" si="36"/>
        <v>0.27397260273972623</v>
      </c>
      <c r="K171" s="260"/>
      <c r="L171" s="133"/>
      <c r="M171" s="133"/>
    </row>
    <row r="172" spans="2:13" x14ac:dyDescent="0.25">
      <c r="B172" s="131" t="s">
        <v>68</v>
      </c>
      <c r="C172" s="260">
        <v>0.58329999999999993</v>
      </c>
      <c r="D172" s="133"/>
      <c r="E172" s="260">
        <v>0</v>
      </c>
      <c r="F172" s="133">
        <f t="shared" si="34"/>
        <v>-1</v>
      </c>
      <c r="G172" s="260">
        <v>0.50619999999999998</v>
      </c>
      <c r="H172" s="133" t="str">
        <f t="shared" si="35"/>
        <v>-</v>
      </c>
      <c r="I172" s="260">
        <v>0.57169999999999999</v>
      </c>
      <c r="J172" s="133">
        <f t="shared" si="36"/>
        <v>0.12939549585144206</v>
      </c>
      <c r="K172" s="260"/>
      <c r="L172" s="133"/>
      <c r="M172" s="133"/>
    </row>
    <row r="173" spans="2:13" x14ac:dyDescent="0.25">
      <c r="B173" s="131" t="s">
        <v>70</v>
      </c>
      <c r="C173" s="260">
        <v>0.60599999999999998</v>
      </c>
      <c r="D173" s="133"/>
      <c r="E173" s="260">
        <v>0</v>
      </c>
      <c r="F173" s="133">
        <f t="shared" si="34"/>
        <v>-1</v>
      </c>
      <c r="G173" s="260">
        <v>0.56119999999999992</v>
      </c>
      <c r="H173" s="133" t="str">
        <f t="shared" si="35"/>
        <v>-</v>
      </c>
      <c r="I173" s="260">
        <v>0.61399999999999999</v>
      </c>
      <c r="J173" s="133">
        <f t="shared" si="36"/>
        <v>9.4084105488239533E-2</v>
      </c>
      <c r="K173" s="260"/>
      <c r="L173" s="133"/>
      <c r="M173" s="133"/>
    </row>
    <row r="174" spans="2:13" x14ac:dyDescent="0.25">
      <c r="B174" s="131" t="s">
        <v>72</v>
      </c>
      <c r="C174" s="260">
        <v>0.62280000000000002</v>
      </c>
      <c r="D174" s="133"/>
      <c r="E174" s="260">
        <v>0</v>
      </c>
      <c r="F174" s="133">
        <f t="shared" si="34"/>
        <v>-1</v>
      </c>
      <c r="G174" s="260">
        <v>0.50529999999999997</v>
      </c>
      <c r="H174" s="133" t="str">
        <f t="shared" si="35"/>
        <v>-</v>
      </c>
      <c r="I174" s="260">
        <v>0.59660000000000002</v>
      </c>
      <c r="J174" s="133">
        <f t="shared" si="36"/>
        <v>0.18068474173758164</v>
      </c>
      <c r="K174" s="260"/>
      <c r="L174" s="133"/>
      <c r="M174" s="133"/>
    </row>
    <row r="175" spans="2:13" ht="15.75" x14ac:dyDescent="0.25">
      <c r="B175" s="134" t="s">
        <v>33</v>
      </c>
      <c r="C175" s="262">
        <v>0.40519166666666662</v>
      </c>
      <c r="D175" s="136"/>
      <c r="E175" s="262">
        <v>8.3908333333333335E-2</v>
      </c>
      <c r="F175" s="136">
        <f t="shared" si="34"/>
        <v>-0.79291693231598215</v>
      </c>
      <c r="G175" s="262">
        <v>0.16240833333333332</v>
      </c>
      <c r="H175" s="136">
        <f t="shared" si="35"/>
        <v>0.93554474128513232</v>
      </c>
      <c r="I175" s="262">
        <v>0.30474166666666663</v>
      </c>
      <c r="J175" s="136">
        <f t="shared" si="36"/>
        <v>0.8763918107650468</v>
      </c>
      <c r="K175" s="262">
        <v>0.62697320995268913</v>
      </c>
      <c r="L175" s="136">
        <v>8.3822705532217379E-2</v>
      </c>
      <c r="M175" s="136">
        <v>-1.0553877334176676E-2</v>
      </c>
    </row>
    <row r="176" spans="2:13" ht="6" customHeight="1" x14ac:dyDescent="0.25"/>
    <row r="177" spans="2:15" x14ac:dyDescent="0.25">
      <c r="B177" s="39" t="s">
        <v>19</v>
      </c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</row>
    <row r="178" spans="2:15" x14ac:dyDescent="0.25">
      <c r="C178" s="264"/>
      <c r="I178" s="264"/>
      <c r="J178" s="264"/>
      <c r="M178" s="264"/>
    </row>
    <row r="180" spans="2:15" ht="21.75" customHeight="1" thickBot="1" x14ac:dyDescent="0.3">
      <c r="B180" s="293" t="s">
        <v>391</v>
      </c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O180" s="1" t="s">
        <v>392</v>
      </c>
    </row>
    <row r="181" spans="2:15" ht="10.5" customHeight="1" thickBot="1" x14ac:dyDescent="0.3">
      <c r="B181" s="124"/>
      <c r="C181" s="125"/>
      <c r="D181" s="124"/>
      <c r="E181" s="124"/>
      <c r="F181" s="124"/>
      <c r="G181" s="124"/>
      <c r="H181" s="124"/>
      <c r="I181" s="124"/>
      <c r="J181" s="124"/>
      <c r="K181" s="2"/>
      <c r="L181" s="2"/>
      <c r="O181" s="1" t="s">
        <v>393</v>
      </c>
    </row>
    <row r="182" spans="2:15" ht="22.5" thickTop="1" thickBot="1" x14ac:dyDescent="0.3">
      <c r="B182" s="3"/>
      <c r="C182" s="303" t="s">
        <v>190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5"/>
    </row>
    <row r="183" spans="2:15" ht="22.5" thickTop="1" thickBot="1" x14ac:dyDescent="0.3">
      <c r="B183" s="3"/>
      <c r="C183" s="306">
        <v>2019</v>
      </c>
      <c r="D183" s="307"/>
      <c r="E183" s="308" t="s">
        <v>161</v>
      </c>
      <c r="F183" s="307"/>
      <c r="G183" s="308" t="s">
        <v>160</v>
      </c>
      <c r="H183" s="307"/>
      <c r="I183" s="308">
        <v>2022</v>
      </c>
      <c r="J183" s="307"/>
      <c r="K183" s="308">
        <v>2023</v>
      </c>
      <c r="L183" s="309"/>
      <c r="M183" s="310"/>
    </row>
    <row r="184" spans="2:15" ht="16.5" thickTop="1" thickBot="1" x14ac:dyDescent="0.3">
      <c r="B184" s="6"/>
      <c r="C184" s="127" t="s">
        <v>46</v>
      </c>
      <c r="D184" s="128" t="str">
        <f>CONCATENATE("var ",RIGHT(C183,2),"/",RIGHT(C183-1,2))</f>
        <v>var 19/18</v>
      </c>
      <c r="E184" s="129" t="s">
        <v>46</v>
      </c>
      <c r="F184" s="128" t="str">
        <f>CONCATENATE("var ",RIGHT(E183,2),"/",RIGHT(C183,2))</f>
        <v>var 20/19</v>
      </c>
      <c r="G184" s="129" t="s">
        <v>46</v>
      </c>
      <c r="H184" s="128" t="str">
        <f>CONCATENATE("var ",RIGHT(G183,2),"/",RIGHT(E183,2))</f>
        <v>var 21/20</v>
      </c>
      <c r="I184" s="129" t="s">
        <v>46</v>
      </c>
      <c r="J184" s="128" t="str">
        <f>CONCATENATE("var ",RIGHT(I183,2),"/",RIGHT(G183,2))</f>
        <v>var 22/21</v>
      </c>
      <c r="K184" s="129" t="s">
        <v>46</v>
      </c>
      <c r="L184" s="128" t="str">
        <f>CONCATENATE("var ",RIGHT(K183,2),"/",RIGHT(I183,2))</f>
        <v>var 23/22</v>
      </c>
      <c r="M184" s="128" t="str">
        <f>CONCATENATE("var ",RIGHT(K183,2),"/",RIGHT(C183,2))</f>
        <v>var 23/19</v>
      </c>
    </row>
    <row r="185" spans="2:15" x14ac:dyDescent="0.25">
      <c r="B185" s="131" t="s">
        <v>50</v>
      </c>
      <c r="C185" s="260">
        <v>0.7229000000000001</v>
      </c>
      <c r="D185" s="133"/>
      <c r="E185" s="260">
        <v>0.72870000000000001</v>
      </c>
      <c r="F185" s="133">
        <f t="shared" ref="F185:F197" si="39">IFERROR(E185/C185-1,"-")</f>
        <v>8.0232397288697577E-3</v>
      </c>
      <c r="G185" s="260">
        <v>0.11699999999999999</v>
      </c>
      <c r="H185" s="133">
        <f t="shared" ref="H185:H197" si="40">IFERROR(G185/E185-1,"-")</f>
        <v>-0.83944009880609305</v>
      </c>
      <c r="I185" s="260">
        <v>0.75379999999999991</v>
      </c>
      <c r="J185" s="133">
        <f t="shared" ref="J185:J197" si="41">IFERROR(I185/G185-1,"-")</f>
        <v>5.4427350427350421</v>
      </c>
      <c r="K185" s="260">
        <v>0.66099999999999992</v>
      </c>
      <c r="L185" s="133">
        <f t="shared" ref="L185:L188" si="42">IFERROR(K185/I185-1,"-")</f>
        <v>-0.12310957813743695</v>
      </c>
      <c r="M185" s="133">
        <f>IFERROR(K185/C185-1,"-")</f>
        <v>-8.5627334347766149E-2</v>
      </c>
    </row>
    <row r="186" spans="2:15" x14ac:dyDescent="0.25">
      <c r="B186" s="131" t="s">
        <v>52</v>
      </c>
      <c r="C186" s="260">
        <v>0.74709999999999999</v>
      </c>
      <c r="D186" s="133"/>
      <c r="E186" s="260">
        <v>0.69769999999999999</v>
      </c>
      <c r="F186" s="133">
        <f t="shared" si="39"/>
        <v>-6.6122339713559075E-2</v>
      </c>
      <c r="G186" s="260">
        <v>0.20850000000000002</v>
      </c>
      <c r="H186" s="133">
        <f t="shared" si="40"/>
        <v>-0.70116095743156082</v>
      </c>
      <c r="I186" s="260">
        <v>0.6409999999999999</v>
      </c>
      <c r="J186" s="133">
        <f t="shared" si="41"/>
        <v>2.0743405275779367</v>
      </c>
      <c r="K186" s="260">
        <v>0.70290000000000008</v>
      </c>
      <c r="L186" s="133">
        <f t="shared" si="42"/>
        <v>9.656786271450879E-2</v>
      </c>
      <c r="M186" s="133">
        <f t="shared" ref="M186:M188" si="43">IFERROR(K186/C186-1,"-")</f>
        <v>-5.9162093427921225E-2</v>
      </c>
    </row>
    <row r="187" spans="2:15" x14ac:dyDescent="0.25">
      <c r="B187" s="131" t="s">
        <v>54</v>
      </c>
      <c r="C187" s="260">
        <v>0.69480000000000008</v>
      </c>
      <c r="D187" s="133"/>
      <c r="E187" s="260">
        <v>0.36009999999999998</v>
      </c>
      <c r="F187" s="133">
        <f t="shared" si="39"/>
        <v>-0.48172135866436394</v>
      </c>
      <c r="G187" s="260">
        <v>0.21179999999999999</v>
      </c>
      <c r="H187" s="133">
        <f t="shared" si="40"/>
        <v>-0.41183004720910854</v>
      </c>
      <c r="I187" s="260">
        <v>0.63139999999999996</v>
      </c>
      <c r="J187" s="133">
        <f t="shared" si="41"/>
        <v>1.9811142587346553</v>
      </c>
      <c r="K187" s="260">
        <v>0.64510000000000001</v>
      </c>
      <c r="L187" s="133">
        <f t="shared" si="42"/>
        <v>2.1697814380741365E-2</v>
      </c>
      <c r="M187" s="133">
        <f t="shared" si="43"/>
        <v>-7.1531375935521169E-2</v>
      </c>
    </row>
    <row r="188" spans="2:15" x14ac:dyDescent="0.25">
      <c r="B188" s="131" t="s">
        <v>56</v>
      </c>
      <c r="C188" s="260">
        <v>0.67280000000000006</v>
      </c>
      <c r="D188" s="133"/>
      <c r="E188" s="260">
        <v>0</v>
      </c>
      <c r="F188" s="133">
        <f t="shared" si="39"/>
        <v>-1</v>
      </c>
      <c r="G188" s="260">
        <v>0.24309999999999998</v>
      </c>
      <c r="H188" s="133" t="str">
        <f t="shared" si="40"/>
        <v>-</v>
      </c>
      <c r="I188" s="260">
        <v>0.70450000000000002</v>
      </c>
      <c r="J188" s="133">
        <f t="shared" si="41"/>
        <v>1.8979843685726041</v>
      </c>
      <c r="K188" s="260">
        <v>0.75099999999999989</v>
      </c>
      <c r="L188" s="133">
        <f t="shared" si="42"/>
        <v>6.6004258339247501E-2</v>
      </c>
      <c r="M188" s="133">
        <f t="shared" si="43"/>
        <v>0.11623067776456564</v>
      </c>
    </row>
    <row r="189" spans="2:15" x14ac:dyDescent="0.25">
      <c r="B189" s="131" t="s">
        <v>58</v>
      </c>
      <c r="C189" s="260">
        <v>0.60530000000000006</v>
      </c>
      <c r="D189" s="133"/>
      <c r="E189" s="260">
        <v>0</v>
      </c>
      <c r="F189" s="133">
        <f t="shared" si="39"/>
        <v>-1</v>
      </c>
      <c r="G189" s="260">
        <v>0.23350000000000001</v>
      </c>
      <c r="H189" s="133" t="str">
        <f t="shared" si="40"/>
        <v>-</v>
      </c>
      <c r="I189" s="260">
        <v>0.54479999999999995</v>
      </c>
      <c r="J189" s="133">
        <f t="shared" si="41"/>
        <v>1.3331905781584581</v>
      </c>
      <c r="K189" s="260"/>
      <c r="L189" s="133"/>
      <c r="M189" s="133"/>
    </row>
    <row r="190" spans="2:15" x14ac:dyDescent="0.25">
      <c r="B190" s="131" t="s">
        <v>60</v>
      </c>
      <c r="C190" s="260">
        <v>0.74269999999999992</v>
      </c>
      <c r="D190" s="133"/>
      <c r="E190" s="260">
        <v>0</v>
      </c>
      <c r="F190" s="133">
        <f t="shared" si="39"/>
        <v>-1</v>
      </c>
      <c r="G190" s="260">
        <v>0.21129999999999999</v>
      </c>
      <c r="H190" s="133" t="str">
        <f t="shared" si="40"/>
        <v>-</v>
      </c>
      <c r="I190" s="260">
        <v>0.61319999999999997</v>
      </c>
      <c r="J190" s="133">
        <f t="shared" si="41"/>
        <v>1.9020350212967343</v>
      </c>
      <c r="K190" s="260"/>
      <c r="L190" s="133"/>
      <c r="M190" s="133"/>
    </row>
    <row r="191" spans="2:15" x14ac:dyDescent="0.25">
      <c r="B191" s="131" t="s">
        <v>62</v>
      </c>
      <c r="C191" s="260">
        <v>0.90549999999999997</v>
      </c>
      <c r="D191" s="133"/>
      <c r="E191" s="260">
        <v>0</v>
      </c>
      <c r="F191" s="133">
        <f t="shared" si="39"/>
        <v>-1</v>
      </c>
      <c r="G191" s="260">
        <v>0.36719999999999997</v>
      </c>
      <c r="H191" s="133" t="str">
        <f t="shared" si="40"/>
        <v>-</v>
      </c>
      <c r="I191" s="260">
        <v>0.73530000000000006</v>
      </c>
      <c r="J191" s="133">
        <f t="shared" si="41"/>
        <v>1.0024509803921573</v>
      </c>
      <c r="K191" s="260"/>
      <c r="L191" s="133"/>
      <c r="M191" s="133"/>
    </row>
    <row r="192" spans="2:15" x14ac:dyDescent="0.25">
      <c r="B192" s="131" t="s">
        <v>64</v>
      </c>
      <c r="C192" s="260">
        <v>0.9484999999999999</v>
      </c>
      <c r="D192" s="133"/>
      <c r="E192" s="260">
        <v>0</v>
      </c>
      <c r="F192" s="133">
        <f t="shared" si="39"/>
        <v>-1</v>
      </c>
      <c r="G192" s="260">
        <v>0.32899999999999996</v>
      </c>
      <c r="H192" s="133" t="str">
        <f t="shared" si="40"/>
        <v>-</v>
      </c>
      <c r="I192" s="260">
        <v>0.76919999999999999</v>
      </c>
      <c r="J192" s="133">
        <f t="shared" si="41"/>
        <v>1.3379939209726448</v>
      </c>
      <c r="K192" s="260"/>
      <c r="L192" s="133"/>
      <c r="M192" s="133"/>
    </row>
    <row r="193" spans="2:15" x14ac:dyDescent="0.25">
      <c r="B193" s="131" t="s">
        <v>66</v>
      </c>
      <c r="C193" s="260">
        <v>0.70979999999999999</v>
      </c>
      <c r="D193" s="133"/>
      <c r="E193" s="260">
        <v>0</v>
      </c>
      <c r="F193" s="133">
        <f t="shared" si="39"/>
        <v>-1</v>
      </c>
      <c r="G193" s="260">
        <v>0.41539999999999999</v>
      </c>
      <c r="H193" s="133" t="str">
        <f t="shared" si="40"/>
        <v>-</v>
      </c>
      <c r="I193" s="260">
        <v>0.56930000000000003</v>
      </c>
      <c r="J193" s="133">
        <f t="shared" si="41"/>
        <v>0.37048627828598946</v>
      </c>
      <c r="K193" s="260"/>
      <c r="L193" s="133"/>
      <c r="M193" s="133"/>
    </row>
    <row r="194" spans="2:15" x14ac:dyDescent="0.25">
      <c r="B194" s="131" t="s">
        <v>68</v>
      </c>
      <c r="C194" s="260">
        <v>0.79310000000000003</v>
      </c>
      <c r="D194" s="133"/>
      <c r="E194" s="260">
        <v>0</v>
      </c>
      <c r="F194" s="133">
        <f t="shared" si="39"/>
        <v>-1</v>
      </c>
      <c r="G194" s="260">
        <v>0.68650000000000011</v>
      </c>
      <c r="H194" s="133" t="str">
        <f t="shared" si="40"/>
        <v>-</v>
      </c>
      <c r="I194" s="260">
        <v>0.68040000000000012</v>
      </c>
      <c r="J194" s="133">
        <f t="shared" si="41"/>
        <v>-8.885651857246879E-3</v>
      </c>
      <c r="K194" s="260"/>
      <c r="L194" s="133"/>
      <c r="M194" s="133"/>
    </row>
    <row r="195" spans="2:15" x14ac:dyDescent="0.25">
      <c r="B195" s="131" t="s">
        <v>70</v>
      </c>
      <c r="C195" s="260">
        <v>0.74170000000000003</v>
      </c>
      <c r="D195" s="133"/>
      <c r="E195" s="260">
        <v>0</v>
      </c>
      <c r="F195" s="133">
        <f t="shared" si="39"/>
        <v>-1</v>
      </c>
      <c r="G195" s="260">
        <v>0.77349999999999997</v>
      </c>
      <c r="H195" s="133" t="str">
        <f t="shared" si="40"/>
        <v>-</v>
      </c>
      <c r="I195" s="260">
        <v>0.6149</v>
      </c>
      <c r="J195" s="133">
        <f t="shared" si="41"/>
        <v>-0.20504201680672263</v>
      </c>
      <c r="K195" s="260"/>
      <c r="L195" s="133"/>
      <c r="M195" s="133"/>
    </row>
    <row r="196" spans="2:15" x14ac:dyDescent="0.25">
      <c r="B196" s="131" t="s">
        <v>72</v>
      </c>
      <c r="C196" s="260">
        <v>0.77659999999999996</v>
      </c>
      <c r="D196" s="133"/>
      <c r="E196" s="260">
        <v>0</v>
      </c>
      <c r="F196" s="133">
        <f t="shared" si="39"/>
        <v>-1</v>
      </c>
      <c r="G196" s="260">
        <v>0.59530000000000005</v>
      </c>
      <c r="H196" s="133" t="str">
        <f t="shared" si="40"/>
        <v>-</v>
      </c>
      <c r="I196" s="260">
        <v>0.62259999999999993</v>
      </c>
      <c r="J196" s="133">
        <f t="shared" si="41"/>
        <v>4.5859230640013182E-2</v>
      </c>
      <c r="K196" s="260"/>
      <c r="L196" s="133"/>
      <c r="M196" s="133"/>
    </row>
    <row r="197" spans="2:15" ht="15.75" x14ac:dyDescent="0.25">
      <c r="B197" s="134" t="s">
        <v>33</v>
      </c>
      <c r="C197" s="262">
        <v>0.49159166666666665</v>
      </c>
      <c r="D197" s="136"/>
      <c r="E197" s="262">
        <v>9.8241666666666672E-2</v>
      </c>
      <c r="F197" s="136">
        <f t="shared" si="39"/>
        <v>-0.80015595599328715</v>
      </c>
      <c r="G197" s="262">
        <v>0.18468333333333334</v>
      </c>
      <c r="H197" s="136">
        <f t="shared" si="40"/>
        <v>0.87988803121553993</v>
      </c>
      <c r="I197" s="262">
        <v>0.34525833333333333</v>
      </c>
      <c r="J197" s="136">
        <f t="shared" si="41"/>
        <v>0.86946123996029234</v>
      </c>
      <c r="K197" s="262">
        <v>0.68915918752952288</v>
      </c>
      <c r="L197" s="136">
        <v>8.2554635523692799E-3</v>
      </c>
      <c r="M197" s="136">
        <v>-2.764342806445097E-2</v>
      </c>
    </row>
    <row r="198" spans="2:15" ht="6" customHeight="1" x14ac:dyDescent="0.25"/>
    <row r="199" spans="2:15" x14ac:dyDescent="0.25">
      <c r="B199" s="39" t="s">
        <v>19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</row>
    <row r="200" spans="2:15" x14ac:dyDescent="0.25">
      <c r="M200" s="264"/>
    </row>
    <row r="202" spans="2:15" ht="21.75" customHeight="1" thickBot="1" x14ac:dyDescent="0.3">
      <c r="B202" s="293" t="s">
        <v>394</v>
      </c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O202" s="1" t="s">
        <v>395</v>
      </c>
    </row>
    <row r="203" spans="2:15" ht="10.5" customHeight="1" thickBot="1" x14ac:dyDescent="0.3">
      <c r="B203" s="124"/>
      <c r="C203" s="125"/>
      <c r="D203" s="124"/>
      <c r="E203" s="124"/>
      <c r="F203" s="124"/>
      <c r="G203" s="124"/>
      <c r="H203" s="124"/>
      <c r="I203" s="124"/>
      <c r="J203" s="124"/>
      <c r="K203" s="2"/>
      <c r="L203" s="2"/>
      <c r="O203" s="1" t="s">
        <v>396</v>
      </c>
    </row>
    <row r="204" spans="2:15" ht="22.5" thickTop="1" thickBot="1" x14ac:dyDescent="0.3">
      <c r="B204" s="3"/>
      <c r="C204" s="303" t="s">
        <v>23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5"/>
    </row>
    <row r="205" spans="2:15" ht="22.5" thickTop="1" thickBot="1" x14ac:dyDescent="0.3">
      <c r="B205" s="3"/>
      <c r="C205" s="306">
        <v>2019</v>
      </c>
      <c r="D205" s="307"/>
      <c r="E205" s="308" t="s">
        <v>161</v>
      </c>
      <c r="F205" s="307"/>
      <c r="G205" s="308" t="s">
        <v>160</v>
      </c>
      <c r="H205" s="307"/>
      <c r="I205" s="308">
        <v>2022</v>
      </c>
      <c r="J205" s="307"/>
      <c r="K205" s="308">
        <v>2023</v>
      </c>
      <c r="L205" s="309"/>
      <c r="M205" s="310"/>
    </row>
    <row r="206" spans="2:15" ht="16.5" thickTop="1" thickBot="1" x14ac:dyDescent="0.3">
      <c r="B206" s="6"/>
      <c r="C206" s="127" t="s">
        <v>46</v>
      </c>
      <c r="D206" s="128" t="str">
        <f>CONCATENATE("var ",RIGHT(C205,2),"/",RIGHT(C205-1,2))</f>
        <v>var 19/18</v>
      </c>
      <c r="E206" s="129" t="s">
        <v>46</v>
      </c>
      <c r="F206" s="128" t="str">
        <f>CONCATENATE("var ",RIGHT(E205,2),"/",RIGHT(C205,2))</f>
        <v>var 20/19</v>
      </c>
      <c r="G206" s="129" t="s">
        <v>46</v>
      </c>
      <c r="H206" s="128" t="str">
        <f>CONCATENATE("var ",RIGHT(G205,2),"/",RIGHT(E205,2))</f>
        <v>var 21/20</v>
      </c>
      <c r="I206" s="129" t="s">
        <v>46</v>
      </c>
      <c r="J206" s="128" t="str">
        <f>CONCATENATE("var ",RIGHT(I205,2),"/",RIGHT(G205,2))</f>
        <v>var 22/21</v>
      </c>
      <c r="K206" s="129" t="s">
        <v>46</v>
      </c>
      <c r="L206" s="128" t="str">
        <f>CONCATENATE("var ",RIGHT(K205,2),"/",RIGHT(I205,2))</f>
        <v>var 23/22</v>
      </c>
      <c r="M206" s="128" t="str">
        <f>CONCATENATE("var ",RIGHT(K205,2),"/",RIGHT(C205,2))</f>
        <v>var 23/19</v>
      </c>
    </row>
    <row r="207" spans="2:15" x14ac:dyDescent="0.25">
      <c r="B207" s="131" t="s">
        <v>50</v>
      </c>
      <c r="C207" s="260">
        <v>0.67209999999999992</v>
      </c>
      <c r="D207" s="133"/>
      <c r="E207" s="260">
        <v>0.72870000000000001</v>
      </c>
      <c r="F207" s="133">
        <f t="shared" ref="F207:F219" si="44">IFERROR(E207/C207-1,"-")</f>
        <v>8.4213658681743908E-2</v>
      </c>
      <c r="G207" s="260">
        <v>0.1241</v>
      </c>
      <c r="H207" s="133">
        <f t="shared" ref="H207:H219" si="45">IFERROR(G207/E207-1,"-")</f>
        <v>-0.82969672018663376</v>
      </c>
      <c r="I207" s="260">
        <v>0.5081</v>
      </c>
      <c r="J207" s="133">
        <f t="shared" ref="J207:J219" si="46">IFERROR(I207/G207-1,"-")</f>
        <v>3.0942788074133762</v>
      </c>
      <c r="K207" s="260">
        <v>0.60539999999999994</v>
      </c>
      <c r="L207" s="133">
        <f t="shared" ref="L207:L210" si="47">IFERROR(K207/I207-1,"-")</f>
        <v>0.19149773666601044</v>
      </c>
      <c r="M207" s="133">
        <f>IFERROR(K207/C207-1,"-")</f>
        <v>-9.9241184347567346E-2</v>
      </c>
    </row>
    <row r="208" spans="2:15" x14ac:dyDescent="0.25">
      <c r="B208" s="131" t="s">
        <v>52</v>
      </c>
      <c r="C208" s="260">
        <v>0.67599999999999993</v>
      </c>
      <c r="D208" s="133"/>
      <c r="E208" s="260">
        <v>0.69769999999999999</v>
      </c>
      <c r="F208" s="133">
        <f t="shared" si="44"/>
        <v>3.2100591715976456E-2</v>
      </c>
      <c r="G208" s="260">
        <v>0.14849999999999999</v>
      </c>
      <c r="H208" s="133">
        <f t="shared" si="45"/>
        <v>-0.78715780421384551</v>
      </c>
      <c r="I208" s="260">
        <v>0.59570000000000001</v>
      </c>
      <c r="J208" s="133">
        <f t="shared" si="46"/>
        <v>3.0114478114478116</v>
      </c>
      <c r="K208" s="260">
        <v>0.69200000000000006</v>
      </c>
      <c r="L208" s="133">
        <f t="shared" si="47"/>
        <v>0.16165855296290088</v>
      </c>
      <c r="M208" s="133">
        <f t="shared" ref="M208:M210" si="48">IFERROR(K208/C208-1,"-")</f>
        <v>2.3668639053254559E-2</v>
      </c>
    </row>
    <row r="209" spans="2:15" x14ac:dyDescent="0.25">
      <c r="B209" s="131" t="s">
        <v>54</v>
      </c>
      <c r="C209" s="260">
        <v>0.63</v>
      </c>
      <c r="D209" s="133"/>
      <c r="E209" s="260">
        <v>0.36009999999999998</v>
      </c>
      <c r="F209" s="133">
        <f t="shared" si="44"/>
        <v>-0.42841269841269847</v>
      </c>
      <c r="G209" s="260">
        <v>0.1678</v>
      </c>
      <c r="H209" s="133">
        <f t="shared" si="45"/>
        <v>-0.53401832824215489</v>
      </c>
      <c r="I209" s="260">
        <v>0.59630000000000005</v>
      </c>
      <c r="J209" s="133">
        <f t="shared" si="46"/>
        <v>2.5536352800953517</v>
      </c>
      <c r="K209" s="260">
        <v>0.65139999999999998</v>
      </c>
      <c r="L209" s="133">
        <f t="shared" si="47"/>
        <v>9.2403152775448527E-2</v>
      </c>
      <c r="M209" s="133">
        <f t="shared" si="48"/>
        <v>3.3968253968253981E-2</v>
      </c>
    </row>
    <row r="210" spans="2:15" x14ac:dyDescent="0.25">
      <c r="B210" s="131" t="s">
        <v>56</v>
      </c>
      <c r="C210" s="260">
        <v>0.57179999999999997</v>
      </c>
      <c r="D210" s="133"/>
      <c r="E210" s="260">
        <v>0</v>
      </c>
      <c r="F210" s="133">
        <f t="shared" si="44"/>
        <v>-1</v>
      </c>
      <c r="G210" s="260">
        <v>0.17960000000000001</v>
      </c>
      <c r="H210" s="133" t="str">
        <f t="shared" si="45"/>
        <v>-</v>
      </c>
      <c r="I210" s="260">
        <v>0.59289999999999998</v>
      </c>
      <c r="J210" s="133">
        <f t="shared" si="46"/>
        <v>2.3012249443207122</v>
      </c>
      <c r="K210" s="260">
        <v>0.58689999999999998</v>
      </c>
      <c r="L210" s="133">
        <f t="shared" si="47"/>
        <v>-1.0119750379490644E-2</v>
      </c>
      <c r="M210" s="133">
        <f t="shared" si="48"/>
        <v>2.6407834907310246E-2</v>
      </c>
    </row>
    <row r="211" spans="2:15" x14ac:dyDescent="0.25">
      <c r="B211" s="131" t="s">
        <v>58</v>
      </c>
      <c r="C211" s="260">
        <v>0.54909999999999992</v>
      </c>
      <c r="D211" s="133"/>
      <c r="E211" s="260">
        <v>0</v>
      </c>
      <c r="F211" s="133">
        <f t="shared" si="44"/>
        <v>-1</v>
      </c>
      <c r="G211" s="260">
        <v>0.17949999999999999</v>
      </c>
      <c r="H211" s="133" t="str">
        <f t="shared" si="45"/>
        <v>-</v>
      </c>
      <c r="I211" s="260">
        <v>0.52770000000000006</v>
      </c>
      <c r="J211" s="133">
        <f t="shared" si="46"/>
        <v>1.9398328690807802</v>
      </c>
      <c r="K211" s="260"/>
      <c r="L211" s="133"/>
      <c r="M211" s="133"/>
    </row>
    <row r="212" spans="2:15" x14ac:dyDescent="0.25">
      <c r="B212" s="131" t="s">
        <v>60</v>
      </c>
      <c r="C212" s="260">
        <v>0.62350000000000005</v>
      </c>
      <c r="D212" s="133"/>
      <c r="E212" s="260">
        <v>0</v>
      </c>
      <c r="F212" s="133">
        <f t="shared" si="44"/>
        <v>-1</v>
      </c>
      <c r="G212" s="260">
        <v>0.24359999999999998</v>
      </c>
      <c r="H212" s="133" t="str">
        <f t="shared" si="45"/>
        <v>-</v>
      </c>
      <c r="I212" s="260">
        <v>0.54220000000000002</v>
      </c>
      <c r="J212" s="133">
        <f t="shared" si="46"/>
        <v>1.2257799671592777</v>
      </c>
      <c r="K212" s="260"/>
      <c r="L212" s="133"/>
      <c r="M212" s="133"/>
    </row>
    <row r="213" spans="2:15" x14ac:dyDescent="0.25">
      <c r="B213" s="131" t="s">
        <v>62</v>
      </c>
      <c r="C213" s="260">
        <v>0.69420000000000004</v>
      </c>
      <c r="D213" s="133"/>
      <c r="E213" s="260">
        <v>0</v>
      </c>
      <c r="F213" s="133">
        <f t="shared" si="44"/>
        <v>-1</v>
      </c>
      <c r="G213" s="260">
        <v>0.3785</v>
      </c>
      <c r="H213" s="133" t="str">
        <f t="shared" si="45"/>
        <v>-</v>
      </c>
      <c r="I213" s="260">
        <v>0.70860000000000001</v>
      </c>
      <c r="J213" s="133">
        <f t="shared" si="46"/>
        <v>0.8721268163804492</v>
      </c>
      <c r="K213" s="260"/>
      <c r="L213" s="133"/>
      <c r="M213" s="133"/>
    </row>
    <row r="214" spans="2:15" x14ac:dyDescent="0.25">
      <c r="B214" s="131" t="s">
        <v>64</v>
      </c>
      <c r="C214" s="260">
        <v>0.76090000000000002</v>
      </c>
      <c r="D214" s="133"/>
      <c r="E214" s="260">
        <v>0</v>
      </c>
      <c r="F214" s="133">
        <f t="shared" si="44"/>
        <v>-1</v>
      </c>
      <c r="G214" s="260">
        <v>0.49380000000000002</v>
      </c>
      <c r="H214" s="133" t="str">
        <f t="shared" si="45"/>
        <v>-</v>
      </c>
      <c r="I214" s="260">
        <v>0.68640000000000001</v>
      </c>
      <c r="J214" s="133">
        <f t="shared" si="46"/>
        <v>0.39003645200486026</v>
      </c>
      <c r="K214" s="260"/>
      <c r="L214" s="133"/>
      <c r="M214" s="133"/>
    </row>
    <row r="215" spans="2:15" x14ac:dyDescent="0.25">
      <c r="B215" s="131" t="s">
        <v>66</v>
      </c>
      <c r="C215" s="260">
        <v>0.60770000000000002</v>
      </c>
      <c r="D215" s="133"/>
      <c r="E215" s="260">
        <v>0</v>
      </c>
      <c r="F215" s="133">
        <f t="shared" si="44"/>
        <v>-1</v>
      </c>
      <c r="G215" s="260">
        <v>0.45409999999999995</v>
      </c>
      <c r="H215" s="133" t="str">
        <f t="shared" si="45"/>
        <v>-</v>
      </c>
      <c r="I215" s="260">
        <v>0.54920000000000002</v>
      </c>
      <c r="J215" s="133">
        <f t="shared" si="46"/>
        <v>0.20942523673199753</v>
      </c>
      <c r="K215" s="260"/>
      <c r="L215" s="133"/>
      <c r="M215" s="133"/>
    </row>
    <row r="216" spans="2:15" x14ac:dyDescent="0.25">
      <c r="B216" s="131" t="s">
        <v>68</v>
      </c>
      <c r="C216" s="260">
        <v>0.58820000000000006</v>
      </c>
      <c r="D216" s="133"/>
      <c r="E216" s="260">
        <v>0</v>
      </c>
      <c r="F216" s="133">
        <f t="shared" si="44"/>
        <v>-1</v>
      </c>
      <c r="G216" s="260">
        <v>0.51800000000000002</v>
      </c>
      <c r="H216" s="133" t="str">
        <f t="shared" si="45"/>
        <v>-</v>
      </c>
      <c r="I216" s="260">
        <v>0.5786</v>
      </c>
      <c r="J216" s="133">
        <f t="shared" si="46"/>
        <v>0.116988416988417</v>
      </c>
      <c r="K216" s="260"/>
      <c r="L216" s="133"/>
      <c r="M216" s="133"/>
    </row>
    <row r="217" spans="2:15" x14ac:dyDescent="0.25">
      <c r="B217" s="131" t="s">
        <v>70</v>
      </c>
      <c r="C217" s="260">
        <v>0.60389999999999999</v>
      </c>
      <c r="D217" s="133"/>
      <c r="E217" s="260">
        <v>0</v>
      </c>
      <c r="F217" s="133">
        <f t="shared" si="44"/>
        <v>-1</v>
      </c>
      <c r="G217" s="260">
        <v>0.5524</v>
      </c>
      <c r="H217" s="133" t="str">
        <f t="shared" si="45"/>
        <v>-</v>
      </c>
      <c r="I217" s="260">
        <v>0.62270000000000003</v>
      </c>
      <c r="J217" s="133">
        <f t="shared" si="46"/>
        <v>0.12726285300506879</v>
      </c>
      <c r="K217" s="260"/>
      <c r="L217" s="133"/>
      <c r="M217" s="133"/>
    </row>
    <row r="218" spans="2:15" x14ac:dyDescent="0.25">
      <c r="B218" s="131" t="s">
        <v>72</v>
      </c>
      <c r="C218" s="260">
        <v>0.62639999999999996</v>
      </c>
      <c r="D218" s="133"/>
      <c r="E218" s="260">
        <v>0</v>
      </c>
      <c r="F218" s="133">
        <f t="shared" si="44"/>
        <v>-1</v>
      </c>
      <c r="G218" s="260">
        <v>0.49990000000000001</v>
      </c>
      <c r="H218" s="133" t="str">
        <f t="shared" si="45"/>
        <v>-</v>
      </c>
      <c r="I218" s="260">
        <v>0.59770000000000001</v>
      </c>
      <c r="J218" s="133">
        <f t="shared" si="46"/>
        <v>0.19563912782556514</v>
      </c>
      <c r="K218" s="260"/>
      <c r="L218" s="133"/>
      <c r="M218" s="133"/>
    </row>
    <row r="219" spans="2:15" ht="15.75" x14ac:dyDescent="0.25">
      <c r="B219" s="134" t="s">
        <v>33</v>
      </c>
      <c r="C219" s="262">
        <v>0.63419999999999999</v>
      </c>
      <c r="D219" s="136"/>
      <c r="E219" s="262">
        <v>0</v>
      </c>
      <c r="F219" s="136">
        <f t="shared" si="44"/>
        <v>-1</v>
      </c>
      <c r="G219" s="262">
        <v>0.35729999999999995</v>
      </c>
      <c r="H219" s="136" t="str">
        <f t="shared" si="45"/>
        <v>-</v>
      </c>
      <c r="I219" s="262">
        <v>0.59299999999999997</v>
      </c>
      <c r="J219" s="136">
        <f t="shared" si="46"/>
        <v>0.65966974531206279</v>
      </c>
      <c r="K219" s="262">
        <v>0.63291492092875701</v>
      </c>
      <c r="L219" s="136">
        <v>0.10517088691305387</v>
      </c>
      <c r="M219" s="136">
        <v>-6.4117639374874358E-3</v>
      </c>
    </row>
    <row r="220" spans="2:15" ht="6" customHeight="1" x14ac:dyDescent="0.25"/>
    <row r="221" spans="2:15" x14ac:dyDescent="0.25">
      <c r="B221" s="39" t="s">
        <v>19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</row>
    <row r="222" spans="2:15" x14ac:dyDescent="0.25">
      <c r="M222" s="264"/>
    </row>
    <row r="224" spans="2:15" ht="21.75" customHeight="1" thickBot="1" x14ac:dyDescent="0.3">
      <c r="B224" s="293" t="s">
        <v>397</v>
      </c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O224" s="1" t="s">
        <v>398</v>
      </c>
    </row>
    <row r="225" spans="2:15" ht="10.5" customHeight="1" thickBot="1" x14ac:dyDescent="0.3">
      <c r="B225" s="124"/>
      <c r="C225" s="125"/>
      <c r="D225" s="124"/>
      <c r="E225" s="124"/>
      <c r="F225" s="124"/>
      <c r="G225" s="124"/>
      <c r="H225" s="124"/>
      <c r="I225" s="124"/>
      <c r="J225" s="124"/>
      <c r="K225" s="2"/>
      <c r="L225" s="2"/>
      <c r="O225" s="1" t="s">
        <v>399</v>
      </c>
    </row>
    <row r="226" spans="2:15" ht="22.5" thickTop="1" thickBot="1" x14ac:dyDescent="0.3">
      <c r="B226" s="3"/>
      <c r="C226" s="303" t="s">
        <v>24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5"/>
    </row>
    <row r="227" spans="2:15" ht="22.5" thickTop="1" thickBot="1" x14ac:dyDescent="0.3">
      <c r="B227" s="3"/>
      <c r="C227" s="306">
        <v>2019</v>
      </c>
      <c r="D227" s="307"/>
      <c r="E227" s="308" t="s">
        <v>161</v>
      </c>
      <c r="F227" s="307"/>
      <c r="G227" s="308" t="s">
        <v>160</v>
      </c>
      <c r="H227" s="307"/>
      <c r="I227" s="308">
        <v>2022</v>
      </c>
      <c r="J227" s="307"/>
      <c r="K227" s="308">
        <v>2023</v>
      </c>
      <c r="L227" s="309"/>
      <c r="M227" s="310"/>
    </row>
    <row r="228" spans="2:15" ht="16.5" thickTop="1" thickBot="1" x14ac:dyDescent="0.3">
      <c r="B228" s="6"/>
      <c r="C228" s="127" t="s">
        <v>46</v>
      </c>
      <c r="D228" s="128" t="str">
        <f>CONCATENATE("var ",RIGHT(C227,2),"/",RIGHT(C227-1,2))</f>
        <v>var 19/18</v>
      </c>
      <c r="E228" s="129" t="s">
        <v>46</v>
      </c>
      <c r="F228" s="128" t="str">
        <f>CONCATENATE("var ",RIGHT(E227,2),"/",RIGHT(C227,2))</f>
        <v>var 20/19</v>
      </c>
      <c r="G228" s="129" t="s">
        <v>46</v>
      </c>
      <c r="H228" s="128" t="str">
        <f>CONCATENATE("var ",RIGHT(G227,2),"/",RIGHT(E227,2))</f>
        <v>var 21/20</v>
      </c>
      <c r="I228" s="129" t="s">
        <v>46</v>
      </c>
      <c r="J228" s="128" t="str">
        <f>CONCATENATE("var ",RIGHT(I227,2),"/",RIGHT(G227,2))</f>
        <v>var 22/21</v>
      </c>
      <c r="K228" s="129" t="s">
        <v>46</v>
      </c>
      <c r="L228" s="128" t="str">
        <f>CONCATENATE("var ",RIGHT(K227,2),"/",RIGHT(I227,2))</f>
        <v>var 23/22</v>
      </c>
      <c r="M228" s="128" t="str">
        <f>CONCATENATE("var ",RIGHT(K227,2),"/",RIGHT(C227,2))</f>
        <v>var 23/19</v>
      </c>
    </row>
    <row r="229" spans="2:15" x14ac:dyDescent="0.25">
      <c r="B229" s="131" t="s">
        <v>50</v>
      </c>
      <c r="C229" s="260">
        <v>0.62570000000000003</v>
      </c>
      <c r="D229" s="133"/>
      <c r="E229" s="260">
        <v>0.72870000000000001</v>
      </c>
      <c r="F229" s="133">
        <f t="shared" ref="F229:F241" si="49">IFERROR(E229/C229-1,"-")</f>
        <v>0.16461563049384687</v>
      </c>
      <c r="G229" s="260">
        <v>8.1600000000000006E-2</v>
      </c>
      <c r="H229" s="133">
        <f t="shared" ref="H229:H241" si="50">IFERROR(G229/E229-1,"-")</f>
        <v>-0.88801976121860848</v>
      </c>
      <c r="I229" s="260">
        <v>0.51739999999999997</v>
      </c>
      <c r="J229" s="133">
        <f t="shared" ref="J229:J241" si="51">IFERROR(I229/G229-1,"-")</f>
        <v>5.3406862745098032</v>
      </c>
      <c r="K229" s="260">
        <v>0.61039999999999994</v>
      </c>
      <c r="L229" s="133">
        <f t="shared" ref="L229:L232" si="52">IFERROR(K229/I229-1,"-")</f>
        <v>0.17974487823734053</v>
      </c>
      <c r="M229" s="133">
        <f>IFERROR(K229/C229-1,"-")</f>
        <v>-2.4452613073357998E-2</v>
      </c>
    </row>
    <row r="230" spans="2:15" x14ac:dyDescent="0.25">
      <c r="B230" s="131" t="s">
        <v>52</v>
      </c>
      <c r="C230" s="260">
        <v>0.64290000000000003</v>
      </c>
      <c r="D230" s="133"/>
      <c r="E230" s="260">
        <v>0.69769999999999999</v>
      </c>
      <c r="F230" s="133">
        <f t="shared" si="49"/>
        <v>8.5238761860320311E-2</v>
      </c>
      <c r="G230" s="260">
        <v>8.3499999999999991E-2</v>
      </c>
      <c r="H230" s="133">
        <f t="shared" si="50"/>
        <v>-0.88032105489465384</v>
      </c>
      <c r="I230" s="260">
        <v>0.60560000000000003</v>
      </c>
      <c r="J230" s="133">
        <f t="shared" si="51"/>
        <v>6.2526946107784438</v>
      </c>
      <c r="K230" s="260">
        <v>0.63880000000000003</v>
      </c>
      <c r="L230" s="133">
        <f t="shared" si="52"/>
        <v>5.482166446499348E-2</v>
      </c>
      <c r="M230" s="133">
        <f t="shared" ref="M230:M232" si="53">IFERROR(K230/C230-1,"-")</f>
        <v>-6.3773526209364162E-3</v>
      </c>
    </row>
    <row r="231" spans="2:15" x14ac:dyDescent="0.25">
      <c r="B231" s="131" t="s">
        <v>54</v>
      </c>
      <c r="C231" s="260">
        <v>0.61850000000000005</v>
      </c>
      <c r="D231" s="133"/>
      <c r="E231" s="260">
        <v>0.36009999999999998</v>
      </c>
      <c r="F231" s="133">
        <f t="shared" si="49"/>
        <v>-0.4177849636216654</v>
      </c>
      <c r="G231" s="260">
        <v>7.0499999999999993E-2</v>
      </c>
      <c r="H231" s="133">
        <f t="shared" si="50"/>
        <v>-0.80422104970841435</v>
      </c>
      <c r="I231" s="260">
        <v>0.56779999999999997</v>
      </c>
      <c r="J231" s="133">
        <f t="shared" si="51"/>
        <v>7.0539007092198585</v>
      </c>
      <c r="K231" s="260">
        <v>0.57229999999999992</v>
      </c>
      <c r="L231" s="133">
        <f t="shared" si="52"/>
        <v>7.925325818950224E-3</v>
      </c>
      <c r="M231" s="133">
        <f t="shared" si="53"/>
        <v>-7.4696847210994566E-2</v>
      </c>
    </row>
    <row r="232" spans="2:15" x14ac:dyDescent="0.25">
      <c r="B232" s="131" t="s">
        <v>56</v>
      </c>
      <c r="C232" s="260">
        <v>0.59109999999999996</v>
      </c>
      <c r="D232" s="133"/>
      <c r="E232" s="260">
        <v>0</v>
      </c>
      <c r="F232" s="133">
        <f t="shared" si="49"/>
        <v>-1</v>
      </c>
      <c r="G232" s="260">
        <v>0.1076</v>
      </c>
      <c r="H232" s="133" t="str">
        <f t="shared" si="50"/>
        <v>-</v>
      </c>
      <c r="I232" s="260">
        <v>0.52739999999999998</v>
      </c>
      <c r="J232" s="133">
        <f t="shared" si="51"/>
        <v>3.9014869888475836</v>
      </c>
      <c r="K232" s="260">
        <v>0.52579999999999993</v>
      </c>
      <c r="L232" s="133">
        <f t="shared" si="52"/>
        <v>-3.0337504740235444E-3</v>
      </c>
      <c r="M232" s="133">
        <f t="shared" si="53"/>
        <v>-0.11047200135340896</v>
      </c>
    </row>
    <row r="233" spans="2:15" x14ac:dyDescent="0.25">
      <c r="B233" s="131" t="s">
        <v>58</v>
      </c>
      <c r="C233" s="260">
        <v>0.51869999999999994</v>
      </c>
      <c r="D233" s="133"/>
      <c r="E233" s="260">
        <v>0</v>
      </c>
      <c r="F233" s="133">
        <f t="shared" si="49"/>
        <v>-1</v>
      </c>
      <c r="G233" s="260">
        <v>8.9499999999999996E-2</v>
      </c>
      <c r="H233" s="133" t="str">
        <f t="shared" si="50"/>
        <v>-</v>
      </c>
      <c r="I233" s="260">
        <v>0.39419999999999999</v>
      </c>
      <c r="J233" s="133">
        <f t="shared" si="51"/>
        <v>3.4044692737430164</v>
      </c>
      <c r="K233" s="260"/>
      <c r="L233" s="133"/>
      <c r="M233" s="133"/>
    </row>
    <row r="234" spans="2:15" x14ac:dyDescent="0.25">
      <c r="B234" s="131" t="s">
        <v>60</v>
      </c>
      <c r="C234" s="260">
        <v>0.60750000000000004</v>
      </c>
      <c r="D234" s="133"/>
      <c r="E234" s="260">
        <v>0</v>
      </c>
      <c r="F234" s="133">
        <f t="shared" si="49"/>
        <v>-1</v>
      </c>
      <c r="G234" s="260">
        <v>0.1338</v>
      </c>
      <c r="H234" s="133" t="str">
        <f t="shared" si="50"/>
        <v>-</v>
      </c>
      <c r="I234" s="260">
        <v>0.42840000000000006</v>
      </c>
      <c r="J234" s="133">
        <f t="shared" si="51"/>
        <v>2.2017937219730945</v>
      </c>
      <c r="K234" s="260"/>
      <c r="L234" s="133"/>
      <c r="M234" s="133"/>
    </row>
    <row r="235" spans="2:15" x14ac:dyDescent="0.25">
      <c r="B235" s="131" t="s">
        <v>62</v>
      </c>
      <c r="C235" s="260">
        <v>0.64840000000000009</v>
      </c>
      <c r="D235" s="133"/>
      <c r="E235" s="260">
        <v>0</v>
      </c>
      <c r="F235" s="133">
        <f t="shared" si="49"/>
        <v>-1</v>
      </c>
      <c r="G235" s="260">
        <v>0.25670000000000004</v>
      </c>
      <c r="H235" s="133" t="str">
        <f t="shared" si="50"/>
        <v>-</v>
      </c>
      <c r="I235" s="260">
        <v>0.54530000000000001</v>
      </c>
      <c r="J235" s="133">
        <f t="shared" si="51"/>
        <v>1.1242695753798206</v>
      </c>
      <c r="K235" s="260"/>
      <c r="L235" s="133"/>
      <c r="M235" s="133"/>
    </row>
    <row r="236" spans="2:15" x14ac:dyDescent="0.25">
      <c r="B236" s="131" t="s">
        <v>64</v>
      </c>
      <c r="C236" s="260">
        <v>0.66810000000000003</v>
      </c>
      <c r="D236" s="133"/>
      <c r="E236" s="260">
        <v>0</v>
      </c>
      <c r="F236" s="133">
        <f t="shared" si="49"/>
        <v>-1</v>
      </c>
      <c r="G236" s="260">
        <v>0.37759999999999999</v>
      </c>
      <c r="H236" s="133" t="str">
        <f t="shared" si="50"/>
        <v>-</v>
      </c>
      <c r="I236" s="260">
        <v>0.60560000000000003</v>
      </c>
      <c r="J236" s="133">
        <f t="shared" si="51"/>
        <v>0.60381355932203395</v>
      </c>
      <c r="K236" s="260"/>
      <c r="L236" s="133"/>
      <c r="M236" s="133"/>
    </row>
    <row r="237" spans="2:15" x14ac:dyDescent="0.25">
      <c r="B237" s="131" t="s">
        <v>66</v>
      </c>
      <c r="C237" s="260">
        <v>0.52739999999999998</v>
      </c>
      <c r="D237" s="133"/>
      <c r="E237" s="260">
        <v>0</v>
      </c>
      <c r="F237" s="133">
        <f t="shared" si="49"/>
        <v>-1</v>
      </c>
      <c r="G237" s="260">
        <v>0.33889999999999998</v>
      </c>
      <c r="H237" s="133" t="str">
        <f t="shared" si="50"/>
        <v>-</v>
      </c>
      <c r="I237" s="260">
        <v>0.4763</v>
      </c>
      <c r="J237" s="133">
        <f t="shared" si="51"/>
        <v>0.40542933018589555</v>
      </c>
      <c r="K237" s="260"/>
      <c r="L237" s="133"/>
      <c r="M237" s="133"/>
    </row>
    <row r="238" spans="2:15" x14ac:dyDescent="0.25">
      <c r="B238" s="131" t="s">
        <v>68</v>
      </c>
      <c r="C238" s="260">
        <v>0.5575</v>
      </c>
      <c r="D238" s="133"/>
      <c r="E238" s="260">
        <v>0</v>
      </c>
      <c r="F238" s="133">
        <f t="shared" si="49"/>
        <v>-1</v>
      </c>
      <c r="G238" s="260">
        <v>0.42780000000000001</v>
      </c>
      <c r="H238" s="133" t="str">
        <f t="shared" si="50"/>
        <v>-</v>
      </c>
      <c r="I238" s="260">
        <v>0.52890000000000004</v>
      </c>
      <c r="J238" s="133">
        <f t="shared" si="51"/>
        <v>0.23632538569424977</v>
      </c>
      <c r="K238" s="260"/>
      <c r="L238" s="133"/>
      <c r="M238" s="133"/>
    </row>
    <row r="239" spans="2:15" x14ac:dyDescent="0.25">
      <c r="B239" s="131" t="s">
        <v>70</v>
      </c>
      <c r="C239" s="260">
        <v>0.57669999999999999</v>
      </c>
      <c r="D239" s="133"/>
      <c r="E239" s="260">
        <v>0</v>
      </c>
      <c r="F239" s="133">
        <f t="shared" si="49"/>
        <v>-1</v>
      </c>
      <c r="G239" s="260">
        <v>0.51380000000000003</v>
      </c>
      <c r="H239" s="133" t="str">
        <f t="shared" si="50"/>
        <v>-</v>
      </c>
      <c r="I239" s="260">
        <v>0.5847</v>
      </c>
      <c r="J239" s="133">
        <f t="shared" si="51"/>
        <v>0.13799143635655886</v>
      </c>
      <c r="K239" s="260"/>
      <c r="L239" s="133"/>
      <c r="M239" s="133"/>
    </row>
    <row r="240" spans="2:15" x14ac:dyDescent="0.25">
      <c r="B240" s="131" t="s">
        <v>72</v>
      </c>
      <c r="C240" s="260">
        <v>0.56999999999999995</v>
      </c>
      <c r="D240" s="133"/>
      <c r="E240" s="260">
        <v>0</v>
      </c>
      <c r="F240" s="133">
        <f t="shared" si="49"/>
        <v>-1</v>
      </c>
      <c r="G240" s="260">
        <v>0.48420000000000002</v>
      </c>
      <c r="H240" s="133" t="str">
        <f t="shared" si="50"/>
        <v>-</v>
      </c>
      <c r="I240" s="260">
        <v>0.58189999999999997</v>
      </c>
      <c r="J240" s="133">
        <f t="shared" si="51"/>
        <v>0.20177612556794711</v>
      </c>
      <c r="K240" s="260"/>
      <c r="L240" s="133"/>
      <c r="M240" s="133"/>
    </row>
    <row r="241" spans="2:15" ht="15.75" x14ac:dyDescent="0.25">
      <c r="B241" s="134" t="s">
        <v>33</v>
      </c>
      <c r="C241" s="262">
        <v>0.59589999999999999</v>
      </c>
      <c r="D241" s="136"/>
      <c r="E241" s="262">
        <v>0</v>
      </c>
      <c r="F241" s="136">
        <f t="shared" si="49"/>
        <v>-1</v>
      </c>
      <c r="G241" s="262">
        <v>0.27750000000000002</v>
      </c>
      <c r="H241" s="136" t="str">
        <f t="shared" si="50"/>
        <v>-</v>
      </c>
      <c r="I241" s="262">
        <v>0.52910000000000001</v>
      </c>
      <c r="J241" s="136">
        <f t="shared" si="51"/>
        <v>0.90666666666666651</v>
      </c>
      <c r="K241" s="262">
        <v>0.58604647006255584</v>
      </c>
      <c r="L241" s="136">
        <v>6.0168205487033388E-2</v>
      </c>
      <c r="M241" s="136">
        <v>-5.3543834186543626E-2</v>
      </c>
    </row>
    <row r="242" spans="2:15" ht="6" customHeight="1" x14ac:dyDescent="0.25"/>
    <row r="243" spans="2:15" x14ac:dyDescent="0.25">
      <c r="B243" s="39" t="s">
        <v>19</v>
      </c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</row>
    <row r="244" spans="2:15" x14ac:dyDescent="0.25">
      <c r="M244" s="264"/>
    </row>
    <row r="246" spans="2:15" ht="21.75" customHeight="1" thickBot="1" x14ac:dyDescent="0.3">
      <c r="B246" s="293" t="s">
        <v>400</v>
      </c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O246" s="1" t="s">
        <v>401</v>
      </c>
    </row>
    <row r="247" spans="2:15" ht="10.5" customHeight="1" thickBot="1" x14ac:dyDescent="0.3">
      <c r="B247" s="124"/>
      <c r="C247" s="125"/>
      <c r="D247" s="124"/>
      <c r="E247" s="124"/>
      <c r="F247" s="124"/>
      <c r="G247" s="124"/>
      <c r="H247" s="124"/>
      <c r="I247" s="124"/>
      <c r="J247" s="124"/>
      <c r="K247" s="2"/>
      <c r="L247" s="2"/>
      <c r="O247" s="1" t="s">
        <v>402</v>
      </c>
    </row>
    <row r="248" spans="2:15" ht="22.5" thickTop="1" thickBot="1" x14ac:dyDescent="0.3">
      <c r="B248" s="3"/>
      <c r="C248" s="303" t="s">
        <v>25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5"/>
    </row>
    <row r="249" spans="2:15" ht="22.5" thickTop="1" thickBot="1" x14ac:dyDescent="0.3">
      <c r="B249" s="3"/>
      <c r="C249" s="306">
        <v>2019</v>
      </c>
      <c r="D249" s="307"/>
      <c r="E249" s="308" t="s">
        <v>161</v>
      </c>
      <c r="F249" s="307"/>
      <c r="G249" s="308" t="s">
        <v>160</v>
      </c>
      <c r="H249" s="307"/>
      <c r="I249" s="308">
        <v>2022</v>
      </c>
      <c r="J249" s="307"/>
      <c r="K249" s="308">
        <v>2023</v>
      </c>
      <c r="L249" s="309"/>
      <c r="M249" s="310"/>
    </row>
    <row r="250" spans="2:15" ht="16.5" thickTop="1" thickBot="1" x14ac:dyDescent="0.3">
      <c r="B250" s="6"/>
      <c r="C250" s="127" t="s">
        <v>46</v>
      </c>
      <c r="D250" s="128" t="str">
        <f>CONCATENATE("var ",RIGHT(C249,2),"/",RIGHT(C249-1,2))</f>
        <v>var 19/18</v>
      </c>
      <c r="E250" s="129" t="s">
        <v>46</v>
      </c>
      <c r="F250" s="128" t="str">
        <f>CONCATENATE("var ",RIGHT(E249,2),"/",RIGHT(C249,2))</f>
        <v>var 20/19</v>
      </c>
      <c r="G250" s="129" t="s">
        <v>46</v>
      </c>
      <c r="H250" s="128" t="str">
        <f>CONCATENATE("var ",RIGHT(G249,2),"/",RIGHT(E249,2))</f>
        <v>var 21/20</v>
      </c>
      <c r="I250" s="129" t="s">
        <v>46</v>
      </c>
      <c r="J250" s="128" t="str">
        <f>CONCATENATE("var ",RIGHT(I249,2),"/",RIGHT(G249,2))</f>
        <v>var 22/21</v>
      </c>
      <c r="K250" s="129" t="s">
        <v>46</v>
      </c>
      <c r="L250" s="128" t="str">
        <f>CONCATENATE("var ",RIGHT(K249,2),"/",RIGHT(I249,2))</f>
        <v>var 23/22</v>
      </c>
      <c r="M250" s="128" t="str">
        <f>CONCATENATE("var ",RIGHT(K249,2),"/",RIGHT(C249,2))</f>
        <v>var 23/19</v>
      </c>
    </row>
    <row r="251" spans="2:15" x14ac:dyDescent="0.25">
      <c r="B251" s="131" t="s">
        <v>50</v>
      </c>
      <c r="C251" s="260">
        <v>0.63060000000000005</v>
      </c>
      <c r="D251" s="133"/>
      <c r="E251" s="260">
        <v>0.72870000000000001</v>
      </c>
      <c r="F251" s="133">
        <f t="shared" ref="F251:F263" si="54">IFERROR(E251/C251-1,"-")</f>
        <v>0.15556612749762122</v>
      </c>
      <c r="G251" s="260">
        <v>9.2200000000000004E-2</v>
      </c>
      <c r="H251" s="133">
        <f t="shared" ref="H251:H263" si="55">IFERROR(G251/E251-1,"-")</f>
        <v>-0.87347330863181005</v>
      </c>
      <c r="I251" s="260">
        <v>0.60040000000000004</v>
      </c>
      <c r="J251" s="133">
        <f t="shared" ref="J251:J263" si="56">IFERROR(I251/G251-1,"-")</f>
        <v>5.511930585683297</v>
      </c>
      <c r="K251" s="260">
        <v>0.67559999999999998</v>
      </c>
      <c r="L251" s="133">
        <f t="shared" ref="L251:L254" si="57">IFERROR(K251/I251-1,"-")</f>
        <v>0.12524983344437035</v>
      </c>
      <c r="M251" s="133">
        <f>IFERROR(K251/C251-1,"-")</f>
        <v>7.136060894386298E-2</v>
      </c>
    </row>
    <row r="252" spans="2:15" x14ac:dyDescent="0.25">
      <c r="B252" s="131" t="s">
        <v>52</v>
      </c>
      <c r="C252" s="260">
        <v>0.67260000000000009</v>
      </c>
      <c r="D252" s="133"/>
      <c r="E252" s="260">
        <v>0.69769999999999999</v>
      </c>
      <c r="F252" s="133">
        <f t="shared" si="54"/>
        <v>3.7317870948557763E-2</v>
      </c>
      <c r="G252" s="260">
        <v>9.2100000000000015E-2</v>
      </c>
      <c r="H252" s="133">
        <f t="shared" si="55"/>
        <v>-0.86799484018919304</v>
      </c>
      <c r="I252" s="260">
        <v>0.65810000000000002</v>
      </c>
      <c r="J252" s="133">
        <f t="shared" si="56"/>
        <v>6.1454940282301838</v>
      </c>
      <c r="K252" s="260">
        <v>0.70530000000000004</v>
      </c>
      <c r="L252" s="133">
        <f t="shared" si="57"/>
        <v>7.1721622853669675E-2</v>
      </c>
      <c r="M252" s="133">
        <f t="shared" ref="M252:M254" si="58">IFERROR(K252/C252-1,"-")</f>
        <v>4.8617305976806247E-2</v>
      </c>
    </row>
    <row r="253" spans="2:15" x14ac:dyDescent="0.25">
      <c r="B253" s="131" t="s">
        <v>54</v>
      </c>
      <c r="C253" s="260">
        <v>0.67510000000000003</v>
      </c>
      <c r="D253" s="133"/>
      <c r="E253" s="260">
        <v>0.36009999999999998</v>
      </c>
      <c r="F253" s="133">
        <f t="shared" si="54"/>
        <v>-0.4665975411050215</v>
      </c>
      <c r="G253" s="260">
        <v>0.1207</v>
      </c>
      <c r="H253" s="133">
        <f t="shared" si="55"/>
        <v>-0.66481532907525687</v>
      </c>
      <c r="I253" s="260">
        <v>0.62380000000000002</v>
      </c>
      <c r="J253" s="133">
        <f t="shared" si="56"/>
        <v>4.1681855840927922</v>
      </c>
      <c r="K253" s="260">
        <v>0.66409999999999991</v>
      </c>
      <c r="L253" s="133">
        <f t="shared" si="57"/>
        <v>6.4604039756331888E-2</v>
      </c>
      <c r="M253" s="133">
        <f t="shared" si="58"/>
        <v>-1.6293882387794612E-2</v>
      </c>
    </row>
    <row r="254" spans="2:15" x14ac:dyDescent="0.25">
      <c r="B254" s="131" t="s">
        <v>56</v>
      </c>
      <c r="C254" s="260">
        <v>0.52510000000000001</v>
      </c>
      <c r="D254" s="133"/>
      <c r="E254" s="260">
        <v>0</v>
      </c>
      <c r="F254" s="133">
        <f t="shared" si="54"/>
        <v>-1</v>
      </c>
      <c r="G254" s="260">
        <v>0.14169999999999999</v>
      </c>
      <c r="H254" s="133" t="str">
        <f t="shared" si="55"/>
        <v>-</v>
      </c>
      <c r="I254" s="260">
        <v>0.54590000000000005</v>
      </c>
      <c r="J254" s="133">
        <f t="shared" si="56"/>
        <v>2.8525052928722658</v>
      </c>
      <c r="K254" s="260">
        <v>0.60729999999999995</v>
      </c>
      <c r="L254" s="133">
        <f t="shared" si="57"/>
        <v>0.11247481223667322</v>
      </c>
      <c r="M254" s="133">
        <f t="shared" si="58"/>
        <v>0.15654161112169107</v>
      </c>
    </row>
    <row r="255" spans="2:15" x14ac:dyDescent="0.25">
      <c r="B255" s="131" t="s">
        <v>58</v>
      </c>
      <c r="C255" s="260">
        <v>0.4607</v>
      </c>
      <c r="D255" s="133"/>
      <c r="E255" s="260">
        <v>0</v>
      </c>
      <c r="F255" s="133">
        <f t="shared" si="54"/>
        <v>-1</v>
      </c>
      <c r="G255" s="260">
        <v>0.13269999999999998</v>
      </c>
      <c r="H255" s="133" t="str">
        <f t="shared" si="55"/>
        <v>-</v>
      </c>
      <c r="I255" s="260">
        <v>0.36</v>
      </c>
      <c r="J255" s="133">
        <f t="shared" si="56"/>
        <v>1.7128862094951018</v>
      </c>
      <c r="K255" s="260"/>
      <c r="L255" s="133"/>
      <c r="M255" s="133"/>
    </row>
    <row r="256" spans="2:15" x14ac:dyDescent="0.25">
      <c r="B256" s="131" t="s">
        <v>60</v>
      </c>
      <c r="C256" s="260">
        <v>0.54069999999999996</v>
      </c>
      <c r="D256" s="133"/>
      <c r="E256" s="260">
        <v>0</v>
      </c>
      <c r="F256" s="133">
        <f t="shared" si="54"/>
        <v>-1</v>
      </c>
      <c r="G256" s="260">
        <v>0.17079999999999998</v>
      </c>
      <c r="H256" s="133" t="str">
        <f t="shared" si="55"/>
        <v>-</v>
      </c>
      <c r="I256" s="260">
        <v>0.41220000000000001</v>
      </c>
      <c r="J256" s="133">
        <f t="shared" si="56"/>
        <v>1.413348946135832</v>
      </c>
      <c r="K256" s="260"/>
      <c r="L256" s="133"/>
      <c r="M256" s="133"/>
    </row>
    <row r="257" spans="2:13" x14ac:dyDescent="0.25">
      <c r="B257" s="131" t="s">
        <v>62</v>
      </c>
      <c r="C257" s="260">
        <v>0.62139999999999995</v>
      </c>
      <c r="D257" s="133"/>
      <c r="E257" s="260">
        <v>0</v>
      </c>
      <c r="F257" s="133">
        <f t="shared" si="54"/>
        <v>-1</v>
      </c>
      <c r="G257" s="260">
        <v>0.27940000000000004</v>
      </c>
      <c r="H257" s="133" t="str">
        <f t="shared" si="55"/>
        <v>-</v>
      </c>
      <c r="I257" s="260">
        <v>0.54490000000000005</v>
      </c>
      <c r="J257" s="133">
        <f t="shared" si="56"/>
        <v>0.95025053686471006</v>
      </c>
      <c r="K257" s="260"/>
      <c r="L257" s="133"/>
      <c r="M257" s="133"/>
    </row>
    <row r="258" spans="2:13" x14ac:dyDescent="0.25">
      <c r="B258" s="131" t="s">
        <v>64</v>
      </c>
      <c r="C258" s="260">
        <v>0.68400000000000005</v>
      </c>
      <c r="D258" s="133"/>
      <c r="E258" s="260">
        <v>0</v>
      </c>
      <c r="F258" s="133">
        <f t="shared" si="54"/>
        <v>-1</v>
      </c>
      <c r="G258" s="260">
        <v>0.45659999999999995</v>
      </c>
      <c r="H258" s="133" t="str">
        <f t="shared" si="55"/>
        <v>-</v>
      </c>
      <c r="I258" s="260">
        <v>0.64069999999999994</v>
      </c>
      <c r="J258" s="133">
        <f t="shared" si="56"/>
        <v>0.40319754708716604</v>
      </c>
      <c r="K258" s="260"/>
      <c r="L258" s="133"/>
      <c r="M258" s="133"/>
    </row>
    <row r="259" spans="2:13" x14ac:dyDescent="0.25">
      <c r="B259" s="131" t="s">
        <v>66</v>
      </c>
      <c r="C259" s="260">
        <v>0.57590000000000008</v>
      </c>
      <c r="D259" s="133"/>
      <c r="E259" s="260">
        <v>0</v>
      </c>
      <c r="F259" s="133">
        <f t="shared" si="54"/>
        <v>-1</v>
      </c>
      <c r="G259" s="260">
        <v>0.38319999999999999</v>
      </c>
      <c r="H259" s="133" t="str">
        <f t="shared" si="55"/>
        <v>-</v>
      </c>
      <c r="I259" s="260">
        <v>0.53049999999999997</v>
      </c>
      <c r="J259" s="133">
        <f t="shared" si="56"/>
        <v>0.38439457202505212</v>
      </c>
      <c r="K259" s="260"/>
      <c r="L259" s="133"/>
      <c r="M259" s="133"/>
    </row>
    <row r="260" spans="2:13" x14ac:dyDescent="0.25">
      <c r="B260" s="131" t="s">
        <v>68</v>
      </c>
      <c r="C260" s="260">
        <v>0.54449999999999998</v>
      </c>
      <c r="D260" s="133"/>
      <c r="E260" s="260">
        <v>0</v>
      </c>
      <c r="F260" s="133">
        <f t="shared" si="54"/>
        <v>-1</v>
      </c>
      <c r="G260" s="260">
        <v>0.4985</v>
      </c>
      <c r="H260" s="133" t="str">
        <f t="shared" si="55"/>
        <v>-</v>
      </c>
      <c r="I260" s="260">
        <v>0.57389999999999997</v>
      </c>
      <c r="J260" s="133">
        <f t="shared" si="56"/>
        <v>0.1512537612838516</v>
      </c>
      <c r="K260" s="260"/>
      <c r="L260" s="133"/>
      <c r="M260" s="133"/>
    </row>
    <row r="261" spans="2:13" x14ac:dyDescent="0.25">
      <c r="B261" s="131" t="s">
        <v>70</v>
      </c>
      <c r="C261" s="260">
        <v>0.63470000000000004</v>
      </c>
      <c r="D261" s="133"/>
      <c r="E261" s="260">
        <v>0</v>
      </c>
      <c r="F261" s="133">
        <f t="shared" si="54"/>
        <v>-1</v>
      </c>
      <c r="G261" s="260">
        <v>0.57999999999999996</v>
      </c>
      <c r="H261" s="133" t="str">
        <f t="shared" si="55"/>
        <v>-</v>
      </c>
      <c r="I261" s="260">
        <v>0.64370000000000005</v>
      </c>
      <c r="J261" s="133">
        <f t="shared" si="56"/>
        <v>0.1098275862068967</v>
      </c>
      <c r="K261" s="260"/>
      <c r="L261" s="133"/>
      <c r="M261" s="133"/>
    </row>
    <row r="262" spans="2:13" x14ac:dyDescent="0.25">
      <c r="B262" s="131" t="s">
        <v>72</v>
      </c>
      <c r="C262" s="260">
        <v>0.67549999999999999</v>
      </c>
      <c r="D262" s="133"/>
      <c r="E262" s="260">
        <v>0</v>
      </c>
      <c r="F262" s="133">
        <f t="shared" si="54"/>
        <v>-1</v>
      </c>
      <c r="G262" s="260">
        <v>0.52710000000000001</v>
      </c>
      <c r="H262" s="133" t="str">
        <f t="shared" si="55"/>
        <v>-</v>
      </c>
      <c r="I262" s="260">
        <v>0.6149</v>
      </c>
      <c r="J262" s="133">
        <f t="shared" si="56"/>
        <v>0.16657180800607096</v>
      </c>
      <c r="K262" s="260"/>
      <c r="L262" s="133"/>
      <c r="M262" s="133"/>
    </row>
    <row r="263" spans="2:13" ht="15.75" x14ac:dyDescent="0.25">
      <c r="B263" s="134" t="s">
        <v>33</v>
      </c>
      <c r="C263" s="262">
        <v>0.60409999999999997</v>
      </c>
      <c r="D263" s="136"/>
      <c r="E263" s="262">
        <v>0</v>
      </c>
      <c r="F263" s="136">
        <f t="shared" si="54"/>
        <v>-1</v>
      </c>
      <c r="G263" s="262">
        <v>0.309</v>
      </c>
      <c r="H263" s="136" t="str">
        <f t="shared" si="55"/>
        <v>-</v>
      </c>
      <c r="I263" s="262">
        <v>0.56230000000000002</v>
      </c>
      <c r="J263" s="136">
        <f t="shared" si="56"/>
        <v>0.81974110032362479</v>
      </c>
      <c r="K263" s="262">
        <v>0.66246029116563698</v>
      </c>
      <c r="L263" s="136">
        <v>9.2650374337512442E-2</v>
      </c>
      <c r="M263" s="136">
        <v>5.9071607961669326E-2</v>
      </c>
    </row>
    <row r="264" spans="2:13" ht="6" customHeight="1" x14ac:dyDescent="0.25"/>
    <row r="265" spans="2:13" x14ac:dyDescent="0.25">
      <c r="B265" s="39" t="s">
        <v>19</v>
      </c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</row>
    <row r="266" spans="2:13" x14ac:dyDescent="0.25">
      <c r="M266" s="264"/>
    </row>
  </sheetData>
  <mergeCells count="85">
    <mergeCell ref="B4:M4"/>
    <mergeCell ref="C6:M6"/>
    <mergeCell ref="C7:D7"/>
    <mergeCell ref="E7:F7"/>
    <mergeCell ref="G7:H7"/>
    <mergeCell ref="I7:J7"/>
    <mergeCell ref="K7:M7"/>
    <mergeCell ref="N21:N24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10810-19B6-43E3-A175-2E1D5FD5E685}">
  <dimension ref="B1:BB42"/>
  <sheetViews>
    <sheetView showGridLines="0" workbookViewId="0"/>
  </sheetViews>
  <sheetFormatPr baseColWidth="10" defaultRowHeight="15" x14ac:dyDescent="0.25"/>
  <cols>
    <col min="1" max="1" width="15.5703125" customWidth="1"/>
    <col min="2" max="2" width="21.85546875" customWidth="1"/>
    <col min="3" max="5" width="13.42578125" customWidth="1"/>
    <col min="8" max="9" width="10.85546875" customWidth="1"/>
    <col min="10" max="10" width="11" customWidth="1"/>
    <col min="11" max="11" width="13.85546875" customWidth="1"/>
    <col min="12" max="12" width="11" customWidth="1"/>
    <col min="14" max="14" width="11.42578125" customWidth="1"/>
    <col min="18" max="18" width="13.8554687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customWidth="1"/>
    <col min="27" max="27" width="14.85546875" customWidth="1"/>
    <col min="28" max="28" width="11.42578125" customWidth="1"/>
    <col min="29" max="29" width="12.42578125" customWidth="1"/>
    <col min="30" max="30" width="10.85546875" customWidth="1"/>
    <col min="31" max="31" width="9.85546875" customWidth="1"/>
    <col min="32" max="32" width="9.42578125" customWidth="1"/>
    <col min="33" max="37" width="14.5703125" customWidth="1"/>
    <col min="38" max="38" width="14.7109375" customWidth="1"/>
    <col min="39" max="39" width="14.42578125" customWidth="1"/>
    <col min="40" max="40" width="9.28515625" customWidth="1"/>
    <col min="41" max="41" width="14.140625" customWidth="1"/>
    <col min="42" max="42" width="9.42578125" customWidth="1"/>
    <col min="43" max="43" width="12.28515625" customWidth="1"/>
    <col min="44" max="44" width="7.85546875" customWidth="1"/>
    <col min="45" max="49" width="14.42578125" customWidth="1"/>
    <col min="50" max="50" width="9.85546875" customWidth="1"/>
    <col min="51" max="51" width="13" customWidth="1"/>
    <col min="52" max="52" width="9.5703125" customWidth="1"/>
    <col min="53" max="53" width="11.85546875" customWidth="1"/>
    <col min="54" max="54" width="9" customWidth="1"/>
  </cols>
  <sheetData>
    <row r="1" spans="2:54" ht="42.75" customHeight="1" x14ac:dyDescent="0.25"/>
    <row r="3" spans="2:54" x14ac:dyDescent="0.25">
      <c r="O3" s="266"/>
    </row>
    <row r="5" spans="2:54" ht="50.25" customHeight="1" thickBot="1" x14ac:dyDescent="0.3">
      <c r="B5" s="293" t="s">
        <v>403</v>
      </c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R5" s="293" t="s">
        <v>404</v>
      </c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H5" s="293" t="s">
        <v>405</v>
      </c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</row>
    <row r="6" spans="2:54" ht="6" customHeight="1" thickBot="1" x14ac:dyDescent="0.3">
      <c r="B6" s="43"/>
      <c r="C6" s="43"/>
      <c r="D6" s="43"/>
      <c r="E6" s="43"/>
      <c r="F6" s="43"/>
      <c r="G6" s="43"/>
      <c r="H6" s="43"/>
      <c r="I6" s="5"/>
      <c r="J6" s="43"/>
      <c r="K6" s="43"/>
      <c r="L6" s="43"/>
      <c r="M6" s="43"/>
      <c r="N6" s="5"/>
      <c r="O6" s="5"/>
      <c r="P6" s="5"/>
      <c r="R6" s="43"/>
      <c r="S6" s="43"/>
      <c r="T6" s="43"/>
      <c r="U6" s="43"/>
      <c r="V6" s="43"/>
      <c r="W6" s="43"/>
      <c r="X6" s="43"/>
      <c r="Y6" s="5"/>
      <c r="Z6" s="43"/>
      <c r="AA6" s="43"/>
      <c r="AB6" s="43"/>
      <c r="AC6" s="43"/>
      <c r="AD6" s="5"/>
      <c r="AE6" s="5"/>
      <c r="AF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</row>
    <row r="7" spans="2:54" ht="30.75" thickBot="1" x14ac:dyDescent="0.3">
      <c r="B7" s="6"/>
      <c r="C7" s="267" t="s">
        <v>440</v>
      </c>
      <c r="D7" s="267" t="s">
        <v>445</v>
      </c>
      <c r="E7" s="267" t="s">
        <v>441</v>
      </c>
      <c r="F7" s="268" t="s">
        <v>442</v>
      </c>
      <c r="G7" s="268" t="s">
        <v>443</v>
      </c>
      <c r="H7" s="46" t="str">
        <f>CONCATENATE("var. ",RIGHT(G7,2),"/",RIGHT(F7,2))</f>
        <v>var. 23/22</v>
      </c>
      <c r="I7" s="269" t="str">
        <f>CONCATENATE("var. ",RIGHT(G7,2),"/",RIGHT(C7,2))</f>
        <v>var. 23/19</v>
      </c>
      <c r="J7" s="267" t="s">
        <v>430</v>
      </c>
      <c r="K7" s="270" t="s">
        <v>426</v>
      </c>
      <c r="L7" s="270" t="s">
        <v>427</v>
      </c>
      <c r="M7" s="47" t="s">
        <v>428</v>
      </c>
      <c r="N7" s="47" t="s">
        <v>429</v>
      </c>
      <c r="O7" s="46" t="str">
        <f>CONCATENATE("var. ",RIGHT(N7,2),"/",RIGHT(M7,2))</f>
        <v>var. 23/22</v>
      </c>
      <c r="P7" s="46" t="str">
        <f>CONCATENATE("var. ",RIGHT(N7,2),"/",RIGHT(J7,2))</f>
        <v>var. 23/19</v>
      </c>
      <c r="R7" s="6"/>
      <c r="S7" s="267" t="s">
        <v>440</v>
      </c>
      <c r="T7" s="270" t="s">
        <v>445</v>
      </c>
      <c r="U7" s="270" t="s">
        <v>441</v>
      </c>
      <c r="V7" s="268" t="s">
        <v>442</v>
      </c>
      <c r="W7" s="268" t="s">
        <v>443</v>
      </c>
      <c r="X7" s="46" t="str">
        <f>CONCATENATE("var. ",RIGHT(W7,2),"/",RIGHT(V7,2))</f>
        <v>var. 23/22</v>
      </c>
      <c r="Y7" s="269" t="str">
        <f>CONCATENATE("var. ",RIGHT(W7,2),"/",RIGHT(S7,2))</f>
        <v>var. 23/19</v>
      </c>
      <c r="Z7" s="267" t="s">
        <v>430</v>
      </c>
      <c r="AA7" s="267" t="s">
        <v>426</v>
      </c>
      <c r="AB7" s="267" t="s">
        <v>427</v>
      </c>
      <c r="AC7" s="47" t="s">
        <v>428</v>
      </c>
      <c r="AD7" s="47" t="s">
        <v>429</v>
      </c>
      <c r="AE7" s="46" t="str">
        <f>CONCATENATE("var. ",RIGHT(AD7,2),"/",RIGHT(AC7,2))</f>
        <v>var. 23/22</v>
      </c>
      <c r="AF7" s="46" t="str">
        <f>CONCATENATE("var. ",RIGHT(AD7,2),"/",RIGHT(Z7,2))</f>
        <v>var. 23/19</v>
      </c>
      <c r="AH7" s="6"/>
      <c r="AI7" s="267" t="s">
        <v>440</v>
      </c>
      <c r="AJ7" s="270" t="s">
        <v>445</v>
      </c>
      <c r="AK7" s="270" t="s">
        <v>441</v>
      </c>
      <c r="AL7" s="268" t="s">
        <v>442</v>
      </c>
      <c r="AM7" s="268" t="s">
        <v>443</v>
      </c>
      <c r="AN7" s="46" t="str">
        <f>CONCATENATE("var. ",RIGHT(AM7,2),"/",RIGHT(AL7,2))</f>
        <v>var. 23/22</v>
      </c>
      <c r="AO7" s="269" t="str">
        <f>CONCATENATE("dif. ",RIGHT(AM7,2),"/",RIGHT(AL7,2))</f>
        <v>dif. 23/22</v>
      </c>
      <c r="AP7" s="269" t="str">
        <f>CONCATENATE("var. ",RIGHT(AM7,2),"/",RIGHT(AI7,2))</f>
        <v>var. 23/19</v>
      </c>
      <c r="AQ7" s="269" t="str">
        <f>CONCATENATE("dif. ",RIGHT(AM7,2),"/",RIGHT(AI7,2))</f>
        <v>dif. 23/19</v>
      </c>
      <c r="AR7" s="271" t="str">
        <f>CONCATENATE("cuota ",RIGHT(AM7,2))</f>
        <v>cuota 23</v>
      </c>
      <c r="AS7" s="267" t="s">
        <v>430</v>
      </c>
      <c r="AT7" s="270" t="s">
        <v>426</v>
      </c>
      <c r="AU7" s="270" t="s">
        <v>427</v>
      </c>
      <c r="AV7" s="47" t="s">
        <v>428</v>
      </c>
      <c r="AW7" s="47" t="s">
        <v>429</v>
      </c>
      <c r="AX7" s="46" t="str">
        <f>CONCATENATE("var. ",RIGHT(AW7,2),"/",RIGHT(AV7,2))</f>
        <v>var. 23/22</v>
      </c>
      <c r="AY7" s="269" t="str">
        <f>CONCATENATE("dif. ",RIGHT(AW7,2),"/",RIGHT(AV7,2))</f>
        <v>dif. 23/22</v>
      </c>
      <c r="AZ7" s="269" t="str">
        <f>CONCATENATE("var. ",RIGHT(AW7,2),"/",RIGHT(AS7,2))</f>
        <v>var. 23/19</v>
      </c>
      <c r="BA7" s="269" t="str">
        <f>CONCATENATE("dif. ",RIGHT(AW7,2),"/",RIGHT(AS7,2))</f>
        <v>dif. 23/19</v>
      </c>
      <c r="BB7" s="271" t="str">
        <f>CONCATENATE("cuota ",RIGHT(AW7,2))</f>
        <v>cuota 23</v>
      </c>
    </row>
    <row r="8" spans="2:54" ht="15.75" x14ac:dyDescent="0.25">
      <c r="B8" s="167" t="s">
        <v>9</v>
      </c>
      <c r="C8" s="272">
        <v>87.600279391733395</v>
      </c>
      <c r="D8" s="273">
        <v>90.520854410687761</v>
      </c>
      <c r="E8" s="273">
        <v>84.948170620926561</v>
      </c>
      <c r="F8" s="274">
        <v>104.08586221042847</v>
      </c>
      <c r="G8" s="273">
        <v>110.24140729779876</v>
      </c>
      <c r="H8" s="146">
        <f>G8/F8-1</f>
        <v>5.9139108392316952E-2</v>
      </c>
      <c r="I8" s="146">
        <f>G8/C8-1</f>
        <v>0.25845953989276826</v>
      </c>
      <c r="J8" s="272">
        <v>85.74</v>
      </c>
      <c r="K8" s="275">
        <v>57.67</v>
      </c>
      <c r="L8" s="275">
        <v>89.23</v>
      </c>
      <c r="M8" s="275">
        <v>89.2</v>
      </c>
      <c r="N8" s="275">
        <v>107</v>
      </c>
      <c r="O8" s="146">
        <f t="shared" ref="O8:O17" si="0">N8/M8-1</f>
        <v>0.19955156950672648</v>
      </c>
      <c r="P8" s="276">
        <f t="shared" ref="P8:P17" si="1">N8/J8-1</f>
        <v>0.2479589456496385</v>
      </c>
      <c r="R8" s="167" t="s">
        <v>9</v>
      </c>
      <c r="S8" s="272">
        <v>69.140672689803949</v>
      </c>
      <c r="T8" s="274">
        <v>61.059073377280797</v>
      </c>
      <c r="U8" s="274">
        <v>20.442291971214733</v>
      </c>
      <c r="V8" s="274">
        <v>73.754236225458683</v>
      </c>
      <c r="W8" s="274">
        <v>90.435447636581216</v>
      </c>
      <c r="X8" s="146">
        <f t="shared" ref="X8:X17" si="2">W8/V8-1</f>
        <v>0.22617292598800542</v>
      </c>
      <c r="Y8" s="146">
        <f t="shared" ref="Y8:Y17" si="3">W8/S8-1</f>
        <v>0.30799201278117683</v>
      </c>
      <c r="Z8" s="272">
        <v>60.62</v>
      </c>
      <c r="AA8" s="275">
        <v>4.68</v>
      </c>
      <c r="AB8" s="275">
        <v>25.35</v>
      </c>
      <c r="AC8" s="275">
        <v>77.290000000000006</v>
      </c>
      <c r="AD8" s="275">
        <v>80.25</v>
      </c>
      <c r="AE8" s="146">
        <f t="shared" ref="AE8:AE17" si="4">AD8/AC8-1</f>
        <v>3.8297321775132565E-2</v>
      </c>
      <c r="AF8" s="146">
        <f t="shared" ref="AF8:AF17" si="5">AD8/Z8-1</f>
        <v>0.32382052128010552</v>
      </c>
      <c r="AH8" s="167" t="s">
        <v>9</v>
      </c>
      <c r="AI8" s="148">
        <v>1368244757.4200001</v>
      </c>
      <c r="AJ8" s="145">
        <v>903817106.38000011</v>
      </c>
      <c r="AK8" s="145">
        <v>147476925.66999999</v>
      </c>
      <c r="AL8" s="145">
        <v>1276749301.9300001</v>
      </c>
      <c r="AM8" s="145">
        <v>1652214861.25</v>
      </c>
      <c r="AN8" s="146">
        <f>AM8/AL8-1</f>
        <v>0.29407931435907342</v>
      </c>
      <c r="AO8" s="145">
        <f>AM8-AL8</f>
        <v>375465559.31999993</v>
      </c>
      <c r="AP8" s="146">
        <f>AM8/AI8-1</f>
        <v>0.20754335237904487</v>
      </c>
      <c r="AQ8" s="145">
        <f>AM8-AI8</f>
        <v>283970103.82999992</v>
      </c>
      <c r="AR8" s="147">
        <f>AM8/AM$8</f>
        <v>1</v>
      </c>
      <c r="AS8" s="277">
        <v>298144925.5</v>
      </c>
      <c r="AT8" s="278">
        <v>224327.2</v>
      </c>
      <c r="AU8" s="278">
        <v>43925282.729999997</v>
      </c>
      <c r="AV8" s="278">
        <v>43925282.700000003</v>
      </c>
      <c r="AW8" s="278">
        <v>340436857</v>
      </c>
      <c r="AX8" s="146">
        <f>AW8/AV8-1</f>
        <v>6.7503623442815082</v>
      </c>
      <c r="AY8" s="145">
        <f>AW8-AV8</f>
        <v>296511574.30000001</v>
      </c>
      <c r="AZ8" s="146">
        <f>AW8/AS8-1</f>
        <v>0.1418502475904122</v>
      </c>
      <c r="BA8" s="145">
        <f>AW8-AS8</f>
        <v>42291931.5</v>
      </c>
      <c r="BB8" s="147">
        <f>AW8/AW$8</f>
        <v>1</v>
      </c>
    </row>
    <row r="9" spans="2:54" ht="15.75" hidden="1" x14ac:dyDescent="0.25">
      <c r="B9" s="22" t="s">
        <v>10</v>
      </c>
      <c r="C9" s="279">
        <v>94.7668942264783</v>
      </c>
      <c r="D9" s="280">
        <v>94.7668942264783</v>
      </c>
      <c r="E9" s="280">
        <v>94.7668942264783</v>
      </c>
      <c r="F9" s="280">
        <v>94.7668942264783</v>
      </c>
      <c r="G9" s="280">
        <v>94.7668942264783</v>
      </c>
      <c r="H9" s="24">
        <f t="shared" ref="H9:H17" si="6">G9/F9-1</f>
        <v>0</v>
      </c>
      <c r="I9" s="24">
        <f t="shared" ref="I9:I17" si="7">G9/C9-1</f>
        <v>0</v>
      </c>
      <c r="J9" s="279">
        <v>85.74</v>
      </c>
      <c r="K9" s="280">
        <v>57.67</v>
      </c>
      <c r="L9" s="280">
        <v>89.23</v>
      </c>
      <c r="M9" s="280">
        <v>104.22</v>
      </c>
      <c r="N9" s="280">
        <v>119.6</v>
      </c>
      <c r="O9" s="24">
        <f t="shared" si="0"/>
        <v>0.14757244290923044</v>
      </c>
      <c r="P9" s="281">
        <f t="shared" si="1"/>
        <v>0.39491485887567057</v>
      </c>
      <c r="R9" s="22" t="s">
        <v>10</v>
      </c>
      <c r="S9" s="279">
        <v>74.898926601021003</v>
      </c>
      <c r="T9" s="280">
        <v>74.898926601021003</v>
      </c>
      <c r="U9" s="280">
        <v>74.898926601021003</v>
      </c>
      <c r="V9" s="280">
        <v>74.898926601021003</v>
      </c>
      <c r="W9" s="280">
        <v>74.898926601021003</v>
      </c>
      <c r="X9" s="24">
        <f t="shared" si="2"/>
        <v>0</v>
      </c>
      <c r="Y9" s="24">
        <f t="shared" si="3"/>
        <v>0</v>
      </c>
      <c r="Z9" s="279">
        <v>85.74</v>
      </c>
      <c r="AA9" s="280">
        <v>57.67</v>
      </c>
      <c r="AB9" s="280">
        <v>89.23</v>
      </c>
      <c r="AC9" s="280">
        <v>106.95</v>
      </c>
      <c r="AD9" s="280">
        <v>108.77</v>
      </c>
      <c r="AE9" s="24">
        <f t="shared" si="4"/>
        <v>1.701729780271144E-2</v>
      </c>
      <c r="AF9" s="24">
        <f t="shared" si="5"/>
        <v>0.26860275250758114</v>
      </c>
      <c r="AH9" s="22" t="s">
        <v>10</v>
      </c>
      <c r="AI9" s="150">
        <v>3135709008.4700003</v>
      </c>
      <c r="AJ9" s="23">
        <v>3135709008.4700003</v>
      </c>
      <c r="AK9" s="23">
        <v>3135709008.4700003</v>
      </c>
      <c r="AL9" s="23">
        <v>3135709008.4700003</v>
      </c>
      <c r="AM9" s="23">
        <v>3135709008.4700003</v>
      </c>
      <c r="AN9" s="24">
        <f t="shared" ref="AN9:AN17" si="8">AM9/AL9-1</f>
        <v>0</v>
      </c>
      <c r="AO9" s="23">
        <v>568822925.02000022</v>
      </c>
      <c r="AP9" s="24">
        <v>-0.48700612608984384</v>
      </c>
      <c r="AQ9" s="23">
        <v>-1527109496.7600002</v>
      </c>
      <c r="AR9" s="24">
        <f t="shared" ref="AR9:AR17" si="9">AM9/AM$8</f>
        <v>1.8978820987590244</v>
      </c>
      <c r="AS9" s="282">
        <v>294021878.75</v>
      </c>
      <c r="AT9" s="283">
        <v>294021878.75</v>
      </c>
      <c r="AU9" s="283">
        <v>294021878.75</v>
      </c>
      <c r="AV9" s="283">
        <v>62545549.5</v>
      </c>
      <c r="AW9" s="283">
        <v>265741571.80000001</v>
      </c>
      <c r="AX9" s="24">
        <v>3.2487686801760374</v>
      </c>
      <c r="AY9" s="23">
        <v>203196022.30000001</v>
      </c>
      <c r="AZ9" s="24">
        <v>-9.6184362436667725E-2</v>
      </c>
      <c r="BA9" s="23">
        <v>-28280306.949999988</v>
      </c>
      <c r="BB9" s="24">
        <v>0.84540687441839257</v>
      </c>
    </row>
    <row r="10" spans="2:54" ht="15.75" hidden="1" x14ac:dyDescent="0.25">
      <c r="B10" s="22" t="s">
        <v>11</v>
      </c>
      <c r="C10" s="279">
        <v>60.412313639852904</v>
      </c>
      <c r="D10" s="280">
        <v>60.412313639852904</v>
      </c>
      <c r="E10" s="280">
        <v>60.412313639852904</v>
      </c>
      <c r="F10" s="280">
        <v>60.412313639852904</v>
      </c>
      <c r="G10" s="280">
        <v>60.412313639852904</v>
      </c>
      <c r="H10" s="24">
        <f t="shared" si="6"/>
        <v>0</v>
      </c>
      <c r="I10" s="24">
        <f t="shared" si="7"/>
        <v>0</v>
      </c>
      <c r="J10" s="279">
        <v>85.74</v>
      </c>
      <c r="K10" s="280">
        <v>57.67</v>
      </c>
      <c r="L10" s="280">
        <v>89.23</v>
      </c>
      <c r="M10" s="280">
        <v>57.76</v>
      </c>
      <c r="N10" s="280">
        <v>72.510000000000005</v>
      </c>
      <c r="O10" s="24">
        <f t="shared" si="0"/>
        <v>0.25536703601108046</v>
      </c>
      <c r="P10" s="281">
        <f t="shared" si="1"/>
        <v>-0.15430370888733369</v>
      </c>
      <c r="R10" s="22" t="s">
        <v>11</v>
      </c>
      <c r="S10" s="279">
        <v>42.187357942637114</v>
      </c>
      <c r="T10" s="280">
        <v>42.187357942637114</v>
      </c>
      <c r="U10" s="280">
        <v>42.187357942637114</v>
      </c>
      <c r="V10" s="280">
        <v>42.187357942637114</v>
      </c>
      <c r="W10" s="280">
        <v>42.187357942637114</v>
      </c>
      <c r="X10" s="24">
        <f t="shared" si="2"/>
        <v>0</v>
      </c>
      <c r="Y10" s="24">
        <f t="shared" si="3"/>
        <v>0</v>
      </c>
      <c r="Z10" s="279">
        <v>85.74</v>
      </c>
      <c r="AA10" s="280">
        <v>57.67</v>
      </c>
      <c r="AB10" s="280">
        <v>89.23</v>
      </c>
      <c r="AC10" s="280">
        <v>106.95</v>
      </c>
      <c r="AD10" s="280">
        <v>108.77</v>
      </c>
      <c r="AE10" s="24">
        <f t="shared" si="4"/>
        <v>1.701729780271144E-2</v>
      </c>
      <c r="AF10" s="24">
        <f t="shared" si="5"/>
        <v>0.26860275250758114</v>
      </c>
      <c r="AH10" s="22" t="s">
        <v>11</v>
      </c>
      <c r="AI10" s="150">
        <v>869950052.11999989</v>
      </c>
      <c r="AJ10" s="23">
        <v>869950052.11999989</v>
      </c>
      <c r="AK10" s="23">
        <v>869950052.11999989</v>
      </c>
      <c r="AL10" s="23">
        <v>869950052.11999989</v>
      </c>
      <c r="AM10" s="23">
        <v>869950052.11999989</v>
      </c>
      <c r="AN10" s="24">
        <f t="shared" si="8"/>
        <v>0</v>
      </c>
      <c r="AO10" s="23">
        <v>-9140231.8899999559</v>
      </c>
      <c r="AP10" s="24">
        <v>-0.6932520339993149</v>
      </c>
      <c r="AQ10" s="23">
        <v>-603094643.1099999</v>
      </c>
      <c r="AR10" s="24">
        <f t="shared" si="9"/>
        <v>0.52653566586480782</v>
      </c>
      <c r="AS10" s="282">
        <v>86319823.049999997</v>
      </c>
      <c r="AT10" s="283">
        <v>86319823.049999997</v>
      </c>
      <c r="AU10" s="283">
        <v>86319823.049999997</v>
      </c>
      <c r="AV10" s="283">
        <v>9612928.6600000001</v>
      </c>
      <c r="AW10" s="283">
        <v>48594144.759999998</v>
      </c>
      <c r="AX10" s="24">
        <v>4.0550822209056108</v>
      </c>
      <c r="AY10" s="23">
        <v>38981216.099999994</v>
      </c>
      <c r="AZ10" s="24">
        <v>-0.4370453617374509</v>
      </c>
      <c r="BA10" s="23">
        <v>-37725678.289999999</v>
      </c>
      <c r="BB10" s="24">
        <v>0.15459314008839059</v>
      </c>
    </row>
    <row r="11" spans="2:54" x14ac:dyDescent="0.25">
      <c r="B11" s="2" t="s">
        <v>12</v>
      </c>
      <c r="C11" s="284">
        <v>94.051233465743508</v>
      </c>
      <c r="D11" s="285" t="s">
        <v>431</v>
      </c>
      <c r="E11" s="285">
        <v>90.584670330157934</v>
      </c>
      <c r="F11" s="285">
        <v>110.17778133236101</v>
      </c>
      <c r="G11" s="285">
        <v>115.14721060495427</v>
      </c>
      <c r="H11" s="120">
        <f>G11/F11-1</f>
        <v>4.5103733370728705E-2</v>
      </c>
      <c r="I11" s="120">
        <f t="shared" si="7"/>
        <v>0.22430303529080886</v>
      </c>
      <c r="J11" s="284">
        <v>90.78</v>
      </c>
      <c r="K11" s="285" t="s">
        <v>431</v>
      </c>
      <c r="L11" s="285">
        <v>92.87</v>
      </c>
      <c r="M11" s="285">
        <v>92.9</v>
      </c>
      <c r="N11" s="285">
        <v>114.1</v>
      </c>
      <c r="O11" s="120">
        <f t="shared" si="0"/>
        <v>0.2282023681377825</v>
      </c>
      <c r="P11" s="120">
        <f t="shared" si="1"/>
        <v>0.2568847763824631</v>
      </c>
      <c r="R11" s="2" t="s">
        <v>12</v>
      </c>
      <c r="S11" s="284">
        <v>77.271643108683847</v>
      </c>
      <c r="T11" s="285" t="s">
        <v>431</v>
      </c>
      <c r="U11" s="285">
        <v>23.383694088966511</v>
      </c>
      <c r="V11" s="285">
        <v>80.274135499935539</v>
      </c>
      <c r="W11" s="285">
        <v>96.617752459881117</v>
      </c>
      <c r="X11" s="120">
        <f t="shared" si="2"/>
        <v>0.20359754556258913</v>
      </c>
      <c r="Y11" s="120">
        <f t="shared" si="3"/>
        <v>0.25036492784276176</v>
      </c>
      <c r="Z11" s="284">
        <v>67.59</v>
      </c>
      <c r="AA11" s="285" t="s">
        <v>431</v>
      </c>
      <c r="AB11" s="285">
        <v>29.18</v>
      </c>
      <c r="AC11" s="285">
        <v>84.83</v>
      </c>
      <c r="AD11" s="285">
        <v>86.09</v>
      </c>
      <c r="AE11" s="120">
        <f t="shared" si="4"/>
        <v>1.4853235883531823E-2</v>
      </c>
      <c r="AF11" s="120">
        <f t="shared" si="5"/>
        <v>0.27370912856931495</v>
      </c>
      <c r="AH11" s="2" t="s">
        <v>12</v>
      </c>
      <c r="AI11" s="155">
        <v>515186644.43000001</v>
      </c>
      <c r="AJ11" s="31">
        <v>347999274.75999999</v>
      </c>
      <c r="AK11" s="31">
        <v>56615866.890000001</v>
      </c>
      <c r="AL11" s="31">
        <v>492361353.57999992</v>
      </c>
      <c r="AM11" s="31">
        <v>616175473.73000002</v>
      </c>
      <c r="AN11" s="120">
        <f t="shared" si="8"/>
        <v>0.25147002145829966</v>
      </c>
      <c r="AO11" s="31">
        <f t="shared" ref="AO11:AO17" si="10">AM11-AL11</f>
        <v>123814120.1500001</v>
      </c>
      <c r="AP11" s="120">
        <f t="shared" ref="AP11:AP17" si="11">AM11/AI11-1</f>
        <v>0.19602377195110243</v>
      </c>
      <c r="AQ11" s="31">
        <f t="shared" ref="AQ11:AQ17" si="12">AM11-AI11</f>
        <v>100988829.30000001</v>
      </c>
      <c r="AR11" s="32">
        <f t="shared" si="9"/>
        <v>0.37293906996080772</v>
      </c>
      <c r="AS11" s="286">
        <v>111308447.93000001</v>
      </c>
      <c r="AT11" s="287" t="s">
        <v>431</v>
      </c>
      <c r="AU11" s="287">
        <v>17250545.050000001</v>
      </c>
      <c r="AV11" s="287">
        <v>17250545.100000001</v>
      </c>
      <c r="AW11" s="287">
        <v>134270189.30000001</v>
      </c>
      <c r="AX11" s="120">
        <f t="shared" ref="AX11:AX17" si="13">AW11/AV11-1</f>
        <v>6.7835331302081583</v>
      </c>
      <c r="AY11" s="31">
        <f t="shared" ref="AY11:AY17" si="14">AW11-AV11</f>
        <v>117019644.20000002</v>
      </c>
      <c r="AZ11" s="120">
        <f t="shared" ref="AZ11:AZ17" si="15">AW11/AS11-1</f>
        <v>0.20628929606888646</v>
      </c>
      <c r="BA11" s="31">
        <f t="shared" ref="BA11:BA17" si="16">AW11-AS11</f>
        <v>22961741.370000005</v>
      </c>
      <c r="BB11" s="32">
        <f t="shared" ref="BB11:BB17" si="17">AW11/AW$8</f>
        <v>0.3944055602064262</v>
      </c>
    </row>
    <row r="12" spans="2:54" x14ac:dyDescent="0.25">
      <c r="B12" s="2" t="s">
        <v>13</v>
      </c>
      <c r="C12" s="284">
        <v>91.173887532542594</v>
      </c>
      <c r="D12" s="285" t="s">
        <v>431</v>
      </c>
      <c r="E12" s="285">
        <v>87.173533797666749</v>
      </c>
      <c r="F12" s="285">
        <v>112.75943667010149</v>
      </c>
      <c r="G12" s="285">
        <v>119.12377296695135</v>
      </c>
      <c r="H12" s="120">
        <f t="shared" si="6"/>
        <v>5.6441717738178188E-2</v>
      </c>
      <c r="I12" s="120">
        <f t="shared" si="7"/>
        <v>0.30655581538554699</v>
      </c>
      <c r="J12" s="284">
        <v>86</v>
      </c>
      <c r="K12" s="285" t="s">
        <v>431</v>
      </c>
      <c r="L12" s="285">
        <v>90.36</v>
      </c>
      <c r="M12" s="285">
        <v>90.4</v>
      </c>
      <c r="N12" s="285">
        <v>112</v>
      </c>
      <c r="O12" s="120">
        <f t="shared" si="0"/>
        <v>0.23893805309734506</v>
      </c>
      <c r="P12" s="120">
        <f t="shared" si="1"/>
        <v>0.30232558139534893</v>
      </c>
      <c r="R12" s="2" t="s">
        <v>13</v>
      </c>
      <c r="S12" s="284">
        <v>71.753752847392946</v>
      </c>
      <c r="T12" s="285" t="s">
        <v>431</v>
      </c>
      <c r="U12" s="285">
        <v>21.291843148114168</v>
      </c>
      <c r="V12" s="285">
        <v>80.229846844153059</v>
      </c>
      <c r="W12" s="285">
        <v>98.634677940806682</v>
      </c>
      <c r="X12" s="120">
        <f t="shared" si="2"/>
        <v>0.2294012991499923</v>
      </c>
      <c r="Y12" s="120">
        <f t="shared" si="3"/>
        <v>0.37462744493078337</v>
      </c>
      <c r="Z12" s="284">
        <v>56.37</v>
      </c>
      <c r="AA12" s="285" t="s">
        <v>431</v>
      </c>
      <c r="AB12" s="285">
        <v>25.05</v>
      </c>
      <c r="AC12" s="285">
        <v>76.77</v>
      </c>
      <c r="AD12" s="285">
        <v>80.16</v>
      </c>
      <c r="AE12" s="120">
        <f t="shared" si="4"/>
        <v>4.41578741695976E-2</v>
      </c>
      <c r="AF12" s="120">
        <f t="shared" si="5"/>
        <v>0.4220329962746141</v>
      </c>
      <c r="AH12" s="2" t="s">
        <v>13</v>
      </c>
      <c r="AI12" s="155">
        <v>439646212.83000004</v>
      </c>
      <c r="AJ12" s="31">
        <v>290257878.47000003</v>
      </c>
      <c r="AK12" s="31">
        <v>48393311.890000001</v>
      </c>
      <c r="AL12" s="31">
        <v>390731149.47000003</v>
      </c>
      <c r="AM12" s="31">
        <v>510911622.08000004</v>
      </c>
      <c r="AN12" s="120">
        <f t="shared" si="8"/>
        <v>0.30757842770666377</v>
      </c>
      <c r="AO12" s="31">
        <f t="shared" si="10"/>
        <v>120180472.61000001</v>
      </c>
      <c r="AP12" s="120">
        <f t="shared" si="11"/>
        <v>0.16209717534302182</v>
      </c>
      <c r="AQ12" s="31">
        <f t="shared" si="12"/>
        <v>71265409.25</v>
      </c>
      <c r="AR12" s="32">
        <f t="shared" si="9"/>
        <v>0.30922831773433185</v>
      </c>
      <c r="AS12" s="286">
        <v>86110342.099999994</v>
      </c>
      <c r="AT12" s="287" t="s">
        <v>431</v>
      </c>
      <c r="AU12" s="287">
        <v>13952629.85</v>
      </c>
      <c r="AV12" s="287">
        <v>13952629.800000001</v>
      </c>
      <c r="AW12" s="287">
        <v>94379543.200000003</v>
      </c>
      <c r="AX12" s="120">
        <f t="shared" si="13"/>
        <v>5.7642834757932153</v>
      </c>
      <c r="AY12" s="31">
        <f t="shared" si="14"/>
        <v>80426913.400000006</v>
      </c>
      <c r="AZ12" s="120">
        <f t="shared" si="15"/>
        <v>9.6030289722888185E-2</v>
      </c>
      <c r="BA12" s="31">
        <f t="shared" si="16"/>
        <v>8269201.1000000089</v>
      </c>
      <c r="BB12" s="32">
        <f t="shared" si="17"/>
        <v>0.27723068539550055</v>
      </c>
    </row>
    <row r="13" spans="2:54" x14ac:dyDescent="0.25">
      <c r="B13" s="2" t="s">
        <v>14</v>
      </c>
      <c r="C13" s="284">
        <v>77.884642905575433</v>
      </c>
      <c r="D13" s="285" t="s">
        <v>431</v>
      </c>
      <c r="E13" s="285">
        <v>64.314267985869364</v>
      </c>
      <c r="F13" s="285">
        <v>95.185046982811727</v>
      </c>
      <c r="G13" s="285">
        <v>103.57066745092249</v>
      </c>
      <c r="H13" s="120">
        <f t="shared" si="6"/>
        <v>8.8098086137678777E-2</v>
      </c>
      <c r="I13" s="120">
        <f t="shared" si="7"/>
        <v>0.32979575417053497</v>
      </c>
      <c r="J13" s="284">
        <v>83.97</v>
      </c>
      <c r="K13" s="285" t="s">
        <v>431</v>
      </c>
      <c r="L13" s="285">
        <v>68.16</v>
      </c>
      <c r="M13" s="285">
        <v>68.2</v>
      </c>
      <c r="N13" s="285">
        <v>102</v>
      </c>
      <c r="O13" s="120">
        <f t="shared" si="0"/>
        <v>0.49560117302052786</v>
      </c>
      <c r="P13" s="120">
        <f t="shared" si="1"/>
        <v>0.21471954269381932</v>
      </c>
      <c r="R13" s="2" t="s">
        <v>14</v>
      </c>
      <c r="S13" s="284">
        <v>64.671521844225268</v>
      </c>
      <c r="T13" s="285" t="s">
        <v>431</v>
      </c>
      <c r="U13" s="285">
        <v>9.6991549571257849</v>
      </c>
      <c r="V13" s="285">
        <v>71.257412670539821</v>
      </c>
      <c r="W13" s="285">
        <v>89.120962594590551</v>
      </c>
      <c r="X13" s="120">
        <f t="shared" si="2"/>
        <v>0.25069040896339079</v>
      </c>
      <c r="Y13" s="120">
        <f t="shared" si="3"/>
        <v>0.3780557508644502</v>
      </c>
      <c r="Z13" s="284">
        <v>65.77</v>
      </c>
      <c r="AA13" s="285" t="s">
        <v>431</v>
      </c>
      <c r="AB13" s="285">
        <v>13.01</v>
      </c>
      <c r="AC13" s="285">
        <v>81.239999999999995</v>
      </c>
      <c r="AD13" s="285">
        <v>87.26</v>
      </c>
      <c r="AE13" s="120">
        <f t="shared" si="4"/>
        <v>7.4101427868045411E-2</v>
      </c>
      <c r="AF13" s="120">
        <f t="shared" si="5"/>
        <v>0.32674471643606529</v>
      </c>
      <c r="AH13" s="2" t="s">
        <v>14</v>
      </c>
      <c r="AI13" s="155">
        <v>207213137.62</v>
      </c>
      <c r="AJ13" s="31">
        <v>136686947.78</v>
      </c>
      <c r="AK13" s="31">
        <v>10790739.43</v>
      </c>
      <c r="AL13" s="31">
        <v>211025234.64000002</v>
      </c>
      <c r="AM13" s="31">
        <v>277874052.05000001</v>
      </c>
      <c r="AN13" s="120">
        <f t="shared" si="8"/>
        <v>0.31678115427304809</v>
      </c>
      <c r="AO13" s="31">
        <f t="shared" si="10"/>
        <v>66848817.409999996</v>
      </c>
      <c r="AP13" s="120">
        <f t="shared" si="11"/>
        <v>0.34100595764146124</v>
      </c>
      <c r="AQ13" s="31">
        <f t="shared" si="12"/>
        <v>70660914.430000007</v>
      </c>
      <c r="AR13" s="32">
        <f t="shared" si="9"/>
        <v>0.16818275792518386</v>
      </c>
      <c r="AS13" s="286">
        <v>52687744.369999997</v>
      </c>
      <c r="AT13" s="287" t="s">
        <v>431</v>
      </c>
      <c r="AU13" s="287">
        <v>3207123.84</v>
      </c>
      <c r="AV13" s="287">
        <v>3207123.8</v>
      </c>
      <c r="AW13" s="287">
        <v>60646260.799999997</v>
      </c>
      <c r="AX13" s="120">
        <f t="shared" si="13"/>
        <v>17.909859606916328</v>
      </c>
      <c r="AY13" s="31">
        <f t="shared" si="14"/>
        <v>57439137</v>
      </c>
      <c r="AZ13" s="120">
        <f t="shared" si="15"/>
        <v>0.15105061955416565</v>
      </c>
      <c r="BA13" s="31">
        <f t="shared" si="16"/>
        <v>7958516.4299999997</v>
      </c>
      <c r="BB13" s="32">
        <f t="shared" si="17"/>
        <v>0.1781424647566876</v>
      </c>
    </row>
    <row r="14" spans="2:54" x14ac:dyDescent="0.25">
      <c r="B14" s="2" t="s">
        <v>15</v>
      </c>
      <c r="C14" s="284">
        <v>81.136080042635996</v>
      </c>
      <c r="D14" s="285" t="s">
        <v>431</v>
      </c>
      <c r="E14" s="285">
        <v>87.037766666127922</v>
      </c>
      <c r="F14" s="285">
        <v>87.751950388789425</v>
      </c>
      <c r="G14" s="285">
        <v>95.048188495541524</v>
      </c>
      <c r="H14" s="120">
        <f t="shared" si="6"/>
        <v>8.3146164551622492E-2</v>
      </c>
      <c r="I14" s="120">
        <f t="shared" si="7"/>
        <v>0.17146636176649022</v>
      </c>
      <c r="J14" s="284">
        <v>81.02</v>
      </c>
      <c r="K14" s="285" t="s">
        <v>431</v>
      </c>
      <c r="L14" s="285">
        <v>97.18</v>
      </c>
      <c r="M14" s="285">
        <v>97.2</v>
      </c>
      <c r="N14" s="285">
        <v>92</v>
      </c>
      <c r="O14" s="120">
        <f t="shared" si="0"/>
        <v>-5.3497942386831254E-2</v>
      </c>
      <c r="P14" s="120">
        <f t="shared" si="1"/>
        <v>0.13552209331029386</v>
      </c>
      <c r="R14" s="2" t="s">
        <v>15</v>
      </c>
      <c r="S14" s="284">
        <v>56.976019423317922</v>
      </c>
      <c r="T14" s="285" t="s">
        <v>431</v>
      </c>
      <c r="U14" s="285">
        <v>24.89236794964766</v>
      </c>
      <c r="V14" s="285">
        <v>56.645654763681591</v>
      </c>
      <c r="W14" s="285">
        <v>71.391273096562557</v>
      </c>
      <c r="X14" s="120">
        <f t="shared" si="2"/>
        <v>0.26031331784225631</v>
      </c>
      <c r="Y14" s="120">
        <f t="shared" si="3"/>
        <v>0.25300562972191543</v>
      </c>
      <c r="Z14" s="284">
        <v>54.53</v>
      </c>
      <c r="AA14" s="285" t="s">
        <v>431</v>
      </c>
      <c r="AB14" s="285">
        <v>32.479999999999997</v>
      </c>
      <c r="AC14" s="285">
        <v>63.52</v>
      </c>
      <c r="AD14" s="285">
        <v>67.2</v>
      </c>
      <c r="AE14" s="120">
        <f t="shared" si="4"/>
        <v>5.7934508816120944E-2</v>
      </c>
      <c r="AF14" s="120">
        <f t="shared" si="5"/>
        <v>0.2323491655969192</v>
      </c>
      <c r="AH14" s="2" t="s">
        <v>15</v>
      </c>
      <c r="AI14" s="155">
        <v>175719869.5</v>
      </c>
      <c r="AJ14" s="31">
        <v>109276561.64999999</v>
      </c>
      <c r="AK14" s="31">
        <v>26739953.57</v>
      </c>
      <c r="AL14" s="31">
        <v>163282929.27000001</v>
      </c>
      <c r="AM14" s="31">
        <v>222522594.08999997</v>
      </c>
      <c r="AN14" s="120">
        <f t="shared" si="8"/>
        <v>0.36280378533657331</v>
      </c>
      <c r="AO14" s="31">
        <f t="shared" si="10"/>
        <v>59239664.819999963</v>
      </c>
      <c r="AP14" s="120">
        <f t="shared" si="11"/>
        <v>0.26634850528386012</v>
      </c>
      <c r="AQ14" s="31">
        <f t="shared" si="12"/>
        <v>46802724.589999974</v>
      </c>
      <c r="AR14" s="32">
        <f t="shared" si="9"/>
        <v>0.13468138999890622</v>
      </c>
      <c r="AS14" s="286">
        <v>41753533.289999999</v>
      </c>
      <c r="AT14" s="287" t="s">
        <v>431</v>
      </c>
      <c r="AU14" s="287">
        <v>8244419.9299999997</v>
      </c>
      <c r="AV14" s="287">
        <v>8244419.9000000004</v>
      </c>
      <c r="AW14" s="287">
        <v>46276228.600000001</v>
      </c>
      <c r="AX14" s="120">
        <f t="shared" si="13"/>
        <v>4.6130363520179269</v>
      </c>
      <c r="AY14" s="31">
        <f t="shared" si="14"/>
        <v>38031808.700000003</v>
      </c>
      <c r="AZ14" s="120">
        <f t="shared" si="15"/>
        <v>0.10831886438418348</v>
      </c>
      <c r="BA14" s="31">
        <f t="shared" si="16"/>
        <v>4522695.3100000024</v>
      </c>
      <c r="BB14" s="32">
        <f t="shared" si="17"/>
        <v>0.13593189940653225</v>
      </c>
    </row>
    <row r="15" spans="2:54" x14ac:dyDescent="0.25">
      <c r="B15" s="2" t="s">
        <v>16</v>
      </c>
      <c r="C15" s="284">
        <v>53.428147884562058</v>
      </c>
      <c r="D15" s="285" t="s">
        <v>431</v>
      </c>
      <c r="E15" s="285">
        <v>52.300427935086823</v>
      </c>
      <c r="F15" s="285">
        <v>60.426990666200162</v>
      </c>
      <c r="G15" s="285">
        <v>63.395363979960727</v>
      </c>
      <c r="H15" s="120">
        <f t="shared" si="6"/>
        <v>4.9123302038288186E-2</v>
      </c>
      <c r="I15" s="120">
        <f t="shared" si="7"/>
        <v>0.18655365177423033</v>
      </c>
      <c r="J15" s="284">
        <v>50.88</v>
      </c>
      <c r="K15" s="285" t="s">
        <v>431</v>
      </c>
      <c r="L15" s="285">
        <v>54.52</v>
      </c>
      <c r="M15" s="285">
        <v>54.5</v>
      </c>
      <c r="N15" s="285">
        <v>61.4</v>
      </c>
      <c r="O15" s="120">
        <f t="shared" si="0"/>
        <v>0.12660550458715591</v>
      </c>
      <c r="P15" s="120">
        <f t="shared" si="1"/>
        <v>0.20676100628930816</v>
      </c>
      <c r="R15" s="2" t="s">
        <v>16</v>
      </c>
      <c r="S15" s="284">
        <v>39.977257154176449</v>
      </c>
      <c r="T15" s="285" t="s">
        <v>431</v>
      </c>
      <c r="U15" s="285">
        <v>13.838212825633777</v>
      </c>
      <c r="V15" s="285">
        <v>25.997385101109884</v>
      </c>
      <c r="W15" s="285">
        <v>39.864139447539927</v>
      </c>
      <c r="X15" s="120">
        <f t="shared" si="2"/>
        <v>0.53339035031788806</v>
      </c>
      <c r="Y15" s="120">
        <f t="shared" si="3"/>
        <v>-2.8295514672322941E-3</v>
      </c>
      <c r="Z15" s="284">
        <v>34.35</v>
      </c>
      <c r="AA15" s="285" t="s">
        <v>431</v>
      </c>
      <c r="AB15" s="285">
        <v>15.38</v>
      </c>
      <c r="AC15" s="285">
        <v>35.1</v>
      </c>
      <c r="AD15" s="285">
        <v>34.950000000000003</v>
      </c>
      <c r="AE15" s="120">
        <f t="shared" si="4"/>
        <v>-4.2735042735042583E-3</v>
      </c>
      <c r="AF15" s="120">
        <f t="shared" si="5"/>
        <v>1.7467248908296984E-2</v>
      </c>
      <c r="AH15" s="2" t="s">
        <v>16</v>
      </c>
      <c r="AI15" s="155">
        <v>15539868.01</v>
      </c>
      <c r="AJ15" s="31">
        <v>9783370.8200000003</v>
      </c>
      <c r="AK15" s="31">
        <v>1923430.92</v>
      </c>
      <c r="AL15" s="31">
        <v>6585117.3900000006</v>
      </c>
      <c r="AM15" s="31">
        <v>10193052.050000001</v>
      </c>
      <c r="AN15" s="120">
        <f t="shared" si="8"/>
        <v>0.54789223127273656</v>
      </c>
      <c r="AO15" s="31">
        <f t="shared" si="10"/>
        <v>3607934.66</v>
      </c>
      <c r="AP15" s="120">
        <f t="shared" si="11"/>
        <v>-0.34407087348227738</v>
      </c>
      <c r="AQ15" s="31">
        <f t="shared" si="12"/>
        <v>-5346815.959999999</v>
      </c>
      <c r="AR15" s="32">
        <f t="shared" si="9"/>
        <v>6.1693259690742304E-3</v>
      </c>
      <c r="AS15" s="286">
        <v>3339003.17</v>
      </c>
      <c r="AT15" s="287" t="s">
        <v>431</v>
      </c>
      <c r="AU15" s="287">
        <v>540900.81999999995</v>
      </c>
      <c r="AV15" s="287">
        <v>540900.80000000005</v>
      </c>
      <c r="AW15" s="287">
        <v>2264696.7999999998</v>
      </c>
      <c r="AX15" s="120">
        <f t="shared" si="13"/>
        <v>3.1868985958238545</v>
      </c>
      <c r="AY15" s="31">
        <f t="shared" si="14"/>
        <v>1723795.9999999998</v>
      </c>
      <c r="AZ15" s="120">
        <f t="shared" si="15"/>
        <v>-0.32174463913431983</v>
      </c>
      <c r="BA15" s="31">
        <f t="shared" si="16"/>
        <v>-1074306.3700000001</v>
      </c>
      <c r="BB15" s="32">
        <f t="shared" si="17"/>
        <v>6.6523255441757285E-3</v>
      </c>
    </row>
    <row r="16" spans="2:54" x14ac:dyDescent="0.25">
      <c r="B16" s="2" t="s">
        <v>17</v>
      </c>
      <c r="C16" s="284">
        <v>74.886846931948526</v>
      </c>
      <c r="D16" s="285" t="s">
        <v>431</v>
      </c>
      <c r="E16" s="285">
        <v>68.830463174610259</v>
      </c>
      <c r="F16" s="285">
        <v>89.166762877295383</v>
      </c>
      <c r="G16" s="285">
        <v>92.50106487809289</v>
      </c>
      <c r="H16" s="120">
        <f t="shared" si="6"/>
        <v>3.7394000782398296E-2</v>
      </c>
      <c r="I16" s="120">
        <f t="shared" si="7"/>
        <v>0.23521110405610779</v>
      </c>
      <c r="J16" s="284">
        <v>72.23</v>
      </c>
      <c r="K16" s="285" t="s">
        <v>431</v>
      </c>
      <c r="L16" s="285">
        <v>71.73</v>
      </c>
      <c r="M16" s="285">
        <v>71.7</v>
      </c>
      <c r="N16" s="285">
        <v>88.7</v>
      </c>
      <c r="O16" s="120">
        <f t="shared" si="0"/>
        <v>0.23709902370990243</v>
      </c>
      <c r="P16" s="120">
        <f t="shared" si="1"/>
        <v>0.22802159767409669</v>
      </c>
      <c r="R16" s="2" t="s">
        <v>17</v>
      </c>
      <c r="S16" s="284">
        <v>49.912893819273272</v>
      </c>
      <c r="T16" s="285" t="s">
        <v>431</v>
      </c>
      <c r="U16" s="285">
        <v>15.488670006285819</v>
      </c>
      <c r="V16" s="285">
        <v>66.673254361485832</v>
      </c>
      <c r="W16" s="285">
        <v>73.010686974562503</v>
      </c>
      <c r="X16" s="120">
        <f t="shared" si="2"/>
        <v>9.5052096583086998E-2</v>
      </c>
      <c r="Y16" s="120">
        <f t="shared" si="3"/>
        <v>0.46276205180414309</v>
      </c>
      <c r="Z16" s="284">
        <v>38.54</v>
      </c>
      <c r="AA16" s="285" t="s">
        <v>431</v>
      </c>
      <c r="AB16" s="285">
        <v>14.61</v>
      </c>
      <c r="AC16" s="285">
        <v>53.06</v>
      </c>
      <c r="AD16" s="285">
        <v>54.18</v>
      </c>
      <c r="AE16" s="120">
        <f t="shared" si="4"/>
        <v>2.1108179419524919E-2</v>
      </c>
      <c r="AF16" s="120">
        <f t="shared" si="5"/>
        <v>0.40581214322781523</v>
      </c>
      <c r="AH16" s="2" t="s">
        <v>17</v>
      </c>
      <c r="AI16" s="155">
        <v>14185328.119999999</v>
      </c>
      <c r="AJ16" s="31">
        <v>9049997.1900000013</v>
      </c>
      <c r="AK16" s="31">
        <v>2651929.39</v>
      </c>
      <c r="AL16" s="31">
        <v>11721808.710000001</v>
      </c>
      <c r="AM16" s="31">
        <v>13763927.739999998</v>
      </c>
      <c r="AN16" s="120">
        <f t="shared" si="8"/>
        <v>0.17421535195825566</v>
      </c>
      <c r="AO16" s="31">
        <f t="shared" si="10"/>
        <v>2042119.0299999975</v>
      </c>
      <c r="AP16" s="120">
        <f t="shared" si="11"/>
        <v>-2.9706777061142886E-2</v>
      </c>
      <c r="AQ16" s="31">
        <f t="shared" si="12"/>
        <v>-421400.38000000082</v>
      </c>
      <c r="AR16" s="32">
        <f t="shared" si="9"/>
        <v>8.3305918998856834E-3</v>
      </c>
      <c r="AS16" s="286">
        <v>2744932.93</v>
      </c>
      <c r="AT16" s="287" t="s">
        <v>431</v>
      </c>
      <c r="AU16" s="287">
        <v>626351.15</v>
      </c>
      <c r="AV16" s="287">
        <v>626351.19999999995</v>
      </c>
      <c r="AW16" s="287">
        <v>2349415</v>
      </c>
      <c r="AX16" s="120">
        <f t="shared" si="13"/>
        <v>2.7509547359372828</v>
      </c>
      <c r="AY16" s="31">
        <f t="shared" si="14"/>
        <v>1723063.8</v>
      </c>
      <c r="AZ16" s="120">
        <f t="shared" si="15"/>
        <v>-0.14409019822571767</v>
      </c>
      <c r="BA16" s="31">
        <f t="shared" si="16"/>
        <v>-395517.93000000017</v>
      </c>
      <c r="BB16" s="32">
        <f t="shared" si="17"/>
        <v>6.9011769780262071E-3</v>
      </c>
    </row>
    <row r="17" spans="2:54" x14ac:dyDescent="0.25">
      <c r="B17" s="2" t="s">
        <v>18</v>
      </c>
      <c r="C17" s="284">
        <v>57.719916602216266</v>
      </c>
      <c r="D17" s="285" t="s">
        <v>431</v>
      </c>
      <c r="E17" s="285">
        <v>64.271206309829665</v>
      </c>
      <c r="F17" s="285">
        <v>74.535951270803338</v>
      </c>
      <c r="G17" s="285">
        <v>57.819246883822352</v>
      </c>
      <c r="H17" s="120">
        <f t="shared" si="6"/>
        <v>-0.2242770649863447</v>
      </c>
      <c r="I17" s="120">
        <f t="shared" si="7"/>
        <v>1.7209013361996206E-3</v>
      </c>
      <c r="J17" s="284">
        <v>59.12</v>
      </c>
      <c r="K17" s="285" t="s">
        <v>431</v>
      </c>
      <c r="L17" s="285">
        <v>66.760000000000005</v>
      </c>
      <c r="M17" s="285">
        <v>66.8</v>
      </c>
      <c r="N17" s="285">
        <v>74</v>
      </c>
      <c r="O17" s="120">
        <f t="shared" si="0"/>
        <v>0.10778443113772451</v>
      </c>
      <c r="P17" s="120">
        <f t="shared" si="1"/>
        <v>0.2516914749661705</v>
      </c>
      <c r="R17" s="2" t="s">
        <v>18</v>
      </c>
      <c r="S17" s="284">
        <v>22.409684463364773</v>
      </c>
      <c r="T17" s="285" t="s">
        <v>431</v>
      </c>
      <c r="U17" s="285">
        <v>15.726216262871635</v>
      </c>
      <c r="V17" s="285">
        <v>30.400058749819451</v>
      </c>
      <c r="W17" s="285">
        <v>23.52769287041469</v>
      </c>
      <c r="X17" s="120">
        <f t="shared" si="2"/>
        <v>-0.22606423020302802</v>
      </c>
      <c r="Y17" s="120">
        <f t="shared" si="3"/>
        <v>4.9889520259762232E-2</v>
      </c>
      <c r="Z17" s="284">
        <v>23.67</v>
      </c>
      <c r="AA17" s="285" t="s">
        <v>431</v>
      </c>
      <c r="AB17" s="285">
        <v>16.8</v>
      </c>
      <c r="AC17" s="285">
        <v>28.8</v>
      </c>
      <c r="AD17" s="285">
        <v>23.38</v>
      </c>
      <c r="AE17" s="120">
        <f t="shared" si="4"/>
        <v>-0.18819444444444455</v>
      </c>
      <c r="AF17" s="120">
        <f t="shared" si="5"/>
        <v>-1.2251795521757591E-2</v>
      </c>
      <c r="AH17" s="2" t="s">
        <v>18</v>
      </c>
      <c r="AI17" s="155">
        <v>753696.9</v>
      </c>
      <c r="AJ17" s="31">
        <v>538748.5</v>
      </c>
      <c r="AK17" s="31">
        <v>361693.56</v>
      </c>
      <c r="AL17" s="31">
        <v>1041708.89</v>
      </c>
      <c r="AM17" s="31">
        <v>774139.52</v>
      </c>
      <c r="AN17" s="120">
        <f t="shared" si="8"/>
        <v>-0.25685618368870788</v>
      </c>
      <c r="AO17" s="31">
        <f t="shared" si="10"/>
        <v>-267569.37</v>
      </c>
      <c r="AP17" s="120">
        <f t="shared" si="11"/>
        <v>2.7123131327726036E-2</v>
      </c>
      <c r="AQ17" s="31">
        <f t="shared" si="12"/>
        <v>20442.619999999995</v>
      </c>
      <c r="AR17" s="32">
        <f t="shared" si="9"/>
        <v>4.6854651786288671E-4</v>
      </c>
      <c r="AS17" s="286">
        <v>200921.71</v>
      </c>
      <c r="AT17" s="287" t="s">
        <v>431</v>
      </c>
      <c r="AU17" s="287">
        <v>103312.09</v>
      </c>
      <c r="AV17" s="287">
        <v>103312.1</v>
      </c>
      <c r="AW17" s="287">
        <v>250523.4</v>
      </c>
      <c r="AX17" s="120">
        <f t="shared" si="13"/>
        <v>1.4249182815952826</v>
      </c>
      <c r="AY17" s="31">
        <f t="shared" si="14"/>
        <v>147211.29999999999</v>
      </c>
      <c r="AZ17" s="120">
        <f t="shared" si="15"/>
        <v>0.2468707338793803</v>
      </c>
      <c r="BA17" s="31">
        <f t="shared" si="16"/>
        <v>49601.69</v>
      </c>
      <c r="BB17" s="32">
        <f t="shared" si="17"/>
        <v>7.358880063917403E-4</v>
      </c>
    </row>
    <row r="18" spans="2:54" x14ac:dyDescent="0.25">
      <c r="B18" s="34"/>
      <c r="C18" s="35"/>
      <c r="D18" s="35"/>
      <c r="E18" s="35"/>
      <c r="F18" s="35"/>
      <c r="G18" s="36"/>
      <c r="H18" s="35"/>
      <c r="I18" s="37"/>
      <c r="J18" s="35"/>
      <c r="K18" s="35"/>
      <c r="L18" s="35"/>
      <c r="M18" s="35"/>
      <c r="N18" s="37"/>
      <c r="O18" s="37"/>
      <c r="P18" s="37"/>
      <c r="R18" s="34"/>
      <c r="S18" s="35"/>
      <c r="T18" s="35"/>
      <c r="U18" s="35"/>
      <c r="V18" s="35"/>
      <c r="W18" s="36"/>
      <c r="X18" s="35"/>
      <c r="Y18" s="37"/>
      <c r="Z18" s="35"/>
      <c r="AA18" s="35" t="s">
        <v>431</v>
      </c>
      <c r="AB18" s="35"/>
      <c r="AC18" s="35"/>
      <c r="AD18" s="37"/>
      <c r="AE18" s="37"/>
      <c r="AF18" s="37"/>
      <c r="AH18" s="34"/>
      <c r="AI18" s="34"/>
      <c r="AJ18" s="34"/>
      <c r="AK18" s="34"/>
      <c r="AL18" s="35"/>
      <c r="AM18" s="36"/>
      <c r="AN18" s="37"/>
      <c r="AO18" s="37"/>
      <c r="AP18" s="35"/>
      <c r="AQ18" s="35"/>
      <c r="AR18" s="37"/>
      <c r="AS18" s="35"/>
      <c r="AT18" s="35"/>
      <c r="AU18" s="35"/>
      <c r="AV18" s="35"/>
      <c r="AW18" s="37"/>
      <c r="AX18" s="37"/>
      <c r="AY18" s="37"/>
      <c r="AZ18" s="37"/>
      <c r="BA18" s="38"/>
      <c r="BB18" s="37"/>
    </row>
    <row r="19" spans="2:54" x14ac:dyDescent="0.25">
      <c r="B19" s="39" t="s">
        <v>19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R19" s="39" t="s">
        <v>19</v>
      </c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H19" s="39" t="s">
        <v>19</v>
      </c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</row>
    <row r="20" spans="2:54" ht="39" customHeight="1" x14ac:dyDescent="0.25">
      <c r="B20" s="328" t="s">
        <v>406</v>
      </c>
      <c r="C20" s="328"/>
      <c r="D20" s="328"/>
      <c r="E20" s="328"/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R20" s="328" t="s">
        <v>407</v>
      </c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  <c r="AH20" s="331" t="s">
        <v>408</v>
      </c>
      <c r="AI20" s="331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1"/>
      <c r="AW20" s="331"/>
      <c r="AX20" s="331"/>
      <c r="AY20" s="331"/>
      <c r="AZ20" s="331"/>
      <c r="BA20" s="331"/>
      <c r="BB20" s="331"/>
    </row>
    <row r="21" spans="2:54" ht="24" customHeight="1" x14ac:dyDescent="0.25">
      <c r="B21" s="328" t="s">
        <v>409</v>
      </c>
      <c r="C21" s="328"/>
      <c r="D21" s="328"/>
      <c r="E21" s="328"/>
      <c r="F21" s="328"/>
      <c r="G21" s="328"/>
      <c r="H21" s="328"/>
      <c r="I21" s="328"/>
      <c r="J21" s="328"/>
      <c r="K21" s="328"/>
      <c r="L21" s="328"/>
      <c r="M21" s="328"/>
      <c r="N21" s="328"/>
      <c r="O21" s="328"/>
      <c r="P21" s="328"/>
      <c r="R21" s="329" t="s">
        <v>410</v>
      </c>
      <c r="S21" s="329"/>
      <c r="T21" s="329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P21" s="130"/>
      <c r="AQ21" s="130"/>
      <c r="AW21" s="31">
        <f>AW11/N11</f>
        <v>1176776.4180543385</v>
      </c>
    </row>
    <row r="22" spans="2:54" x14ac:dyDescent="0.25">
      <c r="B22" s="328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8"/>
      <c r="N22" s="328"/>
      <c r="O22" s="328"/>
      <c r="P22" s="32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</row>
    <row r="26" spans="2:54" ht="50.25" customHeight="1" thickBot="1" x14ac:dyDescent="0.3">
      <c r="B26" s="293" t="s">
        <v>403</v>
      </c>
      <c r="C26" s="293"/>
      <c r="D26" s="293"/>
      <c r="E26" s="293"/>
      <c r="F26" s="293"/>
      <c r="G26" s="293"/>
      <c r="H26" s="293"/>
      <c r="I26" s="293"/>
      <c r="K26" s="293" t="s">
        <v>404</v>
      </c>
      <c r="L26" s="293"/>
      <c r="M26" s="293"/>
      <c r="N26" s="293"/>
      <c r="O26" s="293"/>
      <c r="P26" s="293"/>
      <c r="Q26" s="293"/>
      <c r="R26" s="293"/>
      <c r="T26" s="293" t="s">
        <v>405</v>
      </c>
      <c r="U26" s="293"/>
      <c r="V26" s="293"/>
      <c r="W26" s="293"/>
      <c r="X26" s="293"/>
      <c r="Y26" s="293"/>
      <c r="Z26" s="293"/>
      <c r="AA26" s="293"/>
      <c r="AB26" s="293"/>
      <c r="AC26" s="293"/>
      <c r="AD26" s="293"/>
    </row>
    <row r="27" spans="2:54" ht="6" customHeight="1" thickBot="1" x14ac:dyDescent="0.3">
      <c r="B27" s="43"/>
      <c r="C27" s="43"/>
      <c r="D27" s="43"/>
      <c r="E27" s="43"/>
      <c r="F27" s="43"/>
      <c r="G27" s="43"/>
      <c r="H27" s="43"/>
      <c r="I27" s="5"/>
      <c r="K27" s="43"/>
      <c r="L27" s="43"/>
      <c r="M27" s="43"/>
      <c r="N27" s="43"/>
      <c r="O27" s="43"/>
      <c r="P27" s="43"/>
      <c r="Q27" s="43"/>
      <c r="R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2:54" ht="15.75" thickBot="1" x14ac:dyDescent="0.3">
      <c r="B28" s="6"/>
      <c r="C28" s="210">
        <v>2018</v>
      </c>
      <c r="D28" s="210">
        <v>2019</v>
      </c>
      <c r="E28" s="210">
        <v>2020</v>
      </c>
      <c r="F28" s="210">
        <v>2021</v>
      </c>
      <c r="G28" s="210">
        <v>2022</v>
      </c>
      <c r="H28" s="46" t="str">
        <f>CONCATENATE("var. ",RIGHT(G28,2),"/",RIGHT(F28,2))</f>
        <v>var. 22/21</v>
      </c>
      <c r="I28" s="269" t="str">
        <f>CONCATENATE("var. ",RIGHT(G28,2),"/",RIGHT(D28,2))</f>
        <v>var. 22/19</v>
      </c>
      <c r="K28" s="6"/>
      <c r="L28" s="210">
        <v>2018</v>
      </c>
      <c r="M28" s="210">
        <v>2019</v>
      </c>
      <c r="N28" s="210">
        <v>2020</v>
      </c>
      <c r="O28" s="210">
        <v>2021</v>
      </c>
      <c r="P28" s="210">
        <v>2022</v>
      </c>
      <c r="Q28" s="46" t="str">
        <f>CONCATENATE("var. ",RIGHT(P28,2),"/",RIGHT(O28,2))</f>
        <v>var. 22/21</v>
      </c>
      <c r="R28" s="269" t="str">
        <f>CONCATENATE("var. ",RIGHT(P28,2),"/",RIGHT(M28,2))</f>
        <v>var. 22/19</v>
      </c>
      <c r="T28" s="6"/>
      <c r="U28" s="210">
        <v>2018</v>
      </c>
      <c r="V28" s="210">
        <v>2019</v>
      </c>
      <c r="W28" s="210">
        <v>2020</v>
      </c>
      <c r="X28" s="210">
        <v>2021</v>
      </c>
      <c r="Y28" s="210">
        <v>2022</v>
      </c>
      <c r="Z28" s="46" t="str">
        <f>CONCATENATE("var. ",RIGHT(Y28,2),"/",RIGHT(X28,2))</f>
        <v>var. 22/21</v>
      </c>
      <c r="AA28" s="269" t="str">
        <f>CONCATENATE("dif. ",RIGHT(Y28,2),"/",RIGHT(X28,2))</f>
        <v>dif. 22/21</v>
      </c>
      <c r="AB28" s="269" t="str">
        <f>CONCATENATE("var. ",RIGHT(Y28,2),"/",RIGHT(V28,2))</f>
        <v>var. 22/19</v>
      </c>
      <c r="AC28" s="269" t="str">
        <f>CONCATENATE("dif. ",RIGHT(Y28,2),"/",RIGHT(V28,2))</f>
        <v>dif. 22/19</v>
      </c>
      <c r="AD28" s="271" t="str">
        <f>CONCATENATE("cuota ",RIGHT(Y28,2))</f>
        <v>cuota 22</v>
      </c>
    </row>
    <row r="29" spans="2:54" ht="15.75" x14ac:dyDescent="0.25">
      <c r="B29" s="167" t="s">
        <v>9</v>
      </c>
      <c r="C29" s="272">
        <v>83.02</v>
      </c>
      <c r="D29" s="273">
        <v>85.17</v>
      </c>
      <c r="E29" s="273">
        <v>88.44</v>
      </c>
      <c r="F29" s="274">
        <v>46.54162636938792</v>
      </c>
      <c r="G29" s="273">
        <v>102.49999999999999</v>
      </c>
      <c r="H29" s="146">
        <f>G29/F29-1</f>
        <v>1.2023295702321626</v>
      </c>
      <c r="I29" s="146">
        <f>G29/D29-1</f>
        <v>0.20347540213690252</v>
      </c>
      <c r="K29" s="167" t="s">
        <v>9</v>
      </c>
      <c r="L29" s="272">
        <v>66.760000000000005</v>
      </c>
      <c r="M29" s="274">
        <v>65.959999999999994</v>
      </c>
      <c r="N29" s="274">
        <v>43.98</v>
      </c>
      <c r="O29" s="274">
        <v>52.13</v>
      </c>
      <c r="P29" s="274">
        <v>77.19</v>
      </c>
      <c r="Q29" s="146">
        <f t="shared" ref="Q29:Q38" si="18">P29/O29-1</f>
        <v>0.48072127373873008</v>
      </c>
      <c r="R29" s="146">
        <f t="shared" ref="R29:R38" si="19">P29/L29-1</f>
        <v>0.15623127621330135</v>
      </c>
      <c r="T29" s="167" t="s">
        <v>9</v>
      </c>
      <c r="U29" s="148">
        <v>3954449759.5999999</v>
      </c>
      <c r="V29" s="145">
        <v>3924349316.6999998</v>
      </c>
      <c r="W29" s="145">
        <v>1270677585.5</v>
      </c>
      <c r="X29" s="145">
        <v>1886366849.7</v>
      </c>
      <c r="Y29" s="145">
        <v>4154401493.4000001</v>
      </c>
      <c r="Z29" s="146">
        <f>Y29/X29-1</f>
        <v>1.202329570232163</v>
      </c>
      <c r="AA29" s="145">
        <f>Y29-X29</f>
        <v>2268034643.6999998</v>
      </c>
      <c r="AB29" s="146">
        <f>Y29/V29-1</f>
        <v>5.8621737805301111E-2</v>
      </c>
      <c r="AC29" s="145">
        <f>Y29-V29</f>
        <v>230052176.70000029</v>
      </c>
      <c r="AD29" s="147">
        <f>Y29/Y$29</f>
        <v>1</v>
      </c>
    </row>
    <row r="30" spans="2:54" ht="15.75" hidden="1" customHeight="1" x14ac:dyDescent="0.25">
      <c r="B30" s="22" t="s">
        <v>10</v>
      </c>
      <c r="C30" s="279">
        <v>94.7668942264783</v>
      </c>
      <c r="D30" s="280">
        <v>94.7668942264783</v>
      </c>
      <c r="E30" s="280">
        <v>94.7668942264783</v>
      </c>
      <c r="F30" s="280">
        <v>94.7668942264783</v>
      </c>
      <c r="G30" s="280">
        <v>94.7668942264783</v>
      </c>
      <c r="H30" s="24">
        <f t="shared" ref="H30:H31" si="20">G30/F30-1</f>
        <v>0</v>
      </c>
      <c r="I30" s="24">
        <f t="shared" ref="I30:I38" si="21">G30/D30-1</f>
        <v>0</v>
      </c>
      <c r="K30" s="22" t="s">
        <v>10</v>
      </c>
      <c r="L30" s="279">
        <v>74.898926601021003</v>
      </c>
      <c r="M30" s="280">
        <v>74.898926601021003</v>
      </c>
      <c r="N30" s="280">
        <v>74.898926601021003</v>
      </c>
      <c r="O30" s="280">
        <v>74.898926601021003</v>
      </c>
      <c r="P30" s="280">
        <v>74.898926601021003</v>
      </c>
      <c r="Q30" s="24">
        <f t="shared" si="18"/>
        <v>0</v>
      </c>
      <c r="R30" s="24">
        <f t="shared" si="19"/>
        <v>0</v>
      </c>
      <c r="T30" s="22" t="s">
        <v>10</v>
      </c>
      <c r="U30" s="150">
        <v>3135709008.4700003</v>
      </c>
      <c r="V30" s="23">
        <v>3135709008.4700003</v>
      </c>
      <c r="W30" s="23">
        <v>3135709008.4700003</v>
      </c>
      <c r="X30" s="23">
        <v>3135709008.4700003</v>
      </c>
      <c r="Y30" s="23">
        <v>3135709008.4700003</v>
      </c>
      <c r="Z30" s="24">
        <f t="shared" ref="Z30:Z38" si="22">Y30/X30-1</f>
        <v>0</v>
      </c>
      <c r="AA30" s="23">
        <v>568822925.02000022</v>
      </c>
      <c r="AB30" s="24">
        <v>-0.48700612608984384</v>
      </c>
      <c r="AC30" s="23">
        <v>-1527109496.7600002</v>
      </c>
      <c r="AD30" s="24">
        <f>Y30/AM$8</f>
        <v>1.8978820987590244</v>
      </c>
    </row>
    <row r="31" spans="2:54" ht="15.75" hidden="1" customHeight="1" x14ac:dyDescent="0.25">
      <c r="B31" s="22" t="s">
        <v>11</v>
      </c>
      <c r="C31" s="279">
        <v>60.412313639852904</v>
      </c>
      <c r="D31" s="280">
        <v>60.412313639852904</v>
      </c>
      <c r="E31" s="280">
        <v>60.412313639852904</v>
      </c>
      <c r="F31" s="280">
        <v>60.412313639852904</v>
      </c>
      <c r="G31" s="280">
        <v>60.412313639852904</v>
      </c>
      <c r="H31" s="24">
        <f t="shared" si="20"/>
        <v>0</v>
      </c>
      <c r="I31" s="24">
        <f t="shared" si="21"/>
        <v>0</v>
      </c>
      <c r="K31" s="22" t="s">
        <v>11</v>
      </c>
      <c r="L31" s="279">
        <v>42.187357942637114</v>
      </c>
      <c r="M31" s="280">
        <v>42.187357942637114</v>
      </c>
      <c r="N31" s="280">
        <v>42.187357942637114</v>
      </c>
      <c r="O31" s="280">
        <v>42.187357942637114</v>
      </c>
      <c r="P31" s="280">
        <v>42.187357942637114</v>
      </c>
      <c r="Q31" s="24">
        <f t="shared" si="18"/>
        <v>0</v>
      </c>
      <c r="R31" s="24">
        <f t="shared" si="19"/>
        <v>0</v>
      </c>
      <c r="T31" s="22" t="s">
        <v>11</v>
      </c>
      <c r="U31" s="150">
        <v>869950052.11999989</v>
      </c>
      <c r="V31" s="23">
        <v>869950052.11999989</v>
      </c>
      <c r="W31" s="23">
        <v>869950052.11999989</v>
      </c>
      <c r="X31" s="23">
        <v>869950052.11999989</v>
      </c>
      <c r="Y31" s="23">
        <v>869950052.11999989</v>
      </c>
      <c r="Z31" s="24">
        <f t="shared" si="22"/>
        <v>0</v>
      </c>
      <c r="AA31" s="23">
        <v>-9140231.8899999559</v>
      </c>
      <c r="AB31" s="24">
        <v>-0.6932520339993149</v>
      </c>
      <c r="AC31" s="23">
        <v>-603094643.1099999</v>
      </c>
      <c r="AD31" s="24">
        <f>Y31/AM$8</f>
        <v>0.52653566586480782</v>
      </c>
    </row>
    <row r="32" spans="2:54" x14ac:dyDescent="0.25">
      <c r="B32" s="2" t="s">
        <v>12</v>
      </c>
      <c r="C32" s="284">
        <v>87.32</v>
      </c>
      <c r="D32" s="285">
        <v>87.94</v>
      </c>
      <c r="E32" s="285">
        <v>95.05</v>
      </c>
      <c r="F32" s="285">
        <v>45.039773475480196</v>
      </c>
      <c r="G32" s="285">
        <v>105.63</v>
      </c>
      <c r="H32" s="120">
        <f>G32/F32-1</f>
        <v>1.3452604631216745</v>
      </c>
      <c r="I32" s="120">
        <f t="shared" si="21"/>
        <v>0.2011598817375484</v>
      </c>
      <c r="K32" s="2" t="s">
        <v>12</v>
      </c>
      <c r="L32" s="284">
        <v>71</v>
      </c>
      <c r="M32" s="285">
        <v>70.459999999999994</v>
      </c>
      <c r="N32" s="285">
        <v>47.83</v>
      </c>
      <c r="O32" s="285">
        <v>53</v>
      </c>
      <c r="P32" s="285">
        <v>80.58</v>
      </c>
      <c r="Q32" s="120">
        <f t="shared" si="18"/>
        <v>0.52037735849056599</v>
      </c>
      <c r="R32" s="120">
        <f t="shared" si="19"/>
        <v>0.13492957746478873</v>
      </c>
      <c r="T32" s="2" t="s">
        <v>12</v>
      </c>
      <c r="U32" s="155">
        <v>1426391157.3</v>
      </c>
      <c r="V32" s="31">
        <v>1422023576.4000001</v>
      </c>
      <c r="W32" s="31">
        <v>477122731.20999998</v>
      </c>
      <c r="X32" s="31">
        <v>651901800.17999995</v>
      </c>
      <c r="Y32" s="31">
        <v>1528879517.8</v>
      </c>
      <c r="Z32" s="120">
        <f t="shared" si="22"/>
        <v>1.3452604631216745</v>
      </c>
      <c r="AA32" s="31">
        <f t="shared" ref="AA32:AA38" si="23">Y32-X32</f>
        <v>876977717.62</v>
      </c>
      <c r="AB32" s="120">
        <f t="shared" ref="AB32:AB38" si="24">Y32/V32-1</f>
        <v>7.5143579314287168E-2</v>
      </c>
      <c r="AC32" s="31">
        <f t="shared" ref="AC32:AC38" si="25">Y32-V32</f>
        <v>106855941.39999986</v>
      </c>
      <c r="AD32" s="32">
        <f t="shared" ref="AD32:AD38" si="26">Y32/Y$29</f>
        <v>0.36801438672427178</v>
      </c>
    </row>
    <row r="33" spans="2:30" x14ac:dyDescent="0.25">
      <c r="B33" s="2" t="s">
        <v>13</v>
      </c>
      <c r="C33" s="284">
        <v>82.39</v>
      </c>
      <c r="D33" s="285">
        <v>86.42</v>
      </c>
      <c r="E33" s="285">
        <v>90.28</v>
      </c>
      <c r="F33" s="285">
        <v>52.1898059561602</v>
      </c>
      <c r="G33" s="285">
        <v>108.16</v>
      </c>
      <c r="H33" s="120">
        <f t="shared" ref="H33:H38" si="27">G33/F33-1</f>
        <v>1.0724353735067562</v>
      </c>
      <c r="I33" s="120">
        <f t="shared" si="21"/>
        <v>0.25156213839389019</v>
      </c>
      <c r="K33" s="2" t="s">
        <v>13</v>
      </c>
      <c r="L33" s="284">
        <v>65.42</v>
      </c>
      <c r="M33" s="285">
        <v>66.7</v>
      </c>
      <c r="N33" s="285">
        <v>47.59</v>
      </c>
      <c r="O33" s="285">
        <v>56.149999999999991</v>
      </c>
      <c r="P33" s="285">
        <v>80.7</v>
      </c>
      <c r="Q33" s="120">
        <f t="shared" si="18"/>
        <v>0.43722172751558364</v>
      </c>
      <c r="R33" s="120">
        <f t="shared" si="19"/>
        <v>0.23356771629471118</v>
      </c>
      <c r="T33" s="2" t="s">
        <v>13</v>
      </c>
      <c r="U33" s="155">
        <v>1193891012.8</v>
      </c>
      <c r="V33" s="31">
        <v>1205033455.9000001</v>
      </c>
      <c r="W33" s="31">
        <v>394957875.94</v>
      </c>
      <c r="X33" s="31">
        <v>583896779.88</v>
      </c>
      <c r="Y33" s="31">
        <v>1210088341.0999999</v>
      </c>
      <c r="Z33" s="120">
        <f t="shared" si="22"/>
        <v>1.0724353735067562</v>
      </c>
      <c r="AA33" s="31">
        <f t="shared" si="23"/>
        <v>626191561.21999991</v>
      </c>
      <c r="AB33" s="120">
        <f t="shared" si="24"/>
        <v>4.194809011526246E-3</v>
      </c>
      <c r="AC33" s="31">
        <f t="shared" si="25"/>
        <v>5054885.1999998093</v>
      </c>
      <c r="AD33" s="32">
        <f t="shared" si="26"/>
        <v>0.29127862172744706</v>
      </c>
    </row>
    <row r="34" spans="2:30" x14ac:dyDescent="0.25">
      <c r="B34" s="2" t="s">
        <v>14</v>
      </c>
      <c r="C34" s="284">
        <v>79.22</v>
      </c>
      <c r="D34" s="285">
        <v>82.75</v>
      </c>
      <c r="E34" s="285">
        <v>80.959999999999994</v>
      </c>
      <c r="F34" s="285">
        <v>38.650692911800135</v>
      </c>
      <c r="G34" s="285">
        <v>99.1</v>
      </c>
      <c r="H34" s="120">
        <f t="shared" si="27"/>
        <v>1.5639902556506189</v>
      </c>
      <c r="I34" s="120">
        <f t="shared" si="21"/>
        <v>0.19758308157099691</v>
      </c>
      <c r="K34" s="2" t="s">
        <v>14</v>
      </c>
      <c r="L34" s="284">
        <v>65.58</v>
      </c>
      <c r="M34" s="285">
        <v>67.37</v>
      </c>
      <c r="N34" s="285">
        <v>37.68</v>
      </c>
      <c r="O34" s="285">
        <v>46.37</v>
      </c>
      <c r="P34" s="285">
        <v>79.63</v>
      </c>
      <c r="Q34" s="120">
        <f t="shared" si="18"/>
        <v>0.71727409963338373</v>
      </c>
      <c r="R34" s="120">
        <f t="shared" si="19"/>
        <v>0.21424214699603539</v>
      </c>
      <c r="T34" s="2" t="s">
        <v>14</v>
      </c>
      <c r="U34" s="155">
        <v>646122940.78999996</v>
      </c>
      <c r="V34" s="31">
        <v>660027237.41999996</v>
      </c>
      <c r="W34" s="31">
        <v>188229560.69</v>
      </c>
      <c r="X34" s="31">
        <v>286824678.67000002</v>
      </c>
      <c r="Y34" s="31">
        <v>735415681.19000006</v>
      </c>
      <c r="Z34" s="120">
        <f t="shared" si="22"/>
        <v>1.5639902556506193</v>
      </c>
      <c r="AA34" s="31">
        <f t="shared" si="23"/>
        <v>448591002.52000004</v>
      </c>
      <c r="AB34" s="120">
        <f t="shared" si="24"/>
        <v>0.11422020107031972</v>
      </c>
      <c r="AC34" s="31">
        <f t="shared" si="25"/>
        <v>75388443.7700001</v>
      </c>
      <c r="AD34" s="32">
        <f t="shared" si="26"/>
        <v>0.17702084941918533</v>
      </c>
    </row>
    <row r="35" spans="2:30" x14ac:dyDescent="0.25">
      <c r="B35" s="2" t="s">
        <v>15</v>
      </c>
      <c r="C35" s="284">
        <v>83.95</v>
      </c>
      <c r="D35" s="285">
        <v>83.93</v>
      </c>
      <c r="E35" s="285">
        <v>82.86</v>
      </c>
      <c r="F35" s="285">
        <v>49.438549898936685</v>
      </c>
      <c r="G35" s="285">
        <v>93.35</v>
      </c>
      <c r="H35" s="120">
        <f t="shared" si="27"/>
        <v>0.88820263116187692</v>
      </c>
      <c r="I35" s="120">
        <f t="shared" si="21"/>
        <v>0.11223638746574505</v>
      </c>
      <c r="K35" s="2" t="s">
        <v>15</v>
      </c>
      <c r="L35" s="284">
        <v>68.25</v>
      </c>
      <c r="M35" s="285">
        <v>59.849999999999994</v>
      </c>
      <c r="N35" s="285">
        <v>38.82</v>
      </c>
      <c r="O35" s="285">
        <v>53.51</v>
      </c>
      <c r="P35" s="285">
        <v>66.81</v>
      </c>
      <c r="Q35" s="120">
        <f t="shared" si="18"/>
        <v>0.24855167258456379</v>
      </c>
      <c r="R35" s="120">
        <f t="shared" si="19"/>
        <v>-2.1098901098901113E-2</v>
      </c>
      <c r="T35" s="2" t="s">
        <v>15</v>
      </c>
      <c r="U35" s="155">
        <v>610974103.97000003</v>
      </c>
      <c r="V35" s="31">
        <v>557029292.49000001</v>
      </c>
      <c r="W35" s="31">
        <v>179272341.63999999</v>
      </c>
      <c r="X35" s="31">
        <v>325237749.75999999</v>
      </c>
      <c r="Y35" s="31">
        <v>614114774.85000002</v>
      </c>
      <c r="Z35" s="120">
        <f t="shared" si="22"/>
        <v>0.8882026311618767</v>
      </c>
      <c r="AA35" s="31">
        <f t="shared" si="23"/>
        <v>288877025.09000003</v>
      </c>
      <c r="AB35" s="120">
        <f t="shared" si="24"/>
        <v>0.10248201150215963</v>
      </c>
      <c r="AC35" s="31">
        <f t="shared" si="25"/>
        <v>57085482.360000014</v>
      </c>
      <c r="AD35" s="32">
        <f t="shared" si="26"/>
        <v>0.14782268296062134</v>
      </c>
    </row>
    <row r="36" spans="2:30" x14ac:dyDescent="0.25">
      <c r="B36" s="2" t="s">
        <v>16</v>
      </c>
      <c r="C36" s="284">
        <v>45.99</v>
      </c>
      <c r="D36" s="285">
        <v>52.22</v>
      </c>
      <c r="E36" s="285">
        <v>57.33</v>
      </c>
      <c r="F36" s="285">
        <v>37.117267405569166</v>
      </c>
      <c r="G36" s="285">
        <v>69.67</v>
      </c>
      <c r="H36" s="120">
        <f t="shared" si="27"/>
        <v>0.87702395326511962</v>
      </c>
      <c r="I36" s="120">
        <f t="shared" si="21"/>
        <v>0.33416315587897372</v>
      </c>
      <c r="K36" s="2" t="s">
        <v>16</v>
      </c>
      <c r="L36" s="284">
        <v>33.450000000000003</v>
      </c>
      <c r="M36" s="285">
        <v>36.270000000000003</v>
      </c>
      <c r="N36" s="285">
        <v>30.51</v>
      </c>
      <c r="O36" s="285">
        <v>27.69</v>
      </c>
      <c r="P36" s="285">
        <v>40.93</v>
      </c>
      <c r="Q36" s="120">
        <f t="shared" si="18"/>
        <v>0.47815095702419641</v>
      </c>
      <c r="R36" s="120">
        <f t="shared" si="19"/>
        <v>0.22361733931240657</v>
      </c>
      <c r="T36" s="2" t="s">
        <v>16</v>
      </c>
      <c r="U36" s="155">
        <v>37662744.909999996</v>
      </c>
      <c r="V36" s="31">
        <v>42688168.149999999</v>
      </c>
      <c r="W36" s="31">
        <v>14763426.16</v>
      </c>
      <c r="X36" s="31">
        <v>17060360.579999998</v>
      </c>
      <c r="Y36" s="31">
        <v>32022705.460000001</v>
      </c>
      <c r="Z36" s="120">
        <f t="shared" si="22"/>
        <v>0.87702395326511939</v>
      </c>
      <c r="AA36" s="31">
        <f t="shared" si="23"/>
        <v>14962344.880000003</v>
      </c>
      <c r="AB36" s="120">
        <f t="shared" si="24"/>
        <v>-0.2498458742132742</v>
      </c>
      <c r="AC36" s="31">
        <f t="shared" si="25"/>
        <v>-10665462.689999998</v>
      </c>
      <c r="AD36" s="32">
        <f t="shared" si="26"/>
        <v>7.7081393098076146E-3</v>
      </c>
    </row>
    <row r="37" spans="2:30" x14ac:dyDescent="0.25">
      <c r="B37" s="2" t="s">
        <v>17</v>
      </c>
      <c r="C37" s="284">
        <v>72.94</v>
      </c>
      <c r="D37" s="285">
        <v>71.7</v>
      </c>
      <c r="E37" s="285">
        <v>73.239999999999995</v>
      </c>
      <c r="F37" s="285">
        <v>51.593639720163758</v>
      </c>
      <c r="G37" s="285">
        <v>83.79</v>
      </c>
      <c r="H37" s="120">
        <f t="shared" si="27"/>
        <v>0.62403739016019277</v>
      </c>
      <c r="I37" s="120">
        <f t="shared" si="21"/>
        <v>0.16861924686192475</v>
      </c>
      <c r="K37" s="2" t="s">
        <v>17</v>
      </c>
      <c r="L37" s="284">
        <v>42.55</v>
      </c>
      <c r="M37" s="285">
        <v>40.32</v>
      </c>
      <c r="N37" s="285">
        <v>31.77</v>
      </c>
      <c r="O37" s="285">
        <v>35.72</v>
      </c>
      <c r="P37" s="285">
        <v>56.42</v>
      </c>
      <c r="Q37" s="120">
        <f t="shared" si="18"/>
        <v>0.57950727883538633</v>
      </c>
      <c r="R37" s="120">
        <f t="shared" si="19"/>
        <v>0.32596944770857816</v>
      </c>
      <c r="T37" s="2" t="s">
        <v>17</v>
      </c>
      <c r="U37" s="155">
        <v>36578670.460000001</v>
      </c>
      <c r="V37" s="31">
        <v>34813991.579999998</v>
      </c>
      <c r="W37" s="31">
        <v>14747865.210000001</v>
      </c>
      <c r="X37" s="31">
        <v>18703038.350000001</v>
      </c>
      <c r="Y37" s="31">
        <v>30374433.59</v>
      </c>
      <c r="Z37" s="120">
        <f t="shared" si="22"/>
        <v>0.62403739016019277</v>
      </c>
      <c r="AA37" s="31">
        <f t="shared" si="23"/>
        <v>11671395.239999998</v>
      </c>
      <c r="AB37" s="120">
        <f t="shared" si="24"/>
        <v>-0.12752223426601972</v>
      </c>
      <c r="AC37" s="31">
        <f t="shared" si="25"/>
        <v>-4439557.9899999984</v>
      </c>
      <c r="AD37" s="32">
        <f t="shared" si="26"/>
        <v>7.3113861619429777E-3</v>
      </c>
    </row>
    <row r="38" spans="2:30" x14ac:dyDescent="0.25">
      <c r="B38" s="2" t="s">
        <v>18</v>
      </c>
      <c r="C38" s="284">
        <v>56</v>
      </c>
      <c r="D38" s="285">
        <v>58.46</v>
      </c>
      <c r="E38" s="285">
        <v>61.51</v>
      </c>
      <c r="F38" s="285">
        <v>55.857273870704866</v>
      </c>
      <c r="G38" s="285">
        <v>71.41</v>
      </c>
      <c r="H38" s="120">
        <f t="shared" si="27"/>
        <v>0.27843689910996483</v>
      </c>
      <c r="I38" s="120">
        <f t="shared" si="21"/>
        <v>0.221518987341772</v>
      </c>
      <c r="K38" s="2" t="s">
        <v>18</v>
      </c>
      <c r="L38" s="284">
        <v>27.49</v>
      </c>
      <c r="M38" s="285">
        <v>26.64</v>
      </c>
      <c r="N38" s="285">
        <v>28.81</v>
      </c>
      <c r="O38" s="285">
        <v>33.770000000000003</v>
      </c>
      <c r="P38" s="285">
        <v>32.96</v>
      </c>
      <c r="Q38" s="120">
        <f t="shared" si="18"/>
        <v>-2.3985786200769965E-2</v>
      </c>
      <c r="R38" s="120">
        <f t="shared" si="19"/>
        <v>0.1989814477991998</v>
      </c>
      <c r="T38" s="2" t="s">
        <v>18</v>
      </c>
      <c r="U38" s="155">
        <v>2829129.34</v>
      </c>
      <c r="V38" s="31">
        <v>2733594.78</v>
      </c>
      <c r="W38" s="31">
        <v>1583784.69</v>
      </c>
      <c r="X38" s="31">
        <v>2742442.3</v>
      </c>
      <c r="Y38" s="31">
        <v>3506039.43</v>
      </c>
      <c r="Z38" s="120">
        <f t="shared" si="22"/>
        <v>0.27843689910996505</v>
      </c>
      <c r="AA38" s="31">
        <f t="shared" si="23"/>
        <v>763597.13000000035</v>
      </c>
      <c r="AB38" s="120">
        <f t="shared" si="24"/>
        <v>0.28257467260747426</v>
      </c>
      <c r="AC38" s="31">
        <f t="shared" si="25"/>
        <v>772444.65000000037</v>
      </c>
      <c r="AD38" s="32">
        <f t="shared" si="26"/>
        <v>8.4393370153798628E-4</v>
      </c>
    </row>
    <row r="39" spans="2:30" x14ac:dyDescent="0.25">
      <c r="B39" s="34"/>
      <c r="C39" s="35"/>
      <c r="D39" s="35"/>
      <c r="E39" s="35"/>
      <c r="F39" s="35"/>
      <c r="G39" s="36"/>
      <c r="H39" s="35"/>
      <c r="I39" s="37"/>
      <c r="K39" s="34"/>
      <c r="L39" s="35"/>
      <c r="M39" s="35"/>
      <c r="N39" s="35"/>
      <c r="O39" s="35"/>
      <c r="P39" s="36"/>
      <c r="Q39" s="35"/>
      <c r="R39" s="37"/>
      <c r="T39" s="34"/>
      <c r="U39" s="34"/>
      <c r="V39" s="34"/>
      <c r="W39" s="34"/>
      <c r="X39" s="35"/>
      <c r="Y39" s="36"/>
      <c r="Z39" s="37"/>
      <c r="AA39" s="37"/>
      <c r="AB39" s="35"/>
      <c r="AC39" s="35"/>
      <c r="AD39" s="37"/>
    </row>
    <row r="40" spans="2:30" x14ac:dyDescent="0.25">
      <c r="B40" s="330" t="s">
        <v>19</v>
      </c>
      <c r="C40" s="330"/>
      <c r="D40" s="330"/>
      <c r="E40" s="330"/>
      <c r="F40" s="330"/>
      <c r="G40" s="330"/>
      <c r="H40" s="330"/>
      <c r="I40" s="330"/>
      <c r="K40" s="330" t="s">
        <v>19</v>
      </c>
      <c r="L40" s="330"/>
      <c r="M40" s="330"/>
      <c r="N40" s="330"/>
      <c r="O40" s="330"/>
      <c r="P40" s="330"/>
      <c r="Q40" s="330"/>
      <c r="R40" s="330"/>
      <c r="T40" s="39" t="s">
        <v>19</v>
      </c>
      <c r="U40" s="39"/>
      <c r="V40" s="39"/>
      <c r="W40" s="39"/>
      <c r="X40" s="39"/>
      <c r="Y40" s="39"/>
      <c r="Z40" s="39"/>
      <c r="AA40" s="39"/>
      <c r="AB40" s="39"/>
      <c r="AC40" s="39"/>
      <c r="AD40" s="39"/>
    </row>
    <row r="41" spans="2:30" ht="39" customHeight="1" x14ac:dyDescent="0.25">
      <c r="B41" s="328" t="s">
        <v>406</v>
      </c>
      <c r="C41" s="328"/>
      <c r="D41" s="328"/>
      <c r="E41" s="328"/>
      <c r="F41" s="328"/>
      <c r="G41" s="328"/>
      <c r="H41" s="328"/>
      <c r="I41" s="328"/>
      <c r="K41" s="328" t="s">
        <v>407</v>
      </c>
      <c r="L41" s="328"/>
      <c r="M41" s="328"/>
      <c r="N41" s="328"/>
      <c r="O41" s="328"/>
      <c r="P41" s="328"/>
      <c r="Q41" s="328"/>
      <c r="R41" s="328"/>
      <c r="T41" s="331" t="s">
        <v>408</v>
      </c>
      <c r="U41" s="331"/>
      <c r="V41" s="331"/>
      <c r="W41" s="331"/>
      <c r="X41" s="331"/>
      <c r="Y41" s="331"/>
      <c r="Z41" s="331"/>
      <c r="AA41" s="331"/>
      <c r="AB41" s="331"/>
      <c r="AC41" s="331"/>
      <c r="AD41" s="331"/>
    </row>
    <row r="42" spans="2:30" ht="24" customHeight="1" x14ac:dyDescent="0.25">
      <c r="B42" s="328" t="s">
        <v>409</v>
      </c>
      <c r="C42" s="328"/>
      <c r="D42" s="328"/>
      <c r="E42" s="328"/>
      <c r="F42" s="328"/>
      <c r="G42" s="328"/>
      <c r="H42" s="328"/>
      <c r="I42" s="328"/>
      <c r="K42" s="329" t="s">
        <v>410</v>
      </c>
      <c r="L42" s="329"/>
      <c r="M42" s="329"/>
      <c r="N42" s="329"/>
      <c r="O42" s="329"/>
      <c r="P42" s="329"/>
      <c r="Q42" s="329"/>
      <c r="R42" s="329"/>
      <c r="AB42" s="130"/>
      <c r="AC42" s="130"/>
    </row>
  </sheetData>
  <mergeCells count="19">
    <mergeCell ref="B5:P5"/>
    <mergeCell ref="R5:AF5"/>
    <mergeCell ref="AH5:BB5"/>
    <mergeCell ref="B20:P20"/>
    <mergeCell ref="R20:AF20"/>
    <mergeCell ref="AH20:BB20"/>
    <mergeCell ref="B42:I42"/>
    <mergeCell ref="K42:R42"/>
    <mergeCell ref="B21:P21"/>
    <mergeCell ref="R21:AF21"/>
    <mergeCell ref="B22:P22"/>
    <mergeCell ref="B26:I26"/>
    <mergeCell ref="K26:R26"/>
    <mergeCell ref="T26:AD26"/>
    <mergeCell ref="B40:I40"/>
    <mergeCell ref="K40:R40"/>
    <mergeCell ref="B41:I41"/>
    <mergeCell ref="K41:R41"/>
    <mergeCell ref="T41:AD4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3D89B-E98D-442A-B469-713BA1B47184}">
  <dimension ref="A4:L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0" max="10" width="13.5703125" bestFit="1" customWidth="1"/>
    <col min="11" max="11" width="11.140625" customWidth="1"/>
  </cols>
  <sheetData>
    <row r="4" spans="1:12" ht="48.75" customHeight="1" thickBot="1" x14ac:dyDescent="0.3">
      <c r="B4" s="293" t="s">
        <v>42</v>
      </c>
      <c r="C4" s="293"/>
      <c r="D4" s="293"/>
      <c r="E4" s="293"/>
      <c r="F4" s="293"/>
      <c r="G4" s="293"/>
      <c r="H4" s="293"/>
      <c r="I4" s="293"/>
      <c r="J4" s="293"/>
      <c r="K4" s="293"/>
      <c r="L4" s="1" t="s">
        <v>41</v>
      </c>
    </row>
    <row r="5" spans="1:12" ht="10.5" customHeight="1" thickBot="1" x14ac:dyDescent="0.3">
      <c r="B5" s="124"/>
      <c r="C5" s="125"/>
      <c r="D5" s="124"/>
      <c r="E5" s="124"/>
      <c r="F5" s="124"/>
      <c r="G5" s="124"/>
      <c r="H5" s="124"/>
      <c r="I5" s="2"/>
      <c r="J5" s="2"/>
      <c r="L5" s="1" t="s">
        <v>43</v>
      </c>
    </row>
    <row r="6" spans="1:12" ht="22.5" thickTop="1" thickBot="1" x14ac:dyDescent="0.3">
      <c r="B6" s="126" t="s">
        <v>0</v>
      </c>
      <c r="C6" s="303" t="s">
        <v>45</v>
      </c>
      <c r="D6" s="304"/>
      <c r="E6" s="304"/>
      <c r="F6" s="304"/>
      <c r="G6" s="304"/>
      <c r="H6" s="304"/>
      <c r="I6" s="304"/>
      <c r="J6" s="304"/>
      <c r="K6" s="305"/>
    </row>
    <row r="7" spans="1:12" ht="22.5" thickTop="1" thickBot="1" x14ac:dyDescent="0.3">
      <c r="B7" s="126" t="s">
        <v>0</v>
      </c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9"/>
      <c r="K7" s="310"/>
    </row>
    <row r="8" spans="1:12" ht="16.5" thickTop="1" thickBot="1" x14ac:dyDescent="0.3">
      <c r="B8" s="6"/>
      <c r="C8" s="127" t="s">
        <v>46</v>
      </c>
      <c r="D8" s="128" t="s">
        <v>437</v>
      </c>
      <c r="E8" s="129" t="s">
        <v>46</v>
      </c>
      <c r="F8" s="128" t="s">
        <v>438</v>
      </c>
      <c r="G8" s="129" t="s">
        <v>46</v>
      </c>
      <c r="H8" s="128" t="s">
        <v>47</v>
      </c>
      <c r="I8" s="129" t="s">
        <v>46</v>
      </c>
      <c r="J8" s="128" t="s">
        <v>448</v>
      </c>
      <c r="K8" s="128" t="s">
        <v>452</v>
      </c>
    </row>
    <row r="9" spans="1:12" x14ac:dyDescent="0.25">
      <c r="A9" s="1" t="s">
        <v>49</v>
      </c>
      <c r="B9" s="131" t="s">
        <v>50</v>
      </c>
      <c r="C9" s="132">
        <v>484978</v>
      </c>
      <c r="D9" s="133">
        <v>3.9402648560951326E-2</v>
      </c>
      <c r="E9" s="132">
        <v>58605</v>
      </c>
      <c r="F9" s="133">
        <f t="shared" ref="F9:F21" si="0">IFERROR(E9/C9-1,"-")</f>
        <v>-0.87915946702737036</v>
      </c>
      <c r="G9" s="132">
        <v>348878</v>
      </c>
      <c r="H9" s="133">
        <f t="shared" ref="H9:H21" si="1">IFERROR(G9/E9-1,"-")</f>
        <v>4.9530415493558566</v>
      </c>
      <c r="I9" s="132">
        <v>496191</v>
      </c>
      <c r="J9" s="133">
        <f t="shared" ref="J9:J12" si="2">IFERROR(I9/G9-1,"-")</f>
        <v>0.42224789181318401</v>
      </c>
      <c r="K9" s="133">
        <f t="shared" ref="K9:K10" si="3">IFERROR(I9/C9-1,"-")</f>
        <v>2.3120636400001615E-2</v>
      </c>
    </row>
    <row r="10" spans="1:12" x14ac:dyDescent="0.25">
      <c r="A10" s="1" t="s">
        <v>51</v>
      </c>
      <c r="B10" s="131" t="s">
        <v>52</v>
      </c>
      <c r="C10" s="132">
        <v>486791</v>
      </c>
      <c r="D10" s="133">
        <v>0.10361174275486351</v>
      </c>
      <c r="E10" s="132">
        <v>62524</v>
      </c>
      <c r="F10" s="133">
        <f t="shared" si="0"/>
        <v>-0.87155884147406182</v>
      </c>
      <c r="G10" s="132">
        <v>401172</v>
      </c>
      <c r="H10" s="133">
        <f t="shared" si="1"/>
        <v>5.4162881453521852</v>
      </c>
      <c r="I10" s="132">
        <v>491339</v>
      </c>
      <c r="J10" s="133">
        <f t="shared" si="2"/>
        <v>0.22475895625816356</v>
      </c>
      <c r="K10" s="133">
        <f t="shared" si="3"/>
        <v>9.3428185812802766E-3</v>
      </c>
    </row>
    <row r="11" spans="1:12" x14ac:dyDescent="0.25">
      <c r="A11" s="1" t="s">
        <v>53</v>
      </c>
      <c r="B11" s="131" t="s">
        <v>54</v>
      </c>
      <c r="C11" s="132">
        <v>226262</v>
      </c>
      <c r="D11" s="133">
        <v>-0.55696579271993896</v>
      </c>
      <c r="E11" s="132">
        <v>81593</v>
      </c>
      <c r="F11" s="133">
        <f t="shared" si="0"/>
        <v>-0.63938708223210261</v>
      </c>
      <c r="G11" s="132">
        <v>468438</v>
      </c>
      <c r="H11" s="133">
        <f t="shared" si="1"/>
        <v>4.741154265684556</v>
      </c>
      <c r="I11" s="132">
        <v>523722</v>
      </c>
      <c r="J11" s="133">
        <f t="shared" si="2"/>
        <v>0.11801775261614122</v>
      </c>
      <c r="K11" s="133">
        <f>IFERROR(I11/C11-1,"-")</f>
        <v>1.3146706031061335</v>
      </c>
    </row>
    <row r="12" spans="1:12" x14ac:dyDescent="0.25">
      <c r="A12" s="1" t="s">
        <v>55</v>
      </c>
      <c r="B12" s="131" t="s">
        <v>56</v>
      </c>
      <c r="C12" s="132">
        <v>0</v>
      </c>
      <c r="D12" s="133">
        <v>-1</v>
      </c>
      <c r="E12" s="132">
        <v>98256</v>
      </c>
      <c r="F12" s="133" t="str">
        <f t="shared" si="0"/>
        <v>-</v>
      </c>
      <c r="G12" s="132">
        <v>492922</v>
      </c>
      <c r="H12" s="133">
        <f t="shared" si="1"/>
        <v>4.016711447646963</v>
      </c>
      <c r="I12" s="132">
        <v>515139</v>
      </c>
      <c r="J12" s="133">
        <f t="shared" si="2"/>
        <v>4.50720397953428E-2</v>
      </c>
      <c r="K12" s="133" t="str">
        <f t="shared" ref="K12" si="4">IFERROR(I12/C12-1,"-")</f>
        <v>-</v>
      </c>
    </row>
    <row r="13" spans="1:12" x14ac:dyDescent="0.25">
      <c r="A13" s="1" t="s">
        <v>57</v>
      </c>
      <c r="B13" s="131" t="s">
        <v>58</v>
      </c>
      <c r="C13" s="132">
        <v>1121</v>
      </c>
      <c r="D13" s="133">
        <v>-0.99752267383271753</v>
      </c>
      <c r="E13" s="132">
        <v>126630</v>
      </c>
      <c r="F13" s="133">
        <f t="shared" si="0"/>
        <v>111.96164139161463</v>
      </c>
      <c r="G13" s="132">
        <v>442696</v>
      </c>
      <c r="H13" s="133">
        <f t="shared" si="1"/>
        <v>2.4959804153834004</v>
      </c>
      <c r="I13" s="132"/>
      <c r="J13" s="133"/>
      <c r="K13" s="133"/>
    </row>
    <row r="14" spans="1:12" x14ac:dyDescent="0.25">
      <c r="A14" s="1" t="s">
        <v>59</v>
      </c>
      <c r="B14" s="131" t="s">
        <v>60</v>
      </c>
      <c r="C14" s="132">
        <v>4801</v>
      </c>
      <c r="D14" s="133">
        <v>-0.99001007108018579</v>
      </c>
      <c r="E14" s="132">
        <v>154087</v>
      </c>
      <c r="F14" s="133">
        <f t="shared" si="0"/>
        <v>31.094771922516145</v>
      </c>
      <c r="G14" s="132">
        <v>447309</v>
      </c>
      <c r="H14" s="133">
        <f t="shared" si="1"/>
        <v>1.9029639099988969</v>
      </c>
      <c r="I14" s="132"/>
      <c r="J14" s="133"/>
      <c r="K14" s="133"/>
    </row>
    <row r="15" spans="1:12" x14ac:dyDescent="0.25">
      <c r="A15" s="1" t="s">
        <v>61</v>
      </c>
      <c r="B15" s="131" t="s">
        <v>62</v>
      </c>
      <c r="C15" s="132">
        <v>96401</v>
      </c>
      <c r="D15" s="133">
        <v>-0.80960346976301412</v>
      </c>
      <c r="E15" s="132">
        <v>246325</v>
      </c>
      <c r="F15" s="133">
        <f t="shared" si="0"/>
        <v>1.5552120828622109</v>
      </c>
      <c r="G15" s="132">
        <v>525893</v>
      </c>
      <c r="H15" s="133">
        <f t="shared" si="1"/>
        <v>1.1349558510098445</v>
      </c>
      <c r="I15" s="132"/>
      <c r="J15" s="133"/>
      <c r="K15" s="133"/>
    </row>
    <row r="16" spans="1:12" x14ac:dyDescent="0.25">
      <c r="A16" s="1" t="s">
        <v>63</v>
      </c>
      <c r="B16" s="131" t="s">
        <v>64</v>
      </c>
      <c r="C16" s="132">
        <v>169949</v>
      </c>
      <c r="D16" s="133">
        <v>-0.68224685236497984</v>
      </c>
      <c r="E16" s="132">
        <v>323520</v>
      </c>
      <c r="F16" s="133">
        <f t="shared" si="0"/>
        <v>0.90362991250316282</v>
      </c>
      <c r="G16" s="132">
        <v>524175</v>
      </c>
      <c r="H16" s="133">
        <f t="shared" si="1"/>
        <v>0.62022440652818989</v>
      </c>
      <c r="I16" s="132"/>
      <c r="J16" s="133"/>
      <c r="K16" s="133"/>
    </row>
    <row r="17" spans="1:12" x14ac:dyDescent="0.25">
      <c r="A17" s="1" t="s">
        <v>65</v>
      </c>
      <c r="B17" s="131" t="s">
        <v>66</v>
      </c>
      <c r="C17" s="132">
        <v>123422</v>
      </c>
      <c r="D17" s="133">
        <v>-0.73254889213933583</v>
      </c>
      <c r="E17" s="132">
        <v>325738</v>
      </c>
      <c r="F17" s="133">
        <f t="shared" si="0"/>
        <v>1.6392215326278947</v>
      </c>
      <c r="G17" s="132">
        <v>465229</v>
      </c>
      <c r="H17" s="133">
        <f t="shared" si="1"/>
        <v>0.42823066390780329</v>
      </c>
      <c r="I17" s="132"/>
      <c r="J17" s="133"/>
      <c r="K17" s="133"/>
    </row>
    <row r="18" spans="1:12" x14ac:dyDescent="0.25">
      <c r="A18" s="1" t="s">
        <v>67</v>
      </c>
      <c r="B18" s="131" t="s">
        <v>68</v>
      </c>
      <c r="C18" s="132">
        <v>104248</v>
      </c>
      <c r="D18" s="133">
        <v>-0.78632012626314385</v>
      </c>
      <c r="E18" s="132">
        <v>412044</v>
      </c>
      <c r="F18" s="133">
        <f t="shared" si="0"/>
        <v>2.9525362596884355</v>
      </c>
      <c r="G18" s="132">
        <v>499612</v>
      </c>
      <c r="H18" s="133">
        <f t="shared" si="1"/>
        <v>0.21252099290367044</v>
      </c>
      <c r="I18" s="132"/>
      <c r="J18" s="133"/>
      <c r="K18" s="133"/>
    </row>
    <row r="19" spans="1:12" x14ac:dyDescent="0.25">
      <c r="A19" s="1" t="s">
        <v>69</v>
      </c>
      <c r="B19" s="131" t="s">
        <v>70</v>
      </c>
      <c r="C19" s="132">
        <v>83016</v>
      </c>
      <c r="D19" s="133">
        <v>-0.82400454531963518</v>
      </c>
      <c r="E19" s="132">
        <v>411047</v>
      </c>
      <c r="F19" s="133">
        <f t="shared" si="0"/>
        <v>3.9514190035655776</v>
      </c>
      <c r="G19" s="132">
        <v>487953</v>
      </c>
      <c r="H19" s="133">
        <f t="shared" si="1"/>
        <v>0.18709782579607692</v>
      </c>
      <c r="I19" s="132"/>
      <c r="J19" s="133"/>
      <c r="K19" s="133"/>
    </row>
    <row r="20" spans="1:12" x14ac:dyDescent="0.25">
      <c r="A20" s="1" t="s">
        <v>71</v>
      </c>
      <c r="B20" s="131" t="s">
        <v>72</v>
      </c>
      <c r="C20" s="132">
        <v>94228</v>
      </c>
      <c r="D20" s="133">
        <v>-0.79878237584056</v>
      </c>
      <c r="E20" s="132">
        <v>370663</v>
      </c>
      <c r="F20" s="133">
        <f t="shared" si="0"/>
        <v>2.9336821326994098</v>
      </c>
      <c r="G20" s="132">
        <v>494720</v>
      </c>
      <c r="H20" s="133">
        <f t="shared" si="1"/>
        <v>0.33468946185618753</v>
      </c>
      <c r="I20" s="132"/>
      <c r="J20" s="133"/>
      <c r="K20" s="133"/>
    </row>
    <row r="21" spans="1:12" ht="15.75" x14ac:dyDescent="0.25">
      <c r="A21" s="1" t="s">
        <v>0</v>
      </c>
      <c r="B21" s="134" t="s">
        <v>33</v>
      </c>
      <c r="C21" s="135">
        <v>1664028</v>
      </c>
      <c r="D21" s="136">
        <v>-0.37154483365215474</v>
      </c>
      <c r="E21" s="135">
        <v>2347681</v>
      </c>
      <c r="F21" s="136">
        <f t="shared" si="0"/>
        <v>0.41084224544298542</v>
      </c>
      <c r="G21" s="135">
        <v>4832844</v>
      </c>
      <c r="H21" s="136">
        <f t="shared" si="1"/>
        <v>1.0585607669866564</v>
      </c>
      <c r="I21" s="135">
        <v>1793377</v>
      </c>
      <c r="J21" s="136">
        <v>0.18194424214943417</v>
      </c>
      <c r="K21" s="136">
        <v>0.71444235933390754</v>
      </c>
    </row>
    <row r="22" spans="1:12" ht="6" customHeight="1" x14ac:dyDescent="0.25"/>
    <row r="23" spans="1:12" x14ac:dyDescent="0.25">
      <c r="B23" s="39" t="s">
        <v>19</v>
      </c>
      <c r="C23" s="39"/>
      <c r="D23" s="39"/>
      <c r="E23" s="39"/>
      <c r="F23" s="39"/>
      <c r="G23" s="39"/>
      <c r="H23" s="39"/>
      <c r="I23" s="39"/>
      <c r="J23" s="137"/>
      <c r="K23" s="39"/>
    </row>
    <row r="24" spans="1:12" ht="15.75" x14ac:dyDescent="0.25">
      <c r="G24" s="135"/>
      <c r="I24" s="39"/>
      <c r="J24" s="137"/>
    </row>
    <row r="25" spans="1:12" x14ac:dyDescent="0.25">
      <c r="I25" s="130"/>
    </row>
    <row r="26" spans="1:12" ht="48.75" customHeight="1" thickBot="1" x14ac:dyDescent="0.3">
      <c r="B26" s="293" t="s">
        <v>411</v>
      </c>
      <c r="C26" s="293"/>
      <c r="D26" s="293"/>
      <c r="E26" s="293"/>
      <c r="F26" s="293"/>
      <c r="G26" s="293"/>
      <c r="H26" s="293"/>
      <c r="I26" s="293"/>
      <c r="J26" s="293"/>
      <c r="K26" s="293"/>
      <c r="L26" s="1" t="s">
        <v>74</v>
      </c>
    </row>
    <row r="27" spans="1:12" ht="10.5" customHeight="1" thickBot="1" x14ac:dyDescent="0.3">
      <c r="B27" s="124"/>
      <c r="C27" s="125"/>
      <c r="D27" s="124"/>
      <c r="E27" s="124"/>
      <c r="F27" s="124"/>
      <c r="G27" s="124"/>
      <c r="H27" s="124"/>
      <c r="I27" s="2"/>
      <c r="J27" s="2"/>
      <c r="L27" s="1" t="s">
        <v>75</v>
      </c>
    </row>
    <row r="28" spans="1:12" ht="22.5" thickTop="1" thickBot="1" x14ac:dyDescent="0.3">
      <c r="B28" s="126" t="s">
        <v>334</v>
      </c>
      <c r="C28" s="303" t="s">
        <v>163</v>
      </c>
      <c r="D28" s="304"/>
      <c r="E28" s="304"/>
      <c r="F28" s="304"/>
      <c r="G28" s="304"/>
      <c r="H28" s="304"/>
      <c r="I28" s="304"/>
      <c r="J28" s="304"/>
      <c r="K28" s="305"/>
    </row>
    <row r="29" spans="1:12" ht="22.5" thickTop="1" thickBot="1" x14ac:dyDescent="0.3">
      <c r="B29" s="126" t="s">
        <v>33</v>
      </c>
      <c r="C29" s="306">
        <v>2020</v>
      </c>
      <c r="D29" s="307"/>
      <c r="E29" s="308" t="s">
        <v>160</v>
      </c>
      <c r="F29" s="307"/>
      <c r="G29" s="308">
        <v>2022</v>
      </c>
      <c r="H29" s="307"/>
      <c r="I29" s="308">
        <v>2023</v>
      </c>
      <c r="J29" s="309"/>
      <c r="K29" s="310"/>
    </row>
    <row r="30" spans="1:12" ht="16.5" thickTop="1" thickBot="1" x14ac:dyDescent="0.3">
      <c r="B30" s="6"/>
      <c r="C30" s="127" t="s">
        <v>46</v>
      </c>
      <c r="D30" s="128" t="s">
        <v>437</v>
      </c>
      <c r="E30" s="129" t="s">
        <v>46</v>
      </c>
      <c r="F30" s="128" t="s">
        <v>438</v>
      </c>
      <c r="G30" s="129" t="s">
        <v>46</v>
      </c>
      <c r="H30" s="128" t="s">
        <v>47</v>
      </c>
      <c r="I30" s="129" t="s">
        <v>46</v>
      </c>
      <c r="J30" s="128" t="s">
        <v>47</v>
      </c>
      <c r="K30" s="128" t="s">
        <v>48</v>
      </c>
    </row>
    <row r="31" spans="1:12" x14ac:dyDescent="0.25">
      <c r="B31" s="131" t="s">
        <v>50</v>
      </c>
      <c r="C31" s="132">
        <v>362470</v>
      </c>
      <c r="D31" s="133" t="s">
        <v>431</v>
      </c>
      <c r="E31" s="132">
        <v>44550</v>
      </c>
      <c r="F31" s="133">
        <f t="shared" ref="F31:F43" si="5">IFERROR(E31/C31-1,"-")</f>
        <v>-0.87709327668496706</v>
      </c>
      <c r="G31" s="132">
        <v>267628</v>
      </c>
      <c r="H31" s="133">
        <f t="shared" ref="H31:H43" si="6">IFERROR(G31/E31-1,"-")</f>
        <v>5.0073625140291806</v>
      </c>
      <c r="I31" s="132">
        <v>393840</v>
      </c>
      <c r="J31" s="133">
        <f t="shared" ref="J31:J34" si="7">IFERROR(I31/G31-1,"-")</f>
        <v>0.47159490038411533</v>
      </c>
      <c r="K31" s="133">
        <f t="shared" ref="K31:K32" si="8">IFERROR(I31/C31-1,"-")</f>
        <v>8.6545093387038863E-2</v>
      </c>
    </row>
    <row r="32" spans="1:12" x14ac:dyDescent="0.25">
      <c r="B32" s="131" t="s">
        <v>52</v>
      </c>
      <c r="C32" s="132">
        <v>369956</v>
      </c>
      <c r="D32" s="133" t="s">
        <v>431</v>
      </c>
      <c r="E32" s="132">
        <v>47335</v>
      </c>
      <c r="F32" s="133">
        <f t="shared" si="5"/>
        <v>-0.87205235217160959</v>
      </c>
      <c r="G32" s="132">
        <v>317651</v>
      </c>
      <c r="H32" s="133">
        <f t="shared" si="6"/>
        <v>5.7107003274532584</v>
      </c>
      <c r="I32" s="132">
        <v>386535</v>
      </c>
      <c r="J32" s="133">
        <f t="shared" si="7"/>
        <v>0.21685434643681267</v>
      </c>
      <c r="K32" s="133">
        <f t="shared" si="8"/>
        <v>4.4813437273621748E-2</v>
      </c>
    </row>
    <row r="33" spans="2:12" x14ac:dyDescent="0.25">
      <c r="B33" s="131" t="s">
        <v>54</v>
      </c>
      <c r="C33" s="132">
        <v>170147</v>
      </c>
      <c r="D33" s="133" t="s">
        <v>431</v>
      </c>
      <c r="E33" s="132">
        <v>61909</v>
      </c>
      <c r="F33" s="133">
        <f t="shared" si="5"/>
        <v>-0.63614404015351433</v>
      </c>
      <c r="G33" s="132">
        <v>372628</v>
      </c>
      <c r="H33" s="133">
        <f t="shared" si="6"/>
        <v>5.0189633171267509</v>
      </c>
      <c r="I33" s="132">
        <v>404646</v>
      </c>
      <c r="J33" s="133">
        <f t="shared" si="7"/>
        <v>8.5924836566226848E-2</v>
      </c>
      <c r="K33" s="133">
        <f>IFERROR(I33/C33-1,"-")</f>
        <v>1.3782141324854389</v>
      </c>
    </row>
    <row r="34" spans="2:12" x14ac:dyDescent="0.25">
      <c r="B34" s="131" t="s">
        <v>56</v>
      </c>
      <c r="C34" s="132">
        <v>0</v>
      </c>
      <c r="D34" s="133" t="s">
        <v>431</v>
      </c>
      <c r="E34" s="132">
        <v>72612</v>
      </c>
      <c r="F34" s="133" t="str">
        <f t="shared" si="5"/>
        <v>-</v>
      </c>
      <c r="G34" s="132">
        <v>389110</v>
      </c>
      <c r="H34" s="133">
        <f t="shared" si="6"/>
        <v>4.3587561284636145</v>
      </c>
      <c r="I34" s="132">
        <v>400368</v>
      </c>
      <c r="J34" s="133">
        <f t="shared" si="7"/>
        <v>2.8932692554804573E-2</v>
      </c>
      <c r="K34" s="133" t="str">
        <f t="shared" ref="K34" si="9">IFERROR(I34/C34-1,"-")</f>
        <v>-</v>
      </c>
    </row>
    <row r="35" spans="2:12" x14ac:dyDescent="0.25">
      <c r="B35" s="131" t="s">
        <v>58</v>
      </c>
      <c r="C35" s="132">
        <v>0</v>
      </c>
      <c r="D35" s="133" t="s">
        <v>431</v>
      </c>
      <c r="E35" s="132">
        <v>97206</v>
      </c>
      <c r="F35" s="133" t="str">
        <f t="shared" si="5"/>
        <v>-</v>
      </c>
      <c r="G35" s="132">
        <v>354328</v>
      </c>
      <c r="H35" s="133">
        <f t="shared" si="6"/>
        <v>2.6451247865358107</v>
      </c>
      <c r="I35" s="132"/>
      <c r="J35" s="133"/>
      <c r="K35" s="133"/>
    </row>
    <row r="36" spans="2:12" x14ac:dyDescent="0.25">
      <c r="B36" s="131" t="s">
        <v>60</v>
      </c>
      <c r="C36" s="132">
        <v>0</v>
      </c>
      <c r="D36" s="133" t="s">
        <v>431</v>
      </c>
      <c r="E36" s="132">
        <v>120557</v>
      </c>
      <c r="F36" s="133" t="str">
        <f t="shared" si="5"/>
        <v>-</v>
      </c>
      <c r="G36" s="132">
        <v>357862</v>
      </c>
      <c r="H36" s="133">
        <f t="shared" si="6"/>
        <v>1.9684049868526921</v>
      </c>
      <c r="I36" s="132"/>
      <c r="J36" s="133"/>
      <c r="K36" s="133"/>
    </row>
    <row r="37" spans="2:12" x14ac:dyDescent="0.25">
      <c r="B37" s="131" t="s">
        <v>62</v>
      </c>
      <c r="C37" s="132">
        <v>70523</v>
      </c>
      <c r="D37" s="133" t="s">
        <v>431</v>
      </c>
      <c r="E37" s="132">
        <v>194054</v>
      </c>
      <c r="F37" s="133">
        <f t="shared" si="5"/>
        <v>1.7516413085092806</v>
      </c>
      <c r="G37" s="132">
        <v>410748</v>
      </c>
      <c r="H37" s="133">
        <f t="shared" si="6"/>
        <v>1.1166685561750853</v>
      </c>
      <c r="I37" s="132"/>
      <c r="J37" s="133"/>
      <c r="K37" s="133"/>
    </row>
    <row r="38" spans="2:12" x14ac:dyDescent="0.25">
      <c r="B38" s="131" t="s">
        <v>64</v>
      </c>
      <c r="C38" s="132">
        <v>132374</v>
      </c>
      <c r="D38" s="133" t="s">
        <v>431</v>
      </c>
      <c r="E38" s="132">
        <v>258982</v>
      </c>
      <c r="F38" s="133">
        <f t="shared" si="5"/>
        <v>0.95644159729251976</v>
      </c>
      <c r="G38" s="132">
        <v>409094</v>
      </c>
      <c r="H38" s="133">
        <f t="shared" si="6"/>
        <v>0.57962329428300041</v>
      </c>
      <c r="I38" s="132"/>
      <c r="J38" s="133"/>
      <c r="K38" s="133"/>
    </row>
    <row r="39" spans="2:12" x14ac:dyDescent="0.25">
      <c r="B39" s="131" t="s">
        <v>66</v>
      </c>
      <c r="C39" s="132">
        <v>97942</v>
      </c>
      <c r="D39" s="133" t="s">
        <v>431</v>
      </c>
      <c r="E39" s="132">
        <v>265698</v>
      </c>
      <c r="F39" s="133">
        <f t="shared" si="5"/>
        <v>1.7128096220211964</v>
      </c>
      <c r="G39" s="132">
        <v>369493</v>
      </c>
      <c r="H39" s="133">
        <f t="shared" si="6"/>
        <v>0.39065028716813832</v>
      </c>
      <c r="I39" s="132"/>
      <c r="J39" s="133"/>
      <c r="K39" s="133"/>
    </row>
    <row r="40" spans="2:12" x14ac:dyDescent="0.25">
      <c r="B40" s="131" t="s">
        <v>68</v>
      </c>
      <c r="C40" s="132">
        <v>78663</v>
      </c>
      <c r="D40" s="133" t="s">
        <v>431</v>
      </c>
      <c r="E40" s="132">
        <v>333634</v>
      </c>
      <c r="F40" s="133">
        <f t="shared" si="5"/>
        <v>3.2413078575696321</v>
      </c>
      <c r="G40" s="132">
        <v>397147</v>
      </c>
      <c r="H40" s="133">
        <f t="shared" si="6"/>
        <v>0.19036728870558761</v>
      </c>
      <c r="I40" s="132"/>
      <c r="J40" s="133"/>
      <c r="K40" s="133"/>
    </row>
    <row r="41" spans="2:12" x14ac:dyDescent="0.25">
      <c r="B41" s="131" t="s">
        <v>70</v>
      </c>
      <c r="C41" s="132">
        <v>61913</v>
      </c>
      <c r="D41" s="133" t="s">
        <v>431</v>
      </c>
      <c r="E41" s="132">
        <v>327982</v>
      </c>
      <c r="F41" s="133">
        <f t="shared" si="5"/>
        <v>4.2974657987821621</v>
      </c>
      <c r="G41" s="132">
        <v>385264</v>
      </c>
      <c r="H41" s="133">
        <f t="shared" si="6"/>
        <v>0.17464982834423837</v>
      </c>
      <c r="I41" s="132"/>
      <c r="J41" s="133"/>
      <c r="K41" s="133"/>
    </row>
    <row r="42" spans="2:12" x14ac:dyDescent="0.25">
      <c r="B42" s="131" t="s">
        <v>72</v>
      </c>
      <c r="C42" s="132">
        <v>73100</v>
      </c>
      <c r="D42" s="133" t="s">
        <v>431</v>
      </c>
      <c r="E42" s="132">
        <v>290180</v>
      </c>
      <c r="F42" s="133">
        <f t="shared" si="5"/>
        <v>2.9696306429548565</v>
      </c>
      <c r="G42" s="132">
        <v>389618</v>
      </c>
      <c r="H42" s="133">
        <f t="shared" si="6"/>
        <v>0.34267695912881657</v>
      </c>
      <c r="I42" s="132"/>
      <c r="J42" s="133"/>
      <c r="K42" s="133"/>
    </row>
    <row r="43" spans="2:12" ht="15.75" x14ac:dyDescent="0.25">
      <c r="B43" s="134" t="s">
        <v>33</v>
      </c>
      <c r="C43" s="135">
        <v>1269527</v>
      </c>
      <c r="D43" s="136">
        <v>-0.65046418855314525</v>
      </c>
      <c r="E43" s="135">
        <v>1866910</v>
      </c>
      <c r="F43" s="136">
        <f t="shared" si="5"/>
        <v>0.47055556912141294</v>
      </c>
      <c r="G43" s="135">
        <v>3832779</v>
      </c>
      <c r="H43" s="136">
        <f t="shared" si="6"/>
        <v>1.0530068401797621</v>
      </c>
      <c r="I43" s="135">
        <v>1413428</v>
      </c>
      <c r="J43" s="136">
        <v>0.17779385099461353</v>
      </c>
      <c r="K43" s="136">
        <v>0.16086832610440061</v>
      </c>
    </row>
    <row r="44" spans="2:12" ht="6" customHeight="1" x14ac:dyDescent="0.25"/>
    <row r="45" spans="2:12" x14ac:dyDescent="0.25">
      <c r="B45" s="39" t="s">
        <v>19</v>
      </c>
      <c r="C45" s="39"/>
      <c r="D45" s="39"/>
      <c r="E45" s="39"/>
      <c r="F45" s="39"/>
      <c r="G45" s="39"/>
      <c r="H45" s="39"/>
      <c r="I45" s="39"/>
      <c r="J45" s="39"/>
      <c r="K45" s="39"/>
    </row>
    <row r="46" spans="2:12" x14ac:dyDescent="0.25">
      <c r="G46" s="139"/>
    </row>
    <row r="48" spans="2:12" ht="48.75" customHeight="1" thickBot="1" x14ac:dyDescent="0.3">
      <c r="B48" s="293" t="s">
        <v>412</v>
      </c>
      <c r="C48" s="293"/>
      <c r="D48" s="293"/>
      <c r="E48" s="293"/>
      <c r="F48" s="293"/>
      <c r="G48" s="293"/>
      <c r="H48" s="293"/>
      <c r="I48" s="293"/>
      <c r="J48" s="293"/>
      <c r="K48" s="293"/>
      <c r="L48" s="1" t="s">
        <v>79</v>
      </c>
    </row>
    <row r="49" spans="1:12" ht="10.5" customHeight="1" thickBot="1" x14ac:dyDescent="0.3">
      <c r="B49" s="124"/>
      <c r="C49" s="125"/>
      <c r="D49" s="124"/>
      <c r="E49" s="124"/>
      <c r="F49" s="124"/>
      <c r="G49" s="124"/>
      <c r="H49" s="124"/>
      <c r="I49" s="2"/>
      <c r="J49" s="2"/>
      <c r="L49" s="1" t="s">
        <v>80</v>
      </c>
    </row>
    <row r="50" spans="1:12" ht="22.5" thickTop="1" thickBot="1" x14ac:dyDescent="0.3">
      <c r="B50" s="126" t="s">
        <v>334</v>
      </c>
      <c r="C50" s="303" t="s">
        <v>21</v>
      </c>
      <c r="D50" s="304"/>
      <c r="E50" s="304"/>
      <c r="F50" s="304"/>
      <c r="G50" s="304"/>
      <c r="H50" s="304"/>
      <c r="I50" s="304"/>
      <c r="J50" s="304"/>
      <c r="K50" s="305"/>
    </row>
    <row r="51" spans="1:12" ht="22.5" thickTop="1" thickBot="1" x14ac:dyDescent="0.3">
      <c r="B51" s="126" t="s">
        <v>21</v>
      </c>
      <c r="C51" s="306">
        <v>2020</v>
      </c>
      <c r="D51" s="307"/>
      <c r="E51" s="308">
        <v>2020</v>
      </c>
      <c r="F51" s="307"/>
      <c r="G51" s="308">
        <v>2022</v>
      </c>
      <c r="H51" s="307"/>
      <c r="I51" s="308">
        <v>2023</v>
      </c>
      <c r="J51" s="309"/>
      <c r="K51" s="310"/>
    </row>
    <row r="52" spans="1:12" ht="16.5" thickTop="1" thickBot="1" x14ac:dyDescent="0.3">
      <c r="B52" s="6"/>
      <c r="C52" s="127" t="s">
        <v>46</v>
      </c>
      <c r="D52" s="128" t="s">
        <v>437</v>
      </c>
      <c r="E52" s="129" t="s">
        <v>46</v>
      </c>
      <c r="F52" s="128" t="s">
        <v>438</v>
      </c>
      <c r="G52" s="129" t="s">
        <v>46</v>
      </c>
      <c r="H52" s="128" t="s">
        <v>47</v>
      </c>
      <c r="I52" s="129" t="s">
        <v>46</v>
      </c>
      <c r="J52" s="128" t="s">
        <v>47</v>
      </c>
      <c r="K52" s="128" t="s">
        <v>48</v>
      </c>
    </row>
    <row r="53" spans="1:12" x14ac:dyDescent="0.25">
      <c r="A53" s="1">
        <v>1</v>
      </c>
      <c r="B53" s="131" t="s">
        <v>50</v>
      </c>
      <c r="C53" s="132">
        <v>70227</v>
      </c>
      <c r="D53" s="133" t="s">
        <v>431</v>
      </c>
      <c r="E53" s="132">
        <v>9495</v>
      </c>
      <c r="F53" s="133">
        <f t="shared" ref="F53:F65" si="10">IFERROR(E53/C53-1,"-")</f>
        <v>-0.86479559143919005</v>
      </c>
      <c r="G53" s="132">
        <v>61651</v>
      </c>
      <c r="H53" s="133">
        <f t="shared" ref="H53:H65" si="11">IFERROR(G53/E53-1,"-")</f>
        <v>5.4929963138493942</v>
      </c>
      <c r="I53" s="132">
        <v>75904</v>
      </c>
      <c r="J53" s="133">
        <f t="shared" ref="J53:J56" si="12">IFERROR(I53/G53-1,"-")</f>
        <v>0.23118846409628402</v>
      </c>
      <c r="K53" s="133">
        <f t="shared" ref="K53:K54" si="13">IFERROR(I53/C53-1,"-")</f>
        <v>8.0837854386489605E-2</v>
      </c>
    </row>
    <row r="54" spans="1:12" x14ac:dyDescent="0.25">
      <c r="A54" s="1">
        <v>2</v>
      </c>
      <c r="B54" s="131" t="s">
        <v>52</v>
      </c>
      <c r="C54" s="132">
        <v>70416</v>
      </c>
      <c r="D54" s="133" t="s">
        <v>431</v>
      </c>
      <c r="E54" s="132">
        <v>9324</v>
      </c>
      <c r="F54" s="133">
        <f t="shared" si="10"/>
        <v>-0.8675869120654397</v>
      </c>
      <c r="G54" s="132">
        <v>68942</v>
      </c>
      <c r="H54" s="133">
        <f t="shared" si="11"/>
        <v>6.3940368940368941</v>
      </c>
      <c r="I54" s="132">
        <v>76454</v>
      </c>
      <c r="J54" s="133">
        <f t="shared" si="12"/>
        <v>0.10896115575411214</v>
      </c>
      <c r="K54" s="133">
        <f t="shared" si="13"/>
        <v>8.5747557373324179E-2</v>
      </c>
    </row>
    <row r="55" spans="1:12" x14ac:dyDescent="0.25">
      <c r="A55" s="1">
        <v>3</v>
      </c>
      <c r="B55" s="131" t="s">
        <v>54</v>
      </c>
      <c r="C55" s="132">
        <v>28706</v>
      </c>
      <c r="D55" s="133" t="s">
        <v>431</v>
      </c>
      <c r="E55" s="132">
        <v>14841</v>
      </c>
      <c r="F55" s="133">
        <f t="shared" si="10"/>
        <v>-0.48300006967184561</v>
      </c>
      <c r="G55" s="132">
        <v>75089</v>
      </c>
      <c r="H55" s="133">
        <f t="shared" si="11"/>
        <v>4.0595647193585336</v>
      </c>
      <c r="I55" s="132">
        <v>75685</v>
      </c>
      <c r="J55" s="133">
        <f t="shared" si="12"/>
        <v>7.9372477992782908E-3</v>
      </c>
      <c r="K55" s="133">
        <f>IFERROR(I55/C55-1,"-")</f>
        <v>1.6365568173900926</v>
      </c>
    </row>
    <row r="56" spans="1:12" x14ac:dyDescent="0.25">
      <c r="A56" s="1">
        <v>4</v>
      </c>
      <c r="B56" s="131" t="s">
        <v>56</v>
      </c>
      <c r="C56" s="132" t="s">
        <v>431</v>
      </c>
      <c r="D56" s="133" t="s">
        <v>431</v>
      </c>
      <c r="E56" s="132">
        <v>21109</v>
      </c>
      <c r="F56" s="133" t="str">
        <f t="shared" si="10"/>
        <v>-</v>
      </c>
      <c r="G56" s="132">
        <v>82385</v>
      </c>
      <c r="H56" s="133">
        <f t="shared" si="11"/>
        <v>2.9028376521862711</v>
      </c>
      <c r="I56" s="132">
        <v>74420</v>
      </c>
      <c r="J56" s="133">
        <f t="shared" si="12"/>
        <v>-9.6680220914001302E-2</v>
      </c>
      <c r="K56" s="133" t="str">
        <f t="shared" ref="K56" si="14">IFERROR(I56/C56-1,"-")</f>
        <v>-</v>
      </c>
    </row>
    <row r="57" spans="1:12" x14ac:dyDescent="0.25">
      <c r="A57" s="1">
        <v>5</v>
      </c>
      <c r="B57" s="131" t="s">
        <v>58</v>
      </c>
      <c r="C57" s="132" t="s">
        <v>431</v>
      </c>
      <c r="D57" s="133" t="s">
        <v>431</v>
      </c>
      <c r="E57" s="132">
        <v>26470</v>
      </c>
      <c r="F57" s="133" t="str">
        <f t="shared" si="10"/>
        <v>-</v>
      </c>
      <c r="G57" s="132">
        <v>72647</v>
      </c>
      <c r="H57" s="133">
        <f t="shared" si="11"/>
        <v>1.7445032111824705</v>
      </c>
      <c r="I57" s="132"/>
      <c r="J57" s="133"/>
      <c r="K57" s="133"/>
    </row>
    <row r="58" spans="1:12" x14ac:dyDescent="0.25">
      <c r="A58" s="1">
        <v>6</v>
      </c>
      <c r="B58" s="131" t="s">
        <v>60</v>
      </c>
      <c r="C58" s="132">
        <v>0</v>
      </c>
      <c r="D58" s="133" t="s">
        <v>431</v>
      </c>
      <c r="E58" s="132">
        <v>33799</v>
      </c>
      <c r="F58" s="133" t="str">
        <f t="shared" si="10"/>
        <v>-</v>
      </c>
      <c r="G58" s="132">
        <v>68780</v>
      </c>
      <c r="H58" s="133">
        <f t="shared" si="11"/>
        <v>1.0349714488594337</v>
      </c>
      <c r="I58" s="132"/>
      <c r="J58" s="133"/>
      <c r="K58" s="133"/>
    </row>
    <row r="59" spans="1:12" x14ac:dyDescent="0.25">
      <c r="A59" s="1">
        <v>7</v>
      </c>
      <c r="B59" s="131" t="s">
        <v>62</v>
      </c>
      <c r="C59" s="132">
        <v>0</v>
      </c>
      <c r="D59" s="133" t="s">
        <v>431</v>
      </c>
      <c r="E59" s="132">
        <v>45374</v>
      </c>
      <c r="F59" s="133" t="str">
        <f t="shared" si="10"/>
        <v>-</v>
      </c>
      <c r="G59" s="132">
        <v>90630</v>
      </c>
      <c r="H59" s="133">
        <f t="shared" si="11"/>
        <v>0.99739939172213155</v>
      </c>
      <c r="I59" s="132"/>
      <c r="J59" s="133"/>
      <c r="K59" s="133"/>
    </row>
    <row r="60" spans="1:12" x14ac:dyDescent="0.25">
      <c r="A60" s="1">
        <v>8</v>
      </c>
      <c r="B60" s="131" t="s">
        <v>64</v>
      </c>
      <c r="C60" s="132">
        <v>0</v>
      </c>
      <c r="D60" s="133" t="s">
        <v>431</v>
      </c>
      <c r="E60" s="132">
        <v>57585</v>
      </c>
      <c r="F60" s="133" t="str">
        <f t="shared" si="10"/>
        <v>-</v>
      </c>
      <c r="G60" s="132">
        <v>85716</v>
      </c>
      <c r="H60" s="133">
        <f t="shared" si="11"/>
        <v>0.48851263349830676</v>
      </c>
      <c r="I60" s="132"/>
      <c r="J60" s="133"/>
      <c r="K60" s="133"/>
    </row>
    <row r="61" spans="1:12" x14ac:dyDescent="0.25">
      <c r="A61" s="1">
        <v>9</v>
      </c>
      <c r="B61" s="131" t="s">
        <v>66</v>
      </c>
      <c r="C61" s="132">
        <v>0</v>
      </c>
      <c r="D61" s="133" t="s">
        <v>431</v>
      </c>
      <c r="E61" s="132">
        <v>59569</v>
      </c>
      <c r="F61" s="133" t="str">
        <f t="shared" si="10"/>
        <v>-</v>
      </c>
      <c r="G61" s="132">
        <v>72416</v>
      </c>
      <c r="H61" s="133">
        <f t="shared" si="11"/>
        <v>0.21566586647417285</v>
      </c>
      <c r="I61" s="132"/>
      <c r="J61" s="133"/>
      <c r="K61" s="133"/>
    </row>
    <row r="62" spans="1:12" x14ac:dyDescent="0.25">
      <c r="A62" s="1">
        <v>10</v>
      </c>
      <c r="B62" s="131" t="s">
        <v>68</v>
      </c>
      <c r="C62" s="132">
        <v>0</v>
      </c>
      <c r="D62" s="133" t="s">
        <v>431</v>
      </c>
      <c r="E62" s="132">
        <v>78497</v>
      </c>
      <c r="F62" s="133" t="str">
        <f t="shared" si="10"/>
        <v>-</v>
      </c>
      <c r="G62" s="132">
        <v>84583</v>
      </c>
      <c r="H62" s="133">
        <f t="shared" si="11"/>
        <v>7.7531625412436078E-2</v>
      </c>
      <c r="I62" s="132"/>
      <c r="J62" s="133"/>
      <c r="K62" s="133"/>
    </row>
    <row r="63" spans="1:12" x14ac:dyDescent="0.25">
      <c r="A63" s="1">
        <v>11</v>
      </c>
      <c r="B63" s="131" t="s">
        <v>70</v>
      </c>
      <c r="C63" s="132">
        <v>0</v>
      </c>
      <c r="D63" s="133" t="s">
        <v>431</v>
      </c>
      <c r="E63" s="132">
        <v>67359</v>
      </c>
      <c r="F63" s="133" t="str">
        <f t="shared" si="10"/>
        <v>-</v>
      </c>
      <c r="G63" s="132">
        <v>77597</v>
      </c>
      <c r="H63" s="133">
        <f t="shared" si="11"/>
        <v>0.15199156757077747</v>
      </c>
      <c r="I63" s="132"/>
      <c r="J63" s="133"/>
      <c r="K63" s="133"/>
    </row>
    <row r="64" spans="1:12" x14ac:dyDescent="0.25">
      <c r="A64" s="1">
        <v>12</v>
      </c>
      <c r="B64" s="131" t="s">
        <v>72</v>
      </c>
      <c r="C64" s="132">
        <v>0</v>
      </c>
      <c r="D64" s="133" t="s">
        <v>431</v>
      </c>
      <c r="E64" s="132">
        <v>61625</v>
      </c>
      <c r="F64" s="133" t="str">
        <f t="shared" si="10"/>
        <v>-</v>
      </c>
      <c r="G64" s="132">
        <v>79212</v>
      </c>
      <c r="H64" s="133">
        <f t="shared" si="11"/>
        <v>0.28538742393509131</v>
      </c>
      <c r="I64" s="132"/>
      <c r="J64" s="133"/>
      <c r="K64" s="133"/>
    </row>
    <row r="65" spans="1:12" ht="15.75" x14ac:dyDescent="0.25">
      <c r="B65" s="134" t="s">
        <v>33</v>
      </c>
      <c r="C65" s="135">
        <v>14207</v>
      </c>
      <c r="D65" s="136">
        <v>-0.97657102901452209</v>
      </c>
      <c r="E65" s="135">
        <v>14207</v>
      </c>
      <c r="F65" s="136">
        <f t="shared" si="10"/>
        <v>0</v>
      </c>
      <c r="G65" s="135">
        <v>797992</v>
      </c>
      <c r="H65" s="136">
        <f t="shared" si="11"/>
        <v>55.168930808756244</v>
      </c>
      <c r="I65" s="135">
        <v>271299</v>
      </c>
      <c r="J65" s="136">
        <v>5.3846183726504071E-2</v>
      </c>
      <c r="K65" s="136">
        <v>0.32049821856199978</v>
      </c>
    </row>
    <row r="66" spans="1:12" ht="6" customHeight="1" x14ac:dyDescent="0.25"/>
    <row r="67" spans="1:12" x14ac:dyDescent="0.25">
      <c r="B67" s="39" t="s">
        <v>19</v>
      </c>
      <c r="C67" s="39"/>
      <c r="D67" s="39"/>
      <c r="E67" s="39"/>
      <c r="F67" s="39"/>
      <c r="G67" s="39"/>
      <c r="H67" s="39"/>
      <c r="I67" s="39"/>
      <c r="J67" s="39"/>
      <c r="K67" s="39"/>
    </row>
    <row r="70" spans="1:12" ht="48.75" customHeight="1" thickBot="1" x14ac:dyDescent="0.3">
      <c r="B70" s="293" t="s">
        <v>413</v>
      </c>
      <c r="C70" s="293"/>
      <c r="D70" s="293"/>
      <c r="E70" s="293"/>
      <c r="F70" s="293"/>
      <c r="G70" s="293"/>
      <c r="H70" s="293"/>
      <c r="I70" s="293"/>
      <c r="J70" s="293"/>
      <c r="K70" s="293"/>
      <c r="L70" s="1" t="s">
        <v>83</v>
      </c>
    </row>
    <row r="71" spans="1:12" ht="10.5" customHeight="1" thickBot="1" x14ac:dyDescent="0.3">
      <c r="B71" s="124"/>
      <c r="C71" s="125"/>
      <c r="D71" s="124"/>
      <c r="E71" s="124"/>
      <c r="F71" s="124"/>
      <c r="G71" s="124"/>
      <c r="H71" s="124"/>
      <c r="I71" s="2"/>
      <c r="J71" s="2"/>
      <c r="L71" s="1" t="s">
        <v>84</v>
      </c>
    </row>
    <row r="72" spans="1:12" ht="22.5" thickTop="1" thickBot="1" x14ac:dyDescent="0.3">
      <c r="B72" s="126" t="s">
        <v>334</v>
      </c>
      <c r="C72" s="303" t="s">
        <v>22</v>
      </c>
      <c r="D72" s="304"/>
      <c r="E72" s="304"/>
      <c r="F72" s="304"/>
      <c r="G72" s="304"/>
      <c r="H72" s="304"/>
      <c r="I72" s="304"/>
      <c r="J72" s="304"/>
      <c r="K72" s="305"/>
    </row>
    <row r="73" spans="1:12" ht="22.5" thickTop="1" thickBot="1" x14ac:dyDescent="0.3">
      <c r="B73" s="126" t="s">
        <v>22</v>
      </c>
      <c r="C73" s="306">
        <v>2020</v>
      </c>
      <c r="D73" s="307"/>
      <c r="E73" s="308">
        <v>2020</v>
      </c>
      <c r="F73" s="307"/>
      <c r="G73" s="308">
        <v>2022</v>
      </c>
      <c r="H73" s="307"/>
      <c r="I73" s="308">
        <v>2023</v>
      </c>
      <c r="J73" s="309"/>
      <c r="K73" s="310"/>
    </row>
    <row r="74" spans="1:12" ht="16.5" thickTop="1" thickBot="1" x14ac:dyDescent="0.3">
      <c r="B74" s="6"/>
      <c r="C74" s="127" t="s">
        <v>46</v>
      </c>
      <c r="D74" s="128" t="s">
        <v>437</v>
      </c>
      <c r="E74" s="129" t="s">
        <v>46</v>
      </c>
      <c r="F74" s="128" t="s">
        <v>438</v>
      </c>
      <c r="G74" s="129" t="s">
        <v>46</v>
      </c>
      <c r="H74" s="128" t="s">
        <v>47</v>
      </c>
      <c r="I74" s="129" t="s">
        <v>46</v>
      </c>
      <c r="J74" s="128" t="s">
        <v>47</v>
      </c>
      <c r="K74" s="128" t="s">
        <v>48</v>
      </c>
    </row>
    <row r="75" spans="1:12" x14ac:dyDescent="0.25">
      <c r="A75" s="1">
        <v>1</v>
      </c>
      <c r="B75" s="131" t="s">
        <v>50</v>
      </c>
      <c r="C75" s="132">
        <v>219824</v>
      </c>
      <c r="D75" s="133" t="s">
        <v>431</v>
      </c>
      <c r="E75" s="132">
        <v>23654</v>
      </c>
      <c r="F75" s="133">
        <f t="shared" ref="F75:F87" si="15">IFERROR(E75/C75-1,"-")</f>
        <v>-0.89239573476963385</v>
      </c>
      <c r="G75" s="132">
        <v>158587</v>
      </c>
      <c r="H75" s="133">
        <f t="shared" ref="H75:H87" si="16">IFERROR(G75/E75-1,"-")</f>
        <v>5.7044474507482876</v>
      </c>
      <c r="I75" s="132">
        <v>247044</v>
      </c>
      <c r="J75" s="133">
        <f t="shared" ref="J75:J78" si="17">IFERROR(I75/G75-1,"-")</f>
        <v>0.55778216373347123</v>
      </c>
      <c r="K75" s="133">
        <f t="shared" ref="K75:K76" si="18">IFERROR(I75/C75-1,"-")</f>
        <v>0.12382633379430819</v>
      </c>
    </row>
    <row r="76" spans="1:12" x14ac:dyDescent="0.25">
      <c r="A76" s="1">
        <v>2</v>
      </c>
      <c r="B76" s="131" t="s">
        <v>52</v>
      </c>
      <c r="C76" s="132">
        <v>224956</v>
      </c>
      <c r="D76" s="133" t="s">
        <v>431</v>
      </c>
      <c r="E76" s="132">
        <v>26628</v>
      </c>
      <c r="F76" s="133">
        <f t="shared" si="15"/>
        <v>-0.8816301854584897</v>
      </c>
      <c r="G76" s="132">
        <v>191015</v>
      </c>
      <c r="H76" s="133">
        <f t="shared" si="16"/>
        <v>6.1734640228331079</v>
      </c>
      <c r="I76" s="132">
        <v>238487</v>
      </c>
      <c r="J76" s="133">
        <f t="shared" si="17"/>
        <v>0.24852498494882602</v>
      </c>
      <c r="K76" s="133">
        <f t="shared" si="18"/>
        <v>6.0149540354558217E-2</v>
      </c>
    </row>
    <row r="77" spans="1:12" x14ac:dyDescent="0.25">
      <c r="A77" s="1">
        <v>3</v>
      </c>
      <c r="B77" s="131" t="s">
        <v>54</v>
      </c>
      <c r="C77" s="132">
        <v>105537</v>
      </c>
      <c r="D77" s="133" t="s">
        <v>431</v>
      </c>
      <c r="E77" s="132">
        <v>32087</v>
      </c>
      <c r="F77" s="133">
        <f t="shared" si="15"/>
        <v>-0.69596444848726047</v>
      </c>
      <c r="G77" s="132">
        <v>224636</v>
      </c>
      <c r="H77" s="133">
        <f t="shared" si="16"/>
        <v>6.0008414622744413</v>
      </c>
      <c r="I77" s="132">
        <v>251505</v>
      </c>
      <c r="J77" s="133">
        <f t="shared" si="17"/>
        <v>0.11961128225217688</v>
      </c>
      <c r="K77" s="133">
        <f>IFERROR(I77/C77-1,"-")</f>
        <v>1.3830978708888826</v>
      </c>
    </row>
    <row r="78" spans="1:12" x14ac:dyDescent="0.25">
      <c r="A78" s="1">
        <v>4</v>
      </c>
      <c r="B78" s="131" t="s">
        <v>56</v>
      </c>
      <c r="C78" s="132">
        <v>0</v>
      </c>
      <c r="D78" s="133" t="s">
        <v>431</v>
      </c>
      <c r="E78" s="132">
        <v>39380</v>
      </c>
      <c r="F78" s="133" t="str">
        <f t="shared" si="15"/>
        <v>-</v>
      </c>
      <c r="G78" s="132">
        <v>238828</v>
      </c>
      <c r="H78" s="133">
        <f t="shared" si="16"/>
        <v>5.0647028948704929</v>
      </c>
      <c r="I78" s="132">
        <v>249441</v>
      </c>
      <c r="J78" s="133">
        <f t="shared" si="17"/>
        <v>4.4437838109434358E-2</v>
      </c>
      <c r="K78" s="133" t="str">
        <f t="shared" ref="K78" si="19">IFERROR(I78/C78-1,"-")</f>
        <v>-</v>
      </c>
    </row>
    <row r="79" spans="1:12" x14ac:dyDescent="0.25">
      <c r="A79" s="1">
        <v>5</v>
      </c>
      <c r="B79" s="131" t="s">
        <v>58</v>
      </c>
      <c r="C79" s="132">
        <v>0</v>
      </c>
      <c r="D79" s="133" t="s">
        <v>431</v>
      </c>
      <c r="E79" s="132">
        <v>51582</v>
      </c>
      <c r="F79" s="133" t="str">
        <f t="shared" si="15"/>
        <v>-</v>
      </c>
      <c r="G79" s="132">
        <v>222853</v>
      </c>
      <c r="H79" s="133">
        <f t="shared" si="16"/>
        <v>3.3203636927610409</v>
      </c>
      <c r="I79" s="132"/>
      <c r="J79" s="133"/>
      <c r="K79" s="133"/>
    </row>
    <row r="80" spans="1:12" x14ac:dyDescent="0.25">
      <c r="A80" s="1">
        <v>6</v>
      </c>
      <c r="B80" s="131" t="s">
        <v>60</v>
      </c>
      <c r="C80" s="132">
        <v>0</v>
      </c>
      <c r="D80" s="133" t="s">
        <v>431</v>
      </c>
      <c r="E80" s="132">
        <v>64754</v>
      </c>
      <c r="F80" s="133" t="str">
        <f t="shared" si="15"/>
        <v>-</v>
      </c>
      <c r="G80" s="132">
        <v>229600</v>
      </c>
      <c r="H80" s="133">
        <f t="shared" si="16"/>
        <v>2.5457269049016276</v>
      </c>
      <c r="I80" s="132"/>
      <c r="J80" s="133"/>
      <c r="K80" s="133"/>
    </row>
    <row r="81" spans="1:12" x14ac:dyDescent="0.25">
      <c r="A81" s="1">
        <v>7</v>
      </c>
      <c r="B81" s="131" t="s">
        <v>62</v>
      </c>
      <c r="C81" s="132">
        <v>0</v>
      </c>
      <c r="D81" s="133" t="s">
        <v>431</v>
      </c>
      <c r="E81" s="132">
        <v>121562</v>
      </c>
      <c r="F81" s="133" t="str">
        <f t="shared" si="15"/>
        <v>-</v>
      </c>
      <c r="G81" s="132">
        <v>253497</v>
      </c>
      <c r="H81" s="133">
        <f t="shared" si="16"/>
        <v>1.0853309422352382</v>
      </c>
      <c r="I81" s="132"/>
      <c r="J81" s="133"/>
      <c r="K81" s="133"/>
    </row>
    <row r="82" spans="1:12" x14ac:dyDescent="0.25">
      <c r="A82" s="1">
        <v>8</v>
      </c>
      <c r="B82" s="131" t="s">
        <v>64</v>
      </c>
      <c r="C82" s="132">
        <v>0</v>
      </c>
      <c r="D82" s="133" t="s">
        <v>431</v>
      </c>
      <c r="E82" s="132">
        <v>160956</v>
      </c>
      <c r="F82" s="133" t="str">
        <f t="shared" si="15"/>
        <v>-</v>
      </c>
      <c r="G82" s="132">
        <v>252934</v>
      </c>
      <c r="H82" s="133">
        <f t="shared" si="16"/>
        <v>0.57144809761673998</v>
      </c>
      <c r="I82" s="132"/>
      <c r="J82" s="133"/>
      <c r="K82" s="133"/>
    </row>
    <row r="83" spans="1:12" x14ac:dyDescent="0.25">
      <c r="A83" s="1">
        <v>9</v>
      </c>
      <c r="B83" s="131" t="s">
        <v>66</v>
      </c>
      <c r="C83" s="132">
        <v>0</v>
      </c>
      <c r="D83" s="133" t="s">
        <v>431</v>
      </c>
      <c r="E83" s="132">
        <v>163066</v>
      </c>
      <c r="F83" s="133" t="str">
        <f t="shared" si="15"/>
        <v>-</v>
      </c>
      <c r="G83" s="132">
        <v>232083</v>
      </c>
      <c r="H83" s="133">
        <f t="shared" si="16"/>
        <v>0.42324580231317377</v>
      </c>
      <c r="I83" s="132"/>
      <c r="J83" s="133"/>
      <c r="K83" s="133"/>
    </row>
    <row r="84" spans="1:12" x14ac:dyDescent="0.25">
      <c r="A84" s="1">
        <v>10</v>
      </c>
      <c r="B84" s="131" t="s">
        <v>68</v>
      </c>
      <c r="C84" s="132">
        <v>0</v>
      </c>
      <c r="D84" s="133" t="s">
        <v>431</v>
      </c>
      <c r="E84" s="132">
        <v>197804</v>
      </c>
      <c r="F84" s="133" t="str">
        <f t="shared" si="15"/>
        <v>-</v>
      </c>
      <c r="G84" s="132">
        <v>244276</v>
      </c>
      <c r="H84" s="133">
        <f t="shared" si="16"/>
        <v>0.2349396372166388</v>
      </c>
      <c r="I84" s="132"/>
      <c r="J84" s="133"/>
      <c r="K84" s="133"/>
    </row>
    <row r="85" spans="1:12" x14ac:dyDescent="0.25">
      <c r="A85" s="1">
        <v>11</v>
      </c>
      <c r="B85" s="131" t="s">
        <v>70</v>
      </c>
      <c r="C85" s="132">
        <v>0</v>
      </c>
      <c r="D85" s="133" t="s">
        <v>431</v>
      </c>
      <c r="E85" s="132">
        <v>198152</v>
      </c>
      <c r="F85" s="133" t="str">
        <f t="shared" si="15"/>
        <v>-</v>
      </c>
      <c r="G85" s="132">
        <v>238537</v>
      </c>
      <c r="H85" s="133">
        <f t="shared" si="16"/>
        <v>0.20380818765392217</v>
      </c>
      <c r="I85" s="132"/>
      <c r="J85" s="133"/>
      <c r="K85" s="133"/>
    </row>
    <row r="86" spans="1:12" x14ac:dyDescent="0.25">
      <c r="A86" s="1">
        <v>12</v>
      </c>
      <c r="B86" s="131" t="s">
        <v>72</v>
      </c>
      <c r="C86" s="132">
        <v>0</v>
      </c>
      <c r="D86" s="133" t="s">
        <v>431</v>
      </c>
      <c r="E86" s="132">
        <v>176050</v>
      </c>
      <c r="F86" s="133" t="str">
        <f t="shared" si="15"/>
        <v>-</v>
      </c>
      <c r="G86" s="132">
        <v>239816</v>
      </c>
      <c r="H86" s="133">
        <f t="shared" si="16"/>
        <v>0.36220391934109619</v>
      </c>
      <c r="I86" s="132"/>
      <c r="J86" s="133"/>
      <c r="K86" s="133"/>
    </row>
    <row r="87" spans="1:12" ht="15.75" x14ac:dyDescent="0.25">
      <c r="B87" s="134" t="s">
        <v>33</v>
      </c>
      <c r="C87" s="135">
        <v>42332</v>
      </c>
      <c r="D87" s="136">
        <v>-0.9813555910544538</v>
      </c>
      <c r="E87" s="135">
        <v>42332</v>
      </c>
      <c r="F87" s="136">
        <f t="shared" si="15"/>
        <v>0</v>
      </c>
      <c r="G87" s="135">
        <v>2352214</v>
      </c>
      <c r="H87" s="136">
        <f t="shared" si="16"/>
        <v>54.565860342058016</v>
      </c>
      <c r="I87" s="135">
        <v>873140</v>
      </c>
      <c r="J87" s="136">
        <v>0.20994015013046696</v>
      </c>
      <c r="K87" s="136">
        <v>0.17020150238894582</v>
      </c>
    </row>
    <row r="88" spans="1:12" ht="6" customHeight="1" x14ac:dyDescent="0.25"/>
    <row r="89" spans="1:12" x14ac:dyDescent="0.25">
      <c r="B89" s="39" t="s">
        <v>19</v>
      </c>
      <c r="C89" s="39"/>
      <c r="D89" s="39"/>
      <c r="E89" s="39"/>
      <c r="F89" s="39"/>
      <c r="G89" s="39"/>
      <c r="H89" s="39"/>
      <c r="I89" s="39"/>
      <c r="J89" s="39"/>
      <c r="K89" s="39"/>
    </row>
    <row r="92" spans="1:12" ht="48.75" customHeight="1" thickBot="1" x14ac:dyDescent="0.3">
      <c r="B92" s="293" t="s">
        <v>414</v>
      </c>
      <c r="C92" s="293"/>
      <c r="D92" s="293"/>
      <c r="E92" s="293"/>
      <c r="F92" s="293"/>
      <c r="G92" s="293"/>
      <c r="H92" s="293"/>
      <c r="I92" s="293"/>
      <c r="J92" s="293"/>
      <c r="K92" s="293"/>
      <c r="L92" s="1" t="s">
        <v>86</v>
      </c>
    </row>
    <row r="93" spans="1:12" ht="10.5" customHeight="1" thickBot="1" x14ac:dyDescent="0.3">
      <c r="B93" s="124"/>
      <c r="C93" s="125"/>
      <c r="D93" s="124"/>
      <c r="E93" s="124"/>
      <c r="F93" s="124"/>
      <c r="G93" s="124"/>
      <c r="H93" s="124"/>
      <c r="I93" s="2"/>
      <c r="J93" s="2"/>
      <c r="L93" s="1" t="s">
        <v>87</v>
      </c>
    </row>
    <row r="94" spans="1:12" ht="22.5" thickTop="1" thickBot="1" x14ac:dyDescent="0.3">
      <c r="B94" s="126" t="s">
        <v>334</v>
      </c>
      <c r="C94" s="303" t="s">
        <v>23</v>
      </c>
      <c r="D94" s="304"/>
      <c r="E94" s="304"/>
      <c r="F94" s="304"/>
      <c r="G94" s="304"/>
      <c r="H94" s="304"/>
      <c r="I94" s="304"/>
      <c r="J94" s="304"/>
      <c r="K94" s="305"/>
    </row>
    <row r="95" spans="1:12" ht="22.5" thickTop="1" thickBot="1" x14ac:dyDescent="0.3">
      <c r="B95" s="126" t="s">
        <v>23</v>
      </c>
      <c r="C95" s="306">
        <v>2020</v>
      </c>
      <c r="D95" s="307"/>
      <c r="E95" s="308">
        <v>2020</v>
      </c>
      <c r="F95" s="307"/>
      <c r="G95" s="308">
        <v>2022</v>
      </c>
      <c r="H95" s="307"/>
      <c r="I95" s="308">
        <v>2023</v>
      </c>
      <c r="J95" s="309"/>
      <c r="K95" s="310"/>
    </row>
    <row r="96" spans="1:12" ht="16.5" thickTop="1" thickBot="1" x14ac:dyDescent="0.3">
      <c r="B96" s="6"/>
      <c r="C96" s="127" t="s">
        <v>46</v>
      </c>
      <c r="D96" s="128" t="s">
        <v>437</v>
      </c>
      <c r="E96" s="129" t="s">
        <v>46</v>
      </c>
      <c r="F96" s="128" t="s">
        <v>438</v>
      </c>
      <c r="G96" s="129" t="s">
        <v>46</v>
      </c>
      <c r="H96" s="128" t="s">
        <v>47</v>
      </c>
      <c r="I96" s="129" t="s">
        <v>46</v>
      </c>
      <c r="J96" s="128" t="s">
        <v>47</v>
      </c>
      <c r="K96" s="128" t="s">
        <v>48</v>
      </c>
    </row>
    <row r="97" spans="2:11" x14ac:dyDescent="0.25">
      <c r="B97" s="131" t="s">
        <v>50</v>
      </c>
      <c r="C97" s="132">
        <v>54756</v>
      </c>
      <c r="D97" s="133" t="s">
        <v>431</v>
      </c>
      <c r="E97" s="132">
        <v>9797</v>
      </c>
      <c r="F97" s="133">
        <f t="shared" ref="F97:F109" si="20">IFERROR(E97/C97-1,"-")</f>
        <v>-0.82107896851486595</v>
      </c>
      <c r="G97" s="132">
        <v>39482</v>
      </c>
      <c r="H97" s="133">
        <f t="shared" ref="H97:H109" si="21">IFERROR(G97/E97-1,"-")</f>
        <v>3.0300091864856586</v>
      </c>
      <c r="I97" s="132">
        <v>55963</v>
      </c>
      <c r="J97" s="133">
        <f t="shared" ref="J97:J100" si="22">IFERROR(I97/G97-1,"-")</f>
        <v>0.41743072792665004</v>
      </c>
      <c r="K97" s="133">
        <f t="shared" ref="K97:K98" si="23">IFERROR(I97/C97-1,"-")</f>
        <v>2.2043246402220662E-2</v>
      </c>
    </row>
    <row r="98" spans="2:11" x14ac:dyDescent="0.25">
      <c r="B98" s="131" t="s">
        <v>52</v>
      </c>
      <c r="C98" s="132">
        <v>56949</v>
      </c>
      <c r="D98" s="133" t="s">
        <v>431</v>
      </c>
      <c r="E98" s="132">
        <v>9631</v>
      </c>
      <c r="F98" s="133">
        <f t="shared" si="20"/>
        <v>-0.83088377320058293</v>
      </c>
      <c r="G98" s="132">
        <v>48963</v>
      </c>
      <c r="H98" s="133">
        <f t="shared" si="21"/>
        <v>4.0838957532966464</v>
      </c>
      <c r="I98" s="132">
        <v>58034</v>
      </c>
      <c r="J98" s="133">
        <f t="shared" si="22"/>
        <v>0.18526234095133054</v>
      </c>
      <c r="K98" s="133">
        <f t="shared" si="23"/>
        <v>1.9052134365836082E-2</v>
      </c>
    </row>
    <row r="99" spans="2:11" x14ac:dyDescent="0.25">
      <c r="B99" s="131" t="s">
        <v>54</v>
      </c>
      <c r="C99" s="132">
        <v>27692</v>
      </c>
      <c r="D99" s="133" t="s">
        <v>431</v>
      </c>
      <c r="E99" s="132">
        <v>12904</v>
      </c>
      <c r="F99" s="133">
        <f t="shared" si="20"/>
        <v>-0.53401704463382926</v>
      </c>
      <c r="G99" s="132">
        <v>62228</v>
      </c>
      <c r="H99" s="133">
        <f t="shared" si="21"/>
        <v>3.8223806571605703</v>
      </c>
      <c r="I99" s="132">
        <v>62157</v>
      </c>
      <c r="J99" s="133">
        <f t="shared" si="22"/>
        <v>-1.1409654817766679E-3</v>
      </c>
      <c r="K99" s="133">
        <f>IFERROR(I99/C99-1,"-")</f>
        <v>1.2445832731474793</v>
      </c>
    </row>
    <row r="100" spans="2:11" x14ac:dyDescent="0.25">
      <c r="B100" s="131" t="s">
        <v>56</v>
      </c>
      <c r="C100" s="132">
        <v>0</v>
      </c>
      <c r="D100" s="133" t="s">
        <v>431</v>
      </c>
      <c r="E100" s="132">
        <v>11066</v>
      </c>
      <c r="F100" s="133" t="str">
        <f t="shared" si="20"/>
        <v>-</v>
      </c>
      <c r="G100" s="132">
        <v>56673</v>
      </c>
      <c r="H100" s="133">
        <f t="shared" si="21"/>
        <v>4.1213627326947408</v>
      </c>
      <c r="I100" s="132">
        <v>64159</v>
      </c>
      <c r="J100" s="133">
        <f t="shared" si="22"/>
        <v>0.13209111922785111</v>
      </c>
      <c r="K100" s="133" t="str">
        <f t="shared" ref="K100" si="24">IFERROR(I100/C100-1,"-")</f>
        <v>-</v>
      </c>
    </row>
    <row r="101" spans="2:11" x14ac:dyDescent="0.25">
      <c r="B101" s="131" t="s">
        <v>58</v>
      </c>
      <c r="C101" s="132">
        <v>0</v>
      </c>
      <c r="D101" s="133" t="s">
        <v>431</v>
      </c>
      <c r="E101" s="132">
        <v>16700</v>
      </c>
      <c r="F101" s="133" t="str">
        <f t="shared" si="20"/>
        <v>-</v>
      </c>
      <c r="G101" s="132">
        <v>48485</v>
      </c>
      <c r="H101" s="133">
        <f t="shared" si="21"/>
        <v>1.9032934131736527</v>
      </c>
      <c r="I101" s="132"/>
      <c r="J101" s="133"/>
      <c r="K101" s="133"/>
    </row>
    <row r="102" spans="2:11" x14ac:dyDescent="0.25">
      <c r="B102" s="131" t="s">
        <v>60</v>
      </c>
      <c r="C102" s="132">
        <v>0</v>
      </c>
      <c r="D102" s="133" t="s">
        <v>431</v>
      </c>
      <c r="E102" s="132">
        <v>20133</v>
      </c>
      <c r="F102" s="133" t="str">
        <f t="shared" si="20"/>
        <v>-</v>
      </c>
      <c r="G102" s="132">
        <v>48522</v>
      </c>
      <c r="H102" s="133">
        <f t="shared" si="21"/>
        <v>1.4100730144538818</v>
      </c>
      <c r="I102" s="132"/>
      <c r="J102" s="133"/>
      <c r="K102" s="133"/>
    </row>
    <row r="103" spans="2:11" x14ac:dyDescent="0.25">
      <c r="B103" s="131" t="s">
        <v>62</v>
      </c>
      <c r="C103" s="132">
        <v>0</v>
      </c>
      <c r="D103" s="133" t="s">
        <v>431</v>
      </c>
      <c r="E103" s="132">
        <v>23759</v>
      </c>
      <c r="F103" s="133" t="str">
        <f t="shared" si="20"/>
        <v>-</v>
      </c>
      <c r="G103" s="132">
        <v>55168</v>
      </c>
      <c r="H103" s="133">
        <f t="shared" si="21"/>
        <v>1.3219832484532179</v>
      </c>
      <c r="I103" s="132"/>
      <c r="J103" s="133"/>
      <c r="K103" s="133"/>
    </row>
    <row r="104" spans="2:11" x14ac:dyDescent="0.25">
      <c r="B104" s="131" t="s">
        <v>64</v>
      </c>
      <c r="C104" s="132">
        <v>0</v>
      </c>
      <c r="D104" s="133" t="s">
        <v>431</v>
      </c>
      <c r="E104" s="132">
        <v>35431</v>
      </c>
      <c r="F104" s="133" t="str">
        <f t="shared" si="20"/>
        <v>-</v>
      </c>
      <c r="G104" s="132">
        <v>58436</v>
      </c>
      <c r="H104" s="133">
        <f t="shared" si="21"/>
        <v>0.64929016962546915</v>
      </c>
      <c r="I104" s="132"/>
      <c r="J104" s="133"/>
      <c r="K104" s="133"/>
    </row>
    <row r="105" spans="2:11" x14ac:dyDescent="0.25">
      <c r="B105" s="131" t="s">
        <v>66</v>
      </c>
      <c r="C105" s="132">
        <v>0</v>
      </c>
      <c r="D105" s="133" t="s">
        <v>431</v>
      </c>
      <c r="E105" s="132">
        <v>37125</v>
      </c>
      <c r="F105" s="133" t="str">
        <f t="shared" si="20"/>
        <v>-</v>
      </c>
      <c r="G105" s="132">
        <v>51948</v>
      </c>
      <c r="H105" s="133">
        <f t="shared" si="21"/>
        <v>0.39927272727272722</v>
      </c>
      <c r="I105" s="132"/>
      <c r="J105" s="133"/>
      <c r="K105" s="133"/>
    </row>
    <row r="106" spans="2:11" x14ac:dyDescent="0.25">
      <c r="B106" s="131" t="s">
        <v>68</v>
      </c>
      <c r="C106" s="132">
        <v>0</v>
      </c>
      <c r="D106" s="133" t="s">
        <v>431</v>
      </c>
      <c r="E106" s="132">
        <v>49577</v>
      </c>
      <c r="F106" s="133" t="str">
        <f t="shared" si="20"/>
        <v>-</v>
      </c>
      <c r="G106" s="132">
        <v>54476</v>
      </c>
      <c r="H106" s="133">
        <f t="shared" si="21"/>
        <v>9.8815983218024428E-2</v>
      </c>
      <c r="I106" s="132"/>
      <c r="J106" s="133"/>
      <c r="K106" s="133"/>
    </row>
    <row r="107" spans="2:11" x14ac:dyDescent="0.25">
      <c r="B107" s="131" t="s">
        <v>70</v>
      </c>
      <c r="C107" s="132">
        <v>0</v>
      </c>
      <c r="D107" s="133" t="s">
        <v>431</v>
      </c>
      <c r="E107" s="132">
        <v>55031</v>
      </c>
      <c r="F107" s="133" t="str">
        <f t="shared" si="20"/>
        <v>-</v>
      </c>
      <c r="G107" s="132">
        <v>54148</v>
      </c>
      <c r="H107" s="133">
        <f t="shared" si="21"/>
        <v>-1.6045501626356096E-2</v>
      </c>
      <c r="I107" s="132"/>
      <c r="J107" s="133"/>
      <c r="K107" s="133"/>
    </row>
    <row r="108" spans="2:11" x14ac:dyDescent="0.25">
      <c r="B108" s="131" t="s">
        <v>72</v>
      </c>
      <c r="C108" s="132">
        <v>0</v>
      </c>
      <c r="D108" s="133" t="s">
        <v>431</v>
      </c>
      <c r="E108" s="132">
        <v>44351</v>
      </c>
      <c r="F108" s="133" t="str">
        <f t="shared" si="20"/>
        <v>-</v>
      </c>
      <c r="G108" s="132">
        <v>55495</v>
      </c>
      <c r="H108" s="133">
        <f t="shared" si="21"/>
        <v>0.2512682915830533</v>
      </c>
      <c r="I108" s="132"/>
      <c r="J108" s="133"/>
      <c r="K108" s="133"/>
    </row>
    <row r="109" spans="2:11" ht="15.75" x14ac:dyDescent="0.25">
      <c r="B109" s="134" t="s">
        <v>33</v>
      </c>
      <c r="C109" s="135">
        <v>11022</v>
      </c>
      <c r="D109" s="136">
        <v>-0.98090300939602437</v>
      </c>
      <c r="E109" s="135">
        <v>11022</v>
      </c>
      <c r="F109" s="136">
        <f t="shared" si="20"/>
        <v>0</v>
      </c>
      <c r="G109" s="135">
        <v>552906</v>
      </c>
      <c r="H109" s="136">
        <f t="shared" si="21"/>
        <v>49.163854109961896</v>
      </c>
      <c r="I109" s="135">
        <v>216665</v>
      </c>
      <c r="J109" s="136">
        <v>0.17078244893548034</v>
      </c>
      <c r="K109" s="136">
        <v>8.8714134968091996E-2</v>
      </c>
    </row>
    <row r="110" spans="2:11" ht="6" customHeight="1" x14ac:dyDescent="0.25"/>
    <row r="111" spans="2:11" x14ac:dyDescent="0.25">
      <c r="B111" s="39" t="s">
        <v>19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4" spans="1:12" ht="48.75" customHeight="1" thickBot="1" x14ac:dyDescent="0.3">
      <c r="B114" s="293" t="s">
        <v>415</v>
      </c>
      <c r="C114" s="293"/>
      <c r="D114" s="293"/>
      <c r="E114" s="293"/>
      <c r="F114" s="293"/>
      <c r="G114" s="293"/>
      <c r="H114" s="293"/>
      <c r="I114" s="293"/>
      <c r="J114" s="293"/>
      <c r="K114" s="293"/>
      <c r="L114" s="1" t="s">
        <v>91</v>
      </c>
    </row>
    <row r="115" spans="1:12" ht="10.5" customHeight="1" thickBot="1" x14ac:dyDescent="0.3">
      <c r="B115" s="124"/>
      <c r="C115" s="125"/>
      <c r="D115" s="124"/>
      <c r="E115" s="124"/>
      <c r="F115" s="124"/>
      <c r="G115" s="124"/>
      <c r="H115" s="124"/>
      <c r="I115" s="2"/>
      <c r="J115" s="2"/>
      <c r="L115" s="1" t="s">
        <v>92</v>
      </c>
    </row>
    <row r="116" spans="1:12" ht="22.5" thickTop="1" thickBot="1" x14ac:dyDescent="0.3">
      <c r="B116" s="126" t="s">
        <v>334</v>
      </c>
      <c r="C116" s="303" t="s">
        <v>24</v>
      </c>
      <c r="D116" s="304"/>
      <c r="E116" s="304"/>
      <c r="F116" s="304"/>
      <c r="G116" s="304"/>
      <c r="H116" s="304"/>
      <c r="I116" s="304"/>
      <c r="J116" s="304"/>
      <c r="K116" s="305"/>
    </row>
    <row r="117" spans="1:12" ht="22.5" thickTop="1" thickBot="1" x14ac:dyDescent="0.3">
      <c r="B117" s="126" t="s">
        <v>24</v>
      </c>
      <c r="C117" s="306">
        <v>2020</v>
      </c>
      <c r="D117" s="307"/>
      <c r="E117" s="308">
        <v>2020</v>
      </c>
      <c r="F117" s="307"/>
      <c r="G117" s="308">
        <v>2022</v>
      </c>
      <c r="H117" s="307"/>
      <c r="I117" s="308">
        <v>2023</v>
      </c>
      <c r="J117" s="309"/>
      <c r="K117" s="310"/>
    </row>
    <row r="118" spans="1:12" ht="16.5" thickTop="1" thickBot="1" x14ac:dyDescent="0.3">
      <c r="B118" s="6"/>
      <c r="C118" s="127" t="s">
        <v>46</v>
      </c>
      <c r="D118" s="128" t="s">
        <v>437</v>
      </c>
      <c r="E118" s="129" t="s">
        <v>46</v>
      </c>
      <c r="F118" s="128" t="s">
        <v>438</v>
      </c>
      <c r="G118" s="129" t="s">
        <v>46</v>
      </c>
      <c r="H118" s="128" t="s">
        <v>47</v>
      </c>
      <c r="I118" s="129" t="s">
        <v>46</v>
      </c>
      <c r="J118" s="128" t="s">
        <v>47</v>
      </c>
      <c r="K118" s="128" t="s">
        <v>48</v>
      </c>
    </row>
    <row r="119" spans="1:12" x14ac:dyDescent="0.25">
      <c r="B119" s="131" t="s">
        <v>50</v>
      </c>
      <c r="C119" s="132">
        <v>12322</v>
      </c>
      <c r="D119" s="133" t="s">
        <v>431</v>
      </c>
      <c r="E119" s="132">
        <v>463</v>
      </c>
      <c r="F119" s="133">
        <f t="shared" ref="F119:F131" si="25">IFERROR(E119/C119-1,"-")</f>
        <v>-0.96242493101769189</v>
      </c>
      <c r="G119" s="132">
        <v>6416</v>
      </c>
      <c r="H119" s="133">
        <f t="shared" ref="H119:H131" si="26">IFERROR(G119/E119-1,"-")</f>
        <v>12.857451403887689</v>
      </c>
      <c r="I119" s="132">
        <v>11114</v>
      </c>
      <c r="J119" s="133">
        <f t="shared" ref="J119:J122" si="27">IFERROR(I119/G119-1,"-")</f>
        <v>0.73223192019950134</v>
      </c>
      <c r="K119" s="133">
        <f t="shared" ref="K119:K120" si="28">IFERROR(I119/C119-1,"-")</f>
        <v>-9.8036033111507881E-2</v>
      </c>
    </row>
    <row r="120" spans="1:12" x14ac:dyDescent="0.25">
      <c r="B120" s="131" t="s">
        <v>52</v>
      </c>
      <c r="C120" s="132">
        <v>12034</v>
      </c>
      <c r="D120" s="133" t="s">
        <v>431</v>
      </c>
      <c r="E120" s="132">
        <v>334</v>
      </c>
      <c r="F120" s="133">
        <f t="shared" si="25"/>
        <v>-0.97224530496925377</v>
      </c>
      <c r="G120" s="132">
        <v>6859</v>
      </c>
      <c r="H120" s="133">
        <f t="shared" si="26"/>
        <v>19.535928143712574</v>
      </c>
      <c r="I120" s="132">
        <v>9908</v>
      </c>
      <c r="J120" s="133">
        <f t="shared" si="27"/>
        <v>0.44452544102638858</v>
      </c>
      <c r="K120" s="133">
        <f t="shared" si="28"/>
        <v>-0.17666611268073795</v>
      </c>
    </row>
    <row r="121" spans="1:12" x14ac:dyDescent="0.25">
      <c r="B121" s="131" t="s">
        <v>54</v>
      </c>
      <c r="C121" s="132">
        <v>5232</v>
      </c>
      <c r="D121" s="133" t="s">
        <v>431</v>
      </c>
      <c r="E121" s="132">
        <v>493</v>
      </c>
      <c r="F121" s="133">
        <f t="shared" si="25"/>
        <v>-0.90577217125382259</v>
      </c>
      <c r="G121" s="132">
        <v>8043</v>
      </c>
      <c r="H121" s="133">
        <f t="shared" si="26"/>
        <v>15.314401622718051</v>
      </c>
      <c r="I121" s="132">
        <v>11426</v>
      </c>
      <c r="J121" s="133">
        <f t="shared" si="27"/>
        <v>0.42061419868208372</v>
      </c>
      <c r="K121" s="133">
        <f>IFERROR(I121/C121-1,"-")</f>
        <v>1.183868501529052</v>
      </c>
    </row>
    <row r="122" spans="1:12" x14ac:dyDescent="0.25">
      <c r="B122" s="131" t="s">
        <v>56</v>
      </c>
      <c r="C122" s="132">
        <v>0</v>
      </c>
      <c r="D122" s="133" t="s">
        <v>431</v>
      </c>
      <c r="E122" s="132">
        <v>248</v>
      </c>
      <c r="F122" s="133" t="str">
        <f t="shared" si="25"/>
        <v>-</v>
      </c>
      <c r="G122" s="132">
        <v>8365</v>
      </c>
      <c r="H122" s="133">
        <f t="shared" si="26"/>
        <v>32.729838709677416</v>
      </c>
      <c r="I122" s="132">
        <v>9136</v>
      </c>
      <c r="J122" s="133">
        <f t="shared" si="27"/>
        <v>9.2169754931261227E-2</v>
      </c>
      <c r="K122" s="133" t="str">
        <f t="shared" ref="K122" si="29">IFERROR(I122/C122-1,"-")</f>
        <v>-</v>
      </c>
    </row>
    <row r="123" spans="1:12" x14ac:dyDescent="0.25">
      <c r="B123" s="131" t="s">
        <v>58</v>
      </c>
      <c r="C123" s="132">
        <v>0</v>
      </c>
      <c r="D123" s="133" t="s">
        <v>431</v>
      </c>
      <c r="E123" s="132">
        <v>494</v>
      </c>
      <c r="F123" s="133" t="str">
        <f t="shared" si="25"/>
        <v>-</v>
      </c>
      <c r="G123" s="132">
        <v>7653</v>
      </c>
      <c r="H123" s="133">
        <f t="shared" si="26"/>
        <v>14.491902834008098</v>
      </c>
      <c r="I123" s="132"/>
      <c r="J123" s="133"/>
      <c r="K123" s="133"/>
    </row>
    <row r="124" spans="1:12" x14ac:dyDescent="0.25">
      <c r="B124" s="131" t="s">
        <v>60</v>
      </c>
      <c r="C124" s="132">
        <v>0</v>
      </c>
      <c r="D124" s="133" t="s">
        <v>431</v>
      </c>
      <c r="E124" s="132">
        <v>383</v>
      </c>
      <c r="F124" s="133" t="str">
        <f t="shared" si="25"/>
        <v>-</v>
      </c>
      <c r="G124" s="132">
        <v>7970</v>
      </c>
      <c r="H124" s="133">
        <f t="shared" si="26"/>
        <v>19.809399477806789</v>
      </c>
      <c r="I124" s="132"/>
      <c r="J124" s="133"/>
      <c r="K124" s="133"/>
    </row>
    <row r="125" spans="1:12" x14ac:dyDescent="0.25">
      <c r="B125" s="131" t="s">
        <v>62</v>
      </c>
      <c r="C125" s="132">
        <v>0</v>
      </c>
      <c r="D125" s="133" t="s">
        <v>431</v>
      </c>
      <c r="E125" s="132">
        <v>2590</v>
      </c>
      <c r="F125" s="133" t="str">
        <f t="shared" si="25"/>
        <v>-</v>
      </c>
      <c r="G125" s="132">
        <v>8036</v>
      </c>
      <c r="H125" s="133">
        <f t="shared" si="26"/>
        <v>2.1027027027027025</v>
      </c>
      <c r="I125" s="132"/>
      <c r="J125" s="133"/>
      <c r="K125" s="133"/>
    </row>
    <row r="126" spans="1:12" x14ac:dyDescent="0.25">
      <c r="B126" s="131" t="s">
        <v>64</v>
      </c>
      <c r="C126" s="132">
        <v>0</v>
      </c>
      <c r="D126" s="133" t="s">
        <v>431</v>
      </c>
      <c r="E126" s="132">
        <v>4240</v>
      </c>
      <c r="F126" s="133" t="str">
        <f t="shared" si="25"/>
        <v>-</v>
      </c>
      <c r="G126" s="132">
        <v>8319</v>
      </c>
      <c r="H126" s="133">
        <f t="shared" si="26"/>
        <v>0.96202830188679256</v>
      </c>
      <c r="I126" s="132"/>
      <c r="J126" s="133"/>
      <c r="K126" s="133"/>
    </row>
    <row r="127" spans="1:12" x14ac:dyDescent="0.25">
      <c r="B127" s="131" t="s">
        <v>66</v>
      </c>
      <c r="C127" s="132">
        <v>0</v>
      </c>
      <c r="D127" s="133" t="s">
        <v>431</v>
      </c>
      <c r="E127" s="132">
        <v>4811</v>
      </c>
      <c r="F127" s="133" t="str">
        <f t="shared" si="25"/>
        <v>-</v>
      </c>
      <c r="G127" s="132">
        <v>9325</v>
      </c>
      <c r="H127" s="133">
        <f t="shared" si="26"/>
        <v>0.9382664726668053</v>
      </c>
      <c r="I127" s="132"/>
      <c r="J127" s="133"/>
      <c r="K127" s="133"/>
    </row>
    <row r="128" spans="1:12" x14ac:dyDescent="0.25">
      <c r="A128" s="130"/>
      <c r="B128" s="131" t="s">
        <v>68</v>
      </c>
      <c r="C128" s="132">
        <v>0</v>
      </c>
      <c r="D128" s="133" t="s">
        <v>431</v>
      </c>
      <c r="E128" s="132">
        <v>6211</v>
      </c>
      <c r="F128" s="133" t="str">
        <f t="shared" si="25"/>
        <v>-</v>
      </c>
      <c r="G128" s="132">
        <v>10492</v>
      </c>
      <c r="H128" s="133">
        <f t="shared" si="26"/>
        <v>0.68926098856866846</v>
      </c>
      <c r="I128" s="132"/>
      <c r="J128" s="133"/>
      <c r="K128" s="133"/>
    </row>
    <row r="129" spans="2:12" x14ac:dyDescent="0.25">
      <c r="B129" s="131" t="s">
        <v>70</v>
      </c>
      <c r="C129" s="132">
        <v>0</v>
      </c>
      <c r="D129" s="133" t="s">
        <v>431</v>
      </c>
      <c r="E129" s="132">
        <v>6106</v>
      </c>
      <c r="F129" s="133" t="str">
        <f t="shared" si="25"/>
        <v>-</v>
      </c>
      <c r="G129" s="132">
        <v>11371</v>
      </c>
      <c r="H129" s="133">
        <f t="shared" si="26"/>
        <v>0.86226662299377654</v>
      </c>
      <c r="I129" s="132"/>
      <c r="J129" s="133"/>
      <c r="K129" s="133"/>
    </row>
    <row r="130" spans="2:12" x14ac:dyDescent="0.25">
      <c r="B130" s="131" t="s">
        <v>72</v>
      </c>
      <c r="C130" s="132">
        <v>0</v>
      </c>
      <c r="D130" s="133" t="s">
        <v>431</v>
      </c>
      <c r="E130" s="132">
        <v>6534</v>
      </c>
      <c r="F130" s="133" t="str">
        <f t="shared" si="25"/>
        <v>-</v>
      </c>
      <c r="G130" s="132">
        <v>11462</v>
      </c>
      <c r="H130" s="133">
        <f t="shared" si="26"/>
        <v>0.75420875420875411</v>
      </c>
      <c r="I130" s="132"/>
      <c r="J130" s="133"/>
      <c r="K130" s="133"/>
    </row>
    <row r="131" spans="2:12" ht="15.75" x14ac:dyDescent="0.25">
      <c r="B131" s="134" t="s">
        <v>33</v>
      </c>
      <c r="C131" s="135">
        <v>1158</v>
      </c>
      <c r="D131" s="136">
        <v>-0.99087700501055687</v>
      </c>
      <c r="E131" s="135">
        <v>1158</v>
      </c>
      <c r="F131" s="136">
        <f t="shared" si="25"/>
        <v>0</v>
      </c>
      <c r="G131" s="135">
        <v>96238</v>
      </c>
      <c r="H131" s="136">
        <f t="shared" si="26"/>
        <v>82.10708117443869</v>
      </c>
      <c r="I131" s="135">
        <v>38690</v>
      </c>
      <c r="J131" s="136">
        <v>0.40481463999128575</v>
      </c>
      <c r="K131" s="136">
        <v>-0.20289257901026003</v>
      </c>
    </row>
    <row r="132" spans="2:12" ht="6" customHeight="1" x14ac:dyDescent="0.25"/>
    <row r="133" spans="2:12" x14ac:dyDescent="0.25">
      <c r="B133" s="39" t="s">
        <v>19</v>
      </c>
      <c r="C133" s="39"/>
      <c r="D133" s="39"/>
      <c r="E133" s="39"/>
      <c r="F133" s="39"/>
      <c r="G133" s="39"/>
      <c r="H133" s="39"/>
      <c r="I133" s="39"/>
      <c r="J133" s="39"/>
      <c r="K133" s="39"/>
    </row>
    <row r="134" spans="2:12" x14ac:dyDescent="0.25">
      <c r="F134" s="130"/>
      <c r="G134" s="130"/>
      <c r="I134" s="130"/>
      <c r="J134" s="141"/>
    </row>
    <row r="136" spans="2:12" ht="48.75" customHeight="1" thickBot="1" x14ac:dyDescent="0.3">
      <c r="B136" s="293" t="s">
        <v>416</v>
      </c>
      <c r="C136" s="293"/>
      <c r="D136" s="293"/>
      <c r="E136" s="293"/>
      <c r="F136" s="293"/>
      <c r="G136" s="293"/>
      <c r="H136" s="293"/>
      <c r="I136" s="293"/>
      <c r="J136" s="293"/>
      <c r="K136" s="293"/>
      <c r="L136" s="1" t="s">
        <v>95</v>
      </c>
    </row>
    <row r="137" spans="2:12" ht="10.5" customHeight="1" thickBot="1" x14ac:dyDescent="0.3">
      <c r="B137" s="124"/>
      <c r="C137" s="125"/>
      <c r="D137" s="124"/>
      <c r="E137" s="124"/>
      <c r="F137" s="124"/>
      <c r="G137" s="124"/>
      <c r="H137" s="124"/>
      <c r="I137" s="2"/>
      <c r="J137" s="2"/>
      <c r="L137" s="1" t="s">
        <v>96</v>
      </c>
    </row>
    <row r="138" spans="2:12" ht="22.5" thickTop="1" thickBot="1" x14ac:dyDescent="0.3">
      <c r="B138" s="126" t="s">
        <v>334</v>
      </c>
      <c r="C138" s="303" t="s">
        <v>25</v>
      </c>
      <c r="D138" s="304"/>
      <c r="E138" s="304"/>
      <c r="F138" s="304"/>
      <c r="G138" s="304"/>
      <c r="H138" s="304"/>
      <c r="I138" s="304"/>
      <c r="J138" s="304"/>
      <c r="K138" s="305"/>
    </row>
    <row r="139" spans="2:12" ht="22.5" thickTop="1" thickBot="1" x14ac:dyDescent="0.3">
      <c r="B139" s="126" t="s">
        <v>25</v>
      </c>
      <c r="C139" s="306">
        <v>2020</v>
      </c>
      <c r="D139" s="307"/>
      <c r="E139" s="308">
        <v>2020</v>
      </c>
      <c r="F139" s="307"/>
      <c r="G139" s="308">
        <v>2022</v>
      </c>
      <c r="H139" s="307"/>
      <c r="I139" s="308">
        <v>2023</v>
      </c>
      <c r="J139" s="309"/>
      <c r="K139" s="310"/>
    </row>
    <row r="140" spans="2:12" ht="16.5" thickTop="1" thickBot="1" x14ac:dyDescent="0.3">
      <c r="B140" s="6"/>
      <c r="C140" s="127" t="s">
        <v>46</v>
      </c>
      <c r="D140" s="128" t="s">
        <v>437</v>
      </c>
      <c r="E140" s="129" t="s">
        <v>46</v>
      </c>
      <c r="F140" s="128" t="s">
        <v>438</v>
      </c>
      <c r="G140" s="129" t="s">
        <v>46</v>
      </c>
      <c r="H140" s="128" t="s">
        <v>47</v>
      </c>
      <c r="I140" s="129" t="s">
        <v>46</v>
      </c>
      <c r="J140" s="128" t="s">
        <v>47</v>
      </c>
      <c r="K140" s="128" t="s">
        <v>48</v>
      </c>
    </row>
    <row r="141" spans="2:12" x14ac:dyDescent="0.25">
      <c r="B141" s="131" t="s">
        <v>50</v>
      </c>
      <c r="C141" s="132">
        <v>5341</v>
      </c>
      <c r="D141" s="133" t="s">
        <v>431</v>
      </c>
      <c r="E141" s="132">
        <v>1141</v>
      </c>
      <c r="F141" s="133">
        <f t="shared" ref="F141:F153" si="30">IFERROR(E141/C141-1,"-")</f>
        <v>-0.78636959370904325</v>
      </c>
      <c r="G141" s="132">
        <v>1492</v>
      </c>
      <c r="H141" s="133">
        <f t="shared" ref="H141:H153" si="31">IFERROR(G141/E141-1,"-")</f>
        <v>0.30762489044697627</v>
      </c>
      <c r="I141" s="132">
        <v>3815</v>
      </c>
      <c r="J141" s="133">
        <f t="shared" ref="J141:J144" si="32">IFERROR(I141/G141-1,"-")</f>
        <v>1.5569705093833779</v>
      </c>
      <c r="K141" s="133">
        <f t="shared" ref="K141:K142" si="33">IFERROR(I141/C141-1,"-")</f>
        <v>-0.2857142857142857</v>
      </c>
    </row>
    <row r="142" spans="2:12" x14ac:dyDescent="0.25">
      <c r="B142" s="131" t="s">
        <v>52</v>
      </c>
      <c r="C142" s="132">
        <v>5601</v>
      </c>
      <c r="D142" s="133" t="s">
        <v>431</v>
      </c>
      <c r="E142" s="132">
        <v>1418</v>
      </c>
      <c r="F142" s="133">
        <f t="shared" si="30"/>
        <v>-0.74683092304945542</v>
      </c>
      <c r="G142" s="132">
        <v>1872</v>
      </c>
      <c r="H142" s="133">
        <f t="shared" si="31"/>
        <v>0.32016925246826511</v>
      </c>
      <c r="I142" s="132">
        <v>3652</v>
      </c>
      <c r="J142" s="133">
        <f t="shared" si="32"/>
        <v>0.95085470085470081</v>
      </c>
      <c r="K142" s="133">
        <f t="shared" si="33"/>
        <v>-0.34797357614711655</v>
      </c>
    </row>
    <row r="143" spans="2:12" x14ac:dyDescent="0.25">
      <c r="B143" s="131" t="s">
        <v>54</v>
      </c>
      <c r="C143" s="132">
        <v>2980</v>
      </c>
      <c r="D143" s="133" t="s">
        <v>431</v>
      </c>
      <c r="E143" s="132">
        <v>1584</v>
      </c>
      <c r="F143" s="133">
        <f t="shared" si="30"/>
        <v>-0.46845637583892619</v>
      </c>
      <c r="G143" s="132">
        <v>2632</v>
      </c>
      <c r="H143" s="133">
        <f t="shared" si="31"/>
        <v>0.66161616161616155</v>
      </c>
      <c r="I143" s="132">
        <v>3873</v>
      </c>
      <c r="J143" s="133">
        <f t="shared" si="32"/>
        <v>0.47150455927051671</v>
      </c>
      <c r="K143" s="133">
        <f>IFERROR(I143/C143-1,"-")</f>
        <v>0.29966442953020134</v>
      </c>
    </row>
    <row r="144" spans="2:12" x14ac:dyDescent="0.25">
      <c r="B144" s="131" t="s">
        <v>56</v>
      </c>
      <c r="C144" s="132">
        <v>0</v>
      </c>
      <c r="D144" s="133" t="s">
        <v>431</v>
      </c>
      <c r="E144" s="132">
        <v>809</v>
      </c>
      <c r="F144" s="133" t="str">
        <f t="shared" si="30"/>
        <v>-</v>
      </c>
      <c r="G144" s="132">
        <v>2859</v>
      </c>
      <c r="H144" s="133">
        <f t="shared" si="31"/>
        <v>2.533992583436341</v>
      </c>
      <c r="I144" s="132">
        <v>3212</v>
      </c>
      <c r="J144" s="133">
        <f t="shared" si="32"/>
        <v>0.12346974466596716</v>
      </c>
      <c r="K144" s="133" t="str">
        <f t="shared" ref="K144" si="34">IFERROR(I144/C144-1,"-")</f>
        <v>-</v>
      </c>
    </row>
    <row r="145" spans="1:12" x14ac:dyDescent="0.25">
      <c r="B145" s="131" t="s">
        <v>58</v>
      </c>
      <c r="C145" s="132">
        <v>0</v>
      </c>
      <c r="D145" s="133" t="s">
        <v>431</v>
      </c>
      <c r="E145" s="132">
        <v>1960</v>
      </c>
      <c r="F145" s="133" t="str">
        <f t="shared" si="30"/>
        <v>-</v>
      </c>
      <c r="G145" s="132">
        <v>2690</v>
      </c>
      <c r="H145" s="133">
        <f t="shared" si="31"/>
        <v>0.37244897959183665</v>
      </c>
      <c r="I145" s="132"/>
      <c r="J145" s="133"/>
      <c r="K145" s="133"/>
    </row>
    <row r="146" spans="1:12" x14ac:dyDescent="0.25">
      <c r="B146" s="131" t="s">
        <v>60</v>
      </c>
      <c r="C146" s="132">
        <v>0</v>
      </c>
      <c r="D146" s="133" t="s">
        <v>431</v>
      </c>
      <c r="E146" s="132">
        <v>1488</v>
      </c>
      <c r="F146" s="133" t="str">
        <f t="shared" si="30"/>
        <v>-</v>
      </c>
      <c r="G146" s="132">
        <v>2990</v>
      </c>
      <c r="H146" s="133">
        <f t="shared" si="31"/>
        <v>1.0094086021505375</v>
      </c>
      <c r="I146" s="132"/>
      <c r="J146" s="133"/>
      <c r="K146" s="133"/>
    </row>
    <row r="147" spans="1:12" x14ac:dyDescent="0.25">
      <c r="B147" s="131" t="s">
        <v>62</v>
      </c>
      <c r="C147" s="132">
        <v>0</v>
      </c>
      <c r="D147" s="133" t="s">
        <v>431</v>
      </c>
      <c r="E147" s="132">
        <v>769</v>
      </c>
      <c r="F147" s="133" t="str">
        <f t="shared" si="30"/>
        <v>-</v>
      </c>
      <c r="G147" s="132">
        <v>3417</v>
      </c>
      <c r="H147" s="133">
        <f t="shared" si="31"/>
        <v>3.4434330299089728</v>
      </c>
      <c r="I147" s="132"/>
      <c r="J147" s="133"/>
      <c r="K147" s="133"/>
    </row>
    <row r="148" spans="1:12" x14ac:dyDescent="0.25">
      <c r="B148" s="131" t="s">
        <v>64</v>
      </c>
      <c r="C148" s="132">
        <v>0</v>
      </c>
      <c r="D148" s="133" t="s">
        <v>431</v>
      </c>
      <c r="E148" s="132">
        <v>770</v>
      </c>
      <c r="F148" s="133" t="str">
        <f t="shared" si="30"/>
        <v>-</v>
      </c>
      <c r="G148" s="132">
        <v>3689</v>
      </c>
      <c r="H148" s="133">
        <f t="shared" si="31"/>
        <v>3.790909090909091</v>
      </c>
      <c r="I148" s="132"/>
      <c r="J148" s="133"/>
      <c r="K148" s="133"/>
    </row>
    <row r="149" spans="1:12" x14ac:dyDescent="0.25">
      <c r="B149" s="131" t="s">
        <v>66</v>
      </c>
      <c r="C149" s="132">
        <v>0</v>
      </c>
      <c r="D149" s="133" t="s">
        <v>431</v>
      </c>
      <c r="E149" s="132">
        <v>1127</v>
      </c>
      <c r="F149" s="133" t="str">
        <f t="shared" si="30"/>
        <v>-</v>
      </c>
      <c r="G149" s="132">
        <v>3721</v>
      </c>
      <c r="H149" s="133">
        <f t="shared" si="31"/>
        <v>2.3016858917480034</v>
      </c>
      <c r="I149" s="132"/>
      <c r="J149" s="133"/>
      <c r="K149" s="133"/>
    </row>
    <row r="150" spans="1:12" x14ac:dyDescent="0.25">
      <c r="A150" s="130"/>
      <c r="B150" s="131" t="s">
        <v>68</v>
      </c>
      <c r="C150" s="132">
        <v>0</v>
      </c>
      <c r="D150" s="133" t="s">
        <v>431</v>
      </c>
      <c r="E150" s="132">
        <v>1545</v>
      </c>
      <c r="F150" s="133" t="str">
        <f t="shared" si="30"/>
        <v>-</v>
      </c>
      <c r="G150" s="132">
        <v>3320</v>
      </c>
      <c r="H150" s="133">
        <f t="shared" si="31"/>
        <v>1.1488673139158574</v>
      </c>
      <c r="I150" s="132"/>
      <c r="J150" s="133"/>
      <c r="K150" s="133"/>
    </row>
    <row r="151" spans="1:12" x14ac:dyDescent="0.25">
      <c r="B151" s="131" t="s">
        <v>70</v>
      </c>
      <c r="C151" s="132">
        <v>0</v>
      </c>
      <c r="D151" s="133" t="s">
        <v>431</v>
      </c>
      <c r="E151" s="132">
        <v>1334</v>
      </c>
      <c r="F151" s="133" t="str">
        <f t="shared" si="30"/>
        <v>-</v>
      </c>
      <c r="G151" s="132">
        <v>3611</v>
      </c>
      <c r="H151" s="133">
        <f t="shared" si="31"/>
        <v>1.7068965517241379</v>
      </c>
      <c r="I151" s="132"/>
      <c r="J151" s="133"/>
      <c r="K151" s="133"/>
    </row>
    <row r="152" spans="1:12" x14ac:dyDescent="0.25">
      <c r="B152" s="131" t="s">
        <v>72</v>
      </c>
      <c r="C152" s="132">
        <v>0</v>
      </c>
      <c r="D152" s="133" t="s">
        <v>431</v>
      </c>
      <c r="E152" s="132">
        <v>1620</v>
      </c>
      <c r="F152" s="133" t="str">
        <f t="shared" si="30"/>
        <v>-</v>
      </c>
      <c r="G152" s="132">
        <v>3633</v>
      </c>
      <c r="H152" s="133">
        <f t="shared" si="31"/>
        <v>1.2425925925925925</v>
      </c>
      <c r="I152" s="132"/>
      <c r="J152" s="133"/>
      <c r="K152" s="133"/>
    </row>
    <row r="153" spans="1:12" ht="15.75" x14ac:dyDescent="0.25">
      <c r="B153" s="134" t="s">
        <v>33</v>
      </c>
      <c r="C153" s="135">
        <v>522</v>
      </c>
      <c r="D153" s="136">
        <v>-0.98977813460747643</v>
      </c>
      <c r="E153" s="135">
        <v>522</v>
      </c>
      <c r="F153" s="136">
        <f t="shared" si="30"/>
        <v>0</v>
      </c>
      <c r="G153" s="135">
        <v>33429</v>
      </c>
      <c r="H153" s="136">
        <f t="shared" si="31"/>
        <v>63.040229885057471</v>
      </c>
      <c r="I153" s="135">
        <v>13634</v>
      </c>
      <c r="J153" s="136">
        <v>0.62561106474305483</v>
      </c>
      <c r="K153" s="136">
        <v>-0.25966550825369239</v>
      </c>
    </row>
    <row r="154" spans="1:12" ht="6" customHeight="1" x14ac:dyDescent="0.25"/>
    <row r="155" spans="1:12" x14ac:dyDescent="0.25">
      <c r="B155" s="39" t="s">
        <v>19</v>
      </c>
      <c r="C155" s="39"/>
      <c r="D155" s="39"/>
      <c r="E155" s="39"/>
      <c r="F155" s="39"/>
      <c r="G155" s="39"/>
      <c r="H155" s="39"/>
      <c r="I155" s="39"/>
      <c r="J155" s="39"/>
      <c r="K155" s="39"/>
    </row>
    <row r="156" spans="1:12" x14ac:dyDescent="0.25">
      <c r="G156" s="130"/>
      <c r="J156" s="142"/>
    </row>
    <row r="157" spans="1:12" x14ac:dyDescent="0.25">
      <c r="K157" s="141"/>
    </row>
    <row r="158" spans="1:12" ht="48.75" customHeight="1" thickBot="1" x14ac:dyDescent="0.3">
      <c r="B158" s="293" t="s">
        <v>417</v>
      </c>
      <c r="C158" s="293"/>
      <c r="D158" s="293"/>
      <c r="E158" s="293"/>
      <c r="F158" s="293"/>
      <c r="G158" s="293"/>
      <c r="H158" s="293"/>
      <c r="I158" s="293"/>
      <c r="J158" s="293"/>
      <c r="K158" s="293"/>
      <c r="L158" s="1" t="s">
        <v>99</v>
      </c>
    </row>
    <row r="159" spans="1:12" ht="10.5" customHeight="1" thickBot="1" x14ac:dyDescent="0.3">
      <c r="B159" s="124"/>
      <c r="C159" s="125"/>
      <c r="D159" s="124"/>
      <c r="E159" s="124"/>
      <c r="F159" s="124"/>
      <c r="G159" s="124"/>
      <c r="H159" s="124"/>
      <c r="I159" s="2"/>
      <c r="J159" s="2"/>
      <c r="L159" s="1" t="s">
        <v>100</v>
      </c>
    </row>
    <row r="160" spans="1:12" ht="22.5" thickTop="1" thickBot="1" x14ac:dyDescent="0.3">
      <c r="B160" s="126" t="s">
        <v>35</v>
      </c>
      <c r="C160" s="303" t="s">
        <v>35</v>
      </c>
      <c r="D160" s="304"/>
      <c r="E160" s="304"/>
      <c r="F160" s="304"/>
      <c r="G160" s="304"/>
      <c r="H160" s="304"/>
      <c r="I160" s="304"/>
      <c r="J160" s="304"/>
      <c r="K160" s="305"/>
    </row>
    <row r="161" spans="2:11" ht="22.5" thickTop="1" thickBot="1" x14ac:dyDescent="0.3">
      <c r="B161" s="126" t="s">
        <v>33</v>
      </c>
      <c r="C161" s="306">
        <v>2020</v>
      </c>
      <c r="D161" s="307"/>
      <c r="E161" s="308">
        <v>2020</v>
      </c>
      <c r="F161" s="307"/>
      <c r="G161" s="308">
        <v>2022</v>
      </c>
      <c r="H161" s="307"/>
      <c r="I161" s="308">
        <v>2023</v>
      </c>
      <c r="J161" s="309"/>
      <c r="K161" s="310"/>
    </row>
    <row r="162" spans="2:11" ht="16.5" thickTop="1" thickBot="1" x14ac:dyDescent="0.3">
      <c r="B162" s="6"/>
      <c r="C162" s="127" t="s">
        <v>46</v>
      </c>
      <c r="D162" s="128" t="s">
        <v>437</v>
      </c>
      <c r="E162" s="129" t="s">
        <v>46</v>
      </c>
      <c r="F162" s="128" t="s">
        <v>438</v>
      </c>
      <c r="G162" s="129" t="s">
        <v>46</v>
      </c>
      <c r="H162" s="128" t="s">
        <v>47</v>
      </c>
      <c r="I162" s="129" t="s">
        <v>46</v>
      </c>
      <c r="J162" s="128" t="s">
        <v>47</v>
      </c>
      <c r="K162" s="128" t="s">
        <v>48</v>
      </c>
    </row>
    <row r="163" spans="2:11" x14ac:dyDescent="0.25">
      <c r="B163" s="131" t="s">
        <v>50</v>
      </c>
      <c r="C163" s="132">
        <v>122508</v>
      </c>
      <c r="D163" s="133" t="s">
        <v>431</v>
      </c>
      <c r="E163" s="132">
        <v>14055</v>
      </c>
      <c r="F163" s="133">
        <f t="shared" ref="F163:F175" si="35">IFERROR(E163/C163-1,"-")</f>
        <v>-0.88527279851111762</v>
      </c>
      <c r="G163" s="132">
        <v>81250</v>
      </c>
      <c r="H163" s="133">
        <f t="shared" ref="H163:H175" si="36">IFERROR(G163/E163-1,"-")</f>
        <v>4.7808609035930276</v>
      </c>
      <c r="I163" s="132">
        <v>102351</v>
      </c>
      <c r="J163" s="133">
        <f t="shared" ref="J163:J166" si="37">IFERROR(I163/G163-1,"-")</f>
        <v>0.25970461538461542</v>
      </c>
      <c r="K163" s="133">
        <f t="shared" ref="K163:K164" si="38">IFERROR(I163/C163-1,"-")</f>
        <v>-0.16453619355470661</v>
      </c>
    </row>
    <row r="164" spans="2:11" x14ac:dyDescent="0.25">
      <c r="B164" s="131" t="s">
        <v>52</v>
      </c>
      <c r="C164" s="132">
        <v>116835</v>
      </c>
      <c r="D164" s="133" t="s">
        <v>431</v>
      </c>
      <c r="E164" s="132">
        <v>15189</v>
      </c>
      <c r="F164" s="133">
        <f t="shared" si="35"/>
        <v>-0.86999614841443063</v>
      </c>
      <c r="G164" s="132">
        <v>83521</v>
      </c>
      <c r="H164" s="133">
        <f t="shared" si="36"/>
        <v>4.4987820132990981</v>
      </c>
      <c r="I164" s="132">
        <v>104804</v>
      </c>
      <c r="J164" s="133">
        <f t="shared" si="37"/>
        <v>0.25482214053950503</v>
      </c>
      <c r="K164" s="133">
        <f t="shared" si="38"/>
        <v>-0.10297427996747555</v>
      </c>
    </row>
    <row r="165" spans="2:11" x14ac:dyDescent="0.25">
      <c r="B165" s="131" t="s">
        <v>54</v>
      </c>
      <c r="C165" s="132">
        <v>56115</v>
      </c>
      <c r="D165" s="133" t="s">
        <v>431</v>
      </c>
      <c r="E165" s="132">
        <v>19684</v>
      </c>
      <c r="F165" s="133">
        <f t="shared" si="35"/>
        <v>-0.64922035106477771</v>
      </c>
      <c r="G165" s="132">
        <v>95810</v>
      </c>
      <c r="H165" s="133">
        <f t="shared" si="36"/>
        <v>3.8674049989839467</v>
      </c>
      <c r="I165" s="132">
        <v>119076</v>
      </c>
      <c r="J165" s="133">
        <f t="shared" si="37"/>
        <v>0.2428347771631354</v>
      </c>
      <c r="K165" s="133">
        <f>IFERROR(I165/C165-1,"-")</f>
        <v>1.1219994653835874</v>
      </c>
    </row>
    <row r="166" spans="2:11" x14ac:dyDescent="0.25">
      <c r="B166" s="131" t="s">
        <v>56</v>
      </c>
      <c r="C166" s="132">
        <v>0</v>
      </c>
      <c r="D166" s="133" t="s">
        <v>431</v>
      </c>
      <c r="E166" s="132">
        <v>25644</v>
      </c>
      <c r="F166" s="133" t="str">
        <f t="shared" si="35"/>
        <v>-</v>
      </c>
      <c r="G166" s="132">
        <v>103812</v>
      </c>
      <c r="H166" s="133">
        <f t="shared" si="36"/>
        <v>3.0481984089845575</v>
      </c>
      <c r="I166" s="132">
        <v>114771</v>
      </c>
      <c r="J166" s="133">
        <f t="shared" si="37"/>
        <v>0.10556583053982194</v>
      </c>
      <c r="K166" s="133" t="str">
        <f t="shared" ref="K166" si="39">IFERROR(I166/C166-1,"-")</f>
        <v>-</v>
      </c>
    </row>
    <row r="167" spans="2:11" x14ac:dyDescent="0.25">
      <c r="B167" s="131" t="s">
        <v>58</v>
      </c>
      <c r="C167" s="132">
        <v>0</v>
      </c>
      <c r="D167" s="133" t="s">
        <v>431</v>
      </c>
      <c r="E167" s="132">
        <v>29424</v>
      </c>
      <c r="F167" s="133" t="str">
        <f t="shared" si="35"/>
        <v>-</v>
      </c>
      <c r="G167" s="132">
        <v>88368</v>
      </c>
      <c r="H167" s="133">
        <f t="shared" si="36"/>
        <v>2.0032626427406197</v>
      </c>
      <c r="I167" s="132"/>
      <c r="J167" s="133"/>
      <c r="K167" s="133"/>
    </row>
    <row r="168" spans="2:11" x14ac:dyDescent="0.25">
      <c r="B168" s="131" t="s">
        <v>60</v>
      </c>
      <c r="C168" s="132">
        <v>0</v>
      </c>
      <c r="D168" s="133" t="s">
        <v>431</v>
      </c>
      <c r="E168" s="132">
        <v>33530</v>
      </c>
      <c r="F168" s="133" t="str">
        <f t="shared" si="35"/>
        <v>-</v>
      </c>
      <c r="G168" s="132">
        <v>89447</v>
      </c>
      <c r="H168" s="133">
        <f t="shared" si="36"/>
        <v>1.6676707426185504</v>
      </c>
      <c r="I168" s="132"/>
      <c r="J168" s="133"/>
      <c r="K168" s="133"/>
    </row>
    <row r="169" spans="2:11" x14ac:dyDescent="0.25">
      <c r="B169" s="131" t="s">
        <v>62</v>
      </c>
      <c r="C169" s="132">
        <v>25878</v>
      </c>
      <c r="D169" s="133" t="s">
        <v>431</v>
      </c>
      <c r="E169" s="132">
        <v>52271</v>
      </c>
      <c r="F169" s="133">
        <f t="shared" si="35"/>
        <v>1.0199010742715822</v>
      </c>
      <c r="G169" s="132">
        <v>115145</v>
      </c>
      <c r="H169" s="133">
        <f t="shared" si="36"/>
        <v>1.2028467027606129</v>
      </c>
      <c r="I169" s="132"/>
      <c r="J169" s="133"/>
      <c r="K169" s="133"/>
    </row>
    <row r="170" spans="2:11" x14ac:dyDescent="0.25">
      <c r="B170" s="131" t="s">
        <v>64</v>
      </c>
      <c r="C170" s="132">
        <v>37575</v>
      </c>
      <c r="D170" s="133" t="s">
        <v>431</v>
      </c>
      <c r="E170" s="132">
        <v>64538</v>
      </c>
      <c r="F170" s="133">
        <f t="shared" si="35"/>
        <v>0.71757817697937454</v>
      </c>
      <c r="G170" s="132">
        <v>115081</v>
      </c>
      <c r="H170" s="133">
        <f t="shared" si="36"/>
        <v>0.78315101180699753</v>
      </c>
      <c r="I170" s="132"/>
      <c r="J170" s="133"/>
      <c r="K170" s="133"/>
    </row>
    <row r="171" spans="2:11" x14ac:dyDescent="0.25">
      <c r="B171" s="131" t="s">
        <v>66</v>
      </c>
      <c r="C171" s="132">
        <v>25480</v>
      </c>
      <c r="D171" s="133" t="s">
        <v>431</v>
      </c>
      <c r="E171" s="132">
        <v>60040</v>
      </c>
      <c r="F171" s="133">
        <f t="shared" si="35"/>
        <v>1.3563579277864992</v>
      </c>
      <c r="G171" s="132">
        <v>95736</v>
      </c>
      <c r="H171" s="133">
        <f t="shared" si="36"/>
        <v>0.59453697534976691</v>
      </c>
      <c r="I171" s="132"/>
      <c r="J171" s="133"/>
      <c r="K171" s="133"/>
    </row>
    <row r="172" spans="2:11" x14ac:dyDescent="0.25">
      <c r="B172" s="131" t="s">
        <v>68</v>
      </c>
      <c r="C172" s="132">
        <v>25585</v>
      </c>
      <c r="D172" s="133" t="s">
        <v>431</v>
      </c>
      <c r="E172" s="132">
        <v>78410</v>
      </c>
      <c r="F172" s="133">
        <f t="shared" si="35"/>
        <v>2.0646863396521398</v>
      </c>
      <c r="G172" s="132">
        <v>102465</v>
      </c>
      <c r="H172" s="133">
        <f t="shared" si="36"/>
        <v>0.30678484887131741</v>
      </c>
      <c r="I172" s="132"/>
      <c r="J172" s="133"/>
      <c r="K172" s="133"/>
    </row>
    <row r="173" spans="2:11" x14ac:dyDescent="0.25">
      <c r="B173" s="131" t="s">
        <v>70</v>
      </c>
      <c r="C173" s="132">
        <v>21103</v>
      </c>
      <c r="D173" s="133" t="s">
        <v>431</v>
      </c>
      <c r="E173" s="132">
        <v>83065</v>
      </c>
      <c r="F173" s="133">
        <f t="shared" si="35"/>
        <v>2.9361702127659575</v>
      </c>
      <c r="G173" s="132">
        <v>102689</v>
      </c>
      <c r="H173" s="133">
        <f t="shared" si="36"/>
        <v>0.23624872088123761</v>
      </c>
      <c r="I173" s="132"/>
      <c r="J173" s="133"/>
      <c r="K173" s="133"/>
    </row>
    <row r="174" spans="2:11" x14ac:dyDescent="0.25">
      <c r="B174" s="131" t="s">
        <v>72</v>
      </c>
      <c r="C174" s="132">
        <v>21128</v>
      </c>
      <c r="D174" s="133" t="s">
        <v>431</v>
      </c>
      <c r="E174" s="132">
        <v>80483</v>
      </c>
      <c r="F174" s="133">
        <f t="shared" si="35"/>
        <v>2.809305187429004</v>
      </c>
      <c r="G174" s="132">
        <v>105102</v>
      </c>
      <c r="H174" s="133">
        <f t="shared" si="36"/>
        <v>0.30589068498937655</v>
      </c>
      <c r="I174" s="132"/>
      <c r="J174" s="133"/>
      <c r="K174" s="133"/>
    </row>
    <row r="175" spans="2:11" ht="15.75" x14ac:dyDescent="0.25">
      <c r="B175" s="134" t="s">
        <v>33</v>
      </c>
      <c r="C175" s="135">
        <v>394501</v>
      </c>
      <c r="D175" s="136">
        <v>-0.69485045002676338</v>
      </c>
      <c r="E175" s="135">
        <v>394501</v>
      </c>
      <c r="F175" s="136">
        <f t="shared" si="35"/>
        <v>0</v>
      </c>
      <c r="G175" s="135">
        <v>1000065</v>
      </c>
      <c r="H175" s="136">
        <f t="shared" si="36"/>
        <v>1.5350125855194285</v>
      </c>
      <c r="I175" s="135">
        <v>379949</v>
      </c>
      <c r="J175" s="136">
        <v>0.19764410695767021</v>
      </c>
      <c r="K175" s="136">
        <v>-0.14981774568530526</v>
      </c>
    </row>
    <row r="176" spans="2:11" ht="6" customHeight="1" x14ac:dyDescent="0.25"/>
    <row r="177" spans="1:12" x14ac:dyDescent="0.25">
      <c r="B177" s="39" t="s">
        <v>19</v>
      </c>
      <c r="C177" s="39"/>
      <c r="D177" s="39"/>
      <c r="E177" s="39"/>
      <c r="F177" s="39"/>
      <c r="G177" s="39"/>
      <c r="H177" s="39"/>
      <c r="I177" s="39"/>
      <c r="J177" s="39"/>
      <c r="K177" s="39"/>
    </row>
    <row r="180" spans="1:12" ht="48.75" customHeight="1" thickBot="1" x14ac:dyDescent="0.3">
      <c r="B180" s="293" t="s">
        <v>418</v>
      </c>
      <c r="C180" s="293"/>
      <c r="D180" s="293"/>
      <c r="E180" s="293"/>
      <c r="F180" s="293"/>
      <c r="G180" s="293"/>
      <c r="H180" s="293"/>
      <c r="I180" s="293"/>
      <c r="J180" s="293"/>
      <c r="K180" s="293"/>
      <c r="L180" s="1" t="s">
        <v>103</v>
      </c>
    </row>
    <row r="181" spans="1:12" ht="10.5" customHeight="1" thickBot="1" x14ac:dyDescent="0.3">
      <c r="B181" s="124"/>
      <c r="C181" s="125"/>
      <c r="D181" s="124"/>
      <c r="E181" s="124"/>
      <c r="F181" s="124"/>
      <c r="G181" s="124"/>
      <c r="H181" s="124"/>
      <c r="I181" s="2"/>
      <c r="J181" s="2"/>
      <c r="L181" s="1" t="s">
        <v>104</v>
      </c>
    </row>
    <row r="182" spans="1:12" ht="22.5" thickTop="1" thickBot="1" x14ac:dyDescent="0.3">
      <c r="B182" s="126" t="s">
        <v>35</v>
      </c>
      <c r="C182" s="303" t="s">
        <v>26</v>
      </c>
      <c r="D182" s="304"/>
      <c r="E182" s="304"/>
      <c r="F182" s="304"/>
      <c r="G182" s="304"/>
      <c r="H182" s="304"/>
      <c r="I182" s="304"/>
      <c r="J182" s="304"/>
      <c r="K182" s="305"/>
    </row>
    <row r="183" spans="1:12" ht="22.5" thickTop="1" thickBot="1" x14ac:dyDescent="0.3">
      <c r="B183" s="126" t="s">
        <v>190</v>
      </c>
      <c r="C183" s="306">
        <v>2020</v>
      </c>
      <c r="D183" s="307"/>
      <c r="E183" s="308">
        <v>2020</v>
      </c>
      <c r="F183" s="307"/>
      <c r="G183" s="308">
        <v>2022</v>
      </c>
      <c r="H183" s="307"/>
      <c r="I183" s="308">
        <v>2023</v>
      </c>
      <c r="J183" s="309"/>
      <c r="K183" s="310"/>
    </row>
    <row r="184" spans="1:12" ht="16.5" thickTop="1" thickBot="1" x14ac:dyDescent="0.3">
      <c r="B184" s="6"/>
      <c r="C184" s="127" t="s">
        <v>46</v>
      </c>
      <c r="D184" s="128" t="s">
        <v>437</v>
      </c>
      <c r="E184" s="129" t="s">
        <v>46</v>
      </c>
      <c r="F184" s="128" t="s">
        <v>438</v>
      </c>
      <c r="G184" s="129" t="s">
        <v>46</v>
      </c>
      <c r="H184" s="128" t="s">
        <v>47</v>
      </c>
      <c r="I184" s="129" t="s">
        <v>46</v>
      </c>
      <c r="J184" s="128" t="s">
        <v>47</v>
      </c>
      <c r="K184" s="128" t="s">
        <v>48</v>
      </c>
    </row>
    <row r="185" spans="1:12" x14ac:dyDescent="0.25">
      <c r="A185" s="130"/>
      <c r="B185" s="131" t="s">
        <v>50</v>
      </c>
      <c r="C185" s="132">
        <v>7143</v>
      </c>
      <c r="D185" s="133" t="s">
        <v>431</v>
      </c>
      <c r="E185" s="132">
        <v>1994</v>
      </c>
      <c r="F185" s="133">
        <f t="shared" ref="F185:F197" si="40">IFERROR(E185/C185-1,"-")</f>
        <v>-0.72084558308833824</v>
      </c>
      <c r="G185" s="132">
        <v>8861</v>
      </c>
      <c r="H185" s="133">
        <f t="shared" ref="H185:H197" si="41">IFERROR(G185/E185-1,"-")</f>
        <v>3.4438314944834501</v>
      </c>
      <c r="I185" s="132">
        <v>7446</v>
      </c>
      <c r="J185" s="133">
        <f t="shared" ref="J185:J188" si="42">IFERROR(I185/G185-1,"-")</f>
        <v>-0.15968852274009704</v>
      </c>
      <c r="K185" s="133">
        <f t="shared" ref="K185:K186" si="43">IFERROR(I185/C185-1,"-")</f>
        <v>4.2419151616967632E-2</v>
      </c>
    </row>
    <row r="186" spans="1:12" x14ac:dyDescent="0.25">
      <c r="B186" s="131" t="s">
        <v>52</v>
      </c>
      <c r="C186" s="132">
        <v>7774</v>
      </c>
      <c r="D186" s="133" t="s">
        <v>431</v>
      </c>
      <c r="E186" s="132">
        <v>2305</v>
      </c>
      <c r="F186" s="133">
        <f t="shared" si="40"/>
        <v>-0.70349884229482895</v>
      </c>
      <c r="G186" s="132">
        <v>6751</v>
      </c>
      <c r="H186" s="133">
        <f t="shared" si="41"/>
        <v>1.9288503253796097</v>
      </c>
      <c r="I186" s="132">
        <v>7896</v>
      </c>
      <c r="J186" s="133">
        <f t="shared" si="42"/>
        <v>0.16960450303658714</v>
      </c>
      <c r="K186" s="133">
        <f t="shared" si="43"/>
        <v>1.5693336763570986E-2</v>
      </c>
    </row>
    <row r="187" spans="1:12" x14ac:dyDescent="0.25">
      <c r="B187" s="131" t="s">
        <v>54</v>
      </c>
      <c r="C187" s="132">
        <v>3117</v>
      </c>
      <c r="D187" s="133" t="s">
        <v>431</v>
      </c>
      <c r="E187" s="132">
        <v>2498</v>
      </c>
      <c r="F187" s="133">
        <f t="shared" si="40"/>
        <v>-0.19858838626884823</v>
      </c>
      <c r="G187" s="132">
        <v>7693</v>
      </c>
      <c r="H187" s="133">
        <f t="shared" si="41"/>
        <v>2.0796637309847879</v>
      </c>
      <c r="I187" s="132">
        <v>7950</v>
      </c>
      <c r="J187" s="133">
        <f t="shared" si="42"/>
        <v>3.3406993370596716E-2</v>
      </c>
      <c r="K187" s="133">
        <f>IFERROR(I187/C187-1,"-")</f>
        <v>1.5505293551491821</v>
      </c>
    </row>
    <row r="188" spans="1:12" x14ac:dyDescent="0.25">
      <c r="B188" s="131" t="s">
        <v>56</v>
      </c>
      <c r="C188" s="132">
        <v>0</v>
      </c>
      <c r="D188" s="133" t="s">
        <v>431</v>
      </c>
      <c r="E188" s="132">
        <v>3126</v>
      </c>
      <c r="F188" s="133" t="str">
        <f t="shared" si="40"/>
        <v>-</v>
      </c>
      <c r="G188" s="132">
        <v>8118</v>
      </c>
      <c r="H188" s="133">
        <f t="shared" si="41"/>
        <v>1.5969289827255277</v>
      </c>
      <c r="I188" s="132">
        <v>8743</v>
      </c>
      <c r="J188" s="133">
        <f t="shared" si="42"/>
        <v>7.6989406257699011E-2</v>
      </c>
      <c r="K188" s="133" t="str">
        <f t="shared" ref="K188" si="44">IFERROR(I188/C188-1,"-")</f>
        <v>-</v>
      </c>
    </row>
    <row r="189" spans="1:12" x14ac:dyDescent="0.25">
      <c r="B189" s="131" t="s">
        <v>58</v>
      </c>
      <c r="C189" s="132">
        <v>0</v>
      </c>
      <c r="D189" s="133" t="s">
        <v>431</v>
      </c>
      <c r="E189" s="132">
        <v>3806</v>
      </c>
      <c r="F189" s="133" t="str">
        <f t="shared" si="40"/>
        <v>-</v>
      </c>
      <c r="G189" s="132">
        <v>7269</v>
      </c>
      <c r="H189" s="133">
        <f t="shared" si="41"/>
        <v>0.90987913820283772</v>
      </c>
      <c r="I189" s="132"/>
      <c r="J189" s="133"/>
      <c r="K189" s="133"/>
    </row>
    <row r="190" spans="1:12" x14ac:dyDescent="0.25">
      <c r="B190" s="131" t="s">
        <v>60</v>
      </c>
      <c r="C190" s="132">
        <v>0</v>
      </c>
      <c r="D190" s="133" t="s">
        <v>431</v>
      </c>
      <c r="E190" s="132">
        <v>3148</v>
      </c>
      <c r="F190" s="133" t="str">
        <f t="shared" si="40"/>
        <v>-</v>
      </c>
      <c r="G190" s="132">
        <v>7412</v>
      </c>
      <c r="H190" s="133">
        <f t="shared" si="41"/>
        <v>1.3545108005082591</v>
      </c>
      <c r="I190" s="132"/>
      <c r="J190" s="133"/>
      <c r="K190" s="133"/>
    </row>
    <row r="191" spans="1:12" x14ac:dyDescent="0.25">
      <c r="B191" s="131" t="s">
        <v>62</v>
      </c>
      <c r="C191" s="132">
        <v>1987</v>
      </c>
      <c r="D191" s="133" t="s">
        <v>431</v>
      </c>
      <c r="E191" s="132">
        <v>5159</v>
      </c>
      <c r="F191" s="133">
        <f t="shared" si="40"/>
        <v>1.5963764469048818</v>
      </c>
      <c r="G191" s="132">
        <v>7918</v>
      </c>
      <c r="H191" s="133">
        <f t="shared" si="41"/>
        <v>0.53479356464431094</v>
      </c>
      <c r="I191" s="132"/>
      <c r="J191" s="133"/>
      <c r="K191" s="133"/>
    </row>
    <row r="192" spans="1:12" x14ac:dyDescent="0.25">
      <c r="B192" s="131" t="s">
        <v>64</v>
      </c>
      <c r="C192" s="132">
        <v>4661</v>
      </c>
      <c r="D192" s="133" t="s">
        <v>431</v>
      </c>
      <c r="E192" s="132">
        <v>3582</v>
      </c>
      <c r="F192" s="133">
        <f t="shared" si="40"/>
        <v>-0.23149538725595364</v>
      </c>
      <c r="G192" s="132">
        <v>8085</v>
      </c>
      <c r="H192" s="133">
        <f t="shared" si="41"/>
        <v>1.2571189279731994</v>
      </c>
      <c r="I192" s="132"/>
      <c r="J192" s="133"/>
      <c r="K192" s="133"/>
    </row>
    <row r="193" spans="2:12" x14ac:dyDescent="0.25">
      <c r="B193" s="131" t="s">
        <v>66</v>
      </c>
      <c r="C193" s="132">
        <v>3895</v>
      </c>
      <c r="D193" s="133" t="s">
        <v>431</v>
      </c>
      <c r="E193" s="132">
        <v>4883</v>
      </c>
      <c r="F193" s="133">
        <f t="shared" si="40"/>
        <v>0.25365853658536586</v>
      </c>
      <c r="G193" s="132">
        <v>7315</v>
      </c>
      <c r="H193" s="133">
        <f t="shared" si="41"/>
        <v>0.49805447470817121</v>
      </c>
      <c r="I193" s="132"/>
      <c r="J193" s="133"/>
      <c r="K193" s="133"/>
    </row>
    <row r="194" spans="2:12" x14ac:dyDescent="0.25">
      <c r="B194" s="131" t="s">
        <v>68</v>
      </c>
      <c r="C194" s="132">
        <v>4445</v>
      </c>
      <c r="D194" s="133" t="s">
        <v>431</v>
      </c>
      <c r="E194" s="132">
        <v>8197</v>
      </c>
      <c r="F194" s="133">
        <f t="shared" si="40"/>
        <v>0.84409448818897648</v>
      </c>
      <c r="G194" s="132">
        <v>8316</v>
      </c>
      <c r="H194" s="133">
        <f t="shared" si="41"/>
        <v>1.4517506404782221E-2</v>
      </c>
      <c r="I194" s="132"/>
      <c r="J194" s="133"/>
      <c r="K194" s="133"/>
    </row>
    <row r="195" spans="2:12" x14ac:dyDescent="0.25">
      <c r="B195" s="131" t="s">
        <v>70</v>
      </c>
      <c r="C195" s="132">
        <v>3120</v>
      </c>
      <c r="D195" s="133" t="s">
        <v>431</v>
      </c>
      <c r="E195" s="132">
        <v>9163</v>
      </c>
      <c r="F195" s="133">
        <f t="shared" si="40"/>
        <v>1.9368589743589744</v>
      </c>
      <c r="G195" s="132">
        <v>7613</v>
      </c>
      <c r="H195" s="133">
        <f t="shared" si="41"/>
        <v>-0.16915857251991706</v>
      </c>
      <c r="I195" s="132"/>
      <c r="J195" s="133"/>
      <c r="K195" s="133"/>
    </row>
    <row r="196" spans="2:12" x14ac:dyDescent="0.25">
      <c r="B196" s="131" t="s">
        <v>72</v>
      </c>
      <c r="C196" s="132">
        <v>2510</v>
      </c>
      <c r="D196" s="133" t="s">
        <v>431</v>
      </c>
      <c r="E196" s="132">
        <v>7231</v>
      </c>
      <c r="F196" s="133">
        <f t="shared" si="40"/>
        <v>1.8808764940239042</v>
      </c>
      <c r="G196" s="132">
        <v>7456</v>
      </c>
      <c r="H196" s="133">
        <f t="shared" si="41"/>
        <v>3.1116028211865654E-2</v>
      </c>
      <c r="I196" s="132"/>
      <c r="J196" s="133"/>
      <c r="K196" s="133"/>
    </row>
    <row r="197" spans="2:12" ht="15.75" x14ac:dyDescent="0.25">
      <c r="B197" s="134" t="s">
        <v>33</v>
      </c>
      <c r="C197" s="135">
        <v>35274</v>
      </c>
      <c r="D197" s="136">
        <v>-0.50063705087913024</v>
      </c>
      <c r="E197" s="135">
        <v>35274</v>
      </c>
      <c r="F197" s="136">
        <f t="shared" si="40"/>
        <v>0</v>
      </c>
      <c r="G197" s="135">
        <v>79605</v>
      </c>
      <c r="H197" s="136">
        <f t="shared" si="41"/>
        <v>1.2567613539717639</v>
      </c>
      <c r="I197" s="135">
        <v>28319</v>
      </c>
      <c r="J197" s="136">
        <v>1.3782487291472689E-2</v>
      </c>
      <c r="K197" s="136">
        <v>0.23399712405769324</v>
      </c>
    </row>
    <row r="198" spans="2:12" ht="6" customHeight="1" x14ac:dyDescent="0.25"/>
    <row r="199" spans="2:12" x14ac:dyDescent="0.25">
      <c r="B199" s="39" t="s">
        <v>19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2" x14ac:dyDescent="0.25">
      <c r="G200" s="130"/>
    </row>
    <row r="202" spans="2:12" ht="48.75" customHeight="1" thickBot="1" x14ac:dyDescent="0.3">
      <c r="B202" s="293" t="s">
        <v>419</v>
      </c>
      <c r="C202" s="293"/>
      <c r="D202" s="293"/>
      <c r="E202" s="293"/>
      <c r="F202" s="293"/>
      <c r="G202" s="293"/>
      <c r="H202" s="293"/>
      <c r="I202" s="293"/>
      <c r="J202" s="293"/>
      <c r="K202" s="293"/>
      <c r="L202" s="1" t="s">
        <v>108</v>
      </c>
    </row>
    <row r="203" spans="2:12" ht="10.5" customHeight="1" thickBot="1" x14ac:dyDescent="0.3">
      <c r="B203" s="124"/>
      <c r="C203" s="125"/>
      <c r="D203" s="124"/>
      <c r="E203" s="124"/>
      <c r="F203" s="124"/>
      <c r="G203" s="124"/>
      <c r="H203" s="124"/>
      <c r="I203" s="2"/>
      <c r="J203" s="2"/>
      <c r="L203" s="1" t="s">
        <v>109</v>
      </c>
    </row>
    <row r="204" spans="2:12" ht="22.5" thickTop="1" thickBot="1" x14ac:dyDescent="0.3">
      <c r="B204" s="126" t="s">
        <v>35</v>
      </c>
      <c r="C204" s="303" t="s">
        <v>28</v>
      </c>
      <c r="D204" s="304"/>
      <c r="E204" s="304"/>
      <c r="F204" s="304"/>
      <c r="G204" s="304"/>
      <c r="H204" s="304"/>
      <c r="I204" s="304"/>
      <c r="J204" s="304"/>
      <c r="K204" s="305"/>
    </row>
    <row r="205" spans="2:12" ht="22.5" thickTop="1" thickBot="1" x14ac:dyDescent="0.3">
      <c r="B205" s="126" t="s">
        <v>23</v>
      </c>
      <c r="C205" s="306">
        <v>2020</v>
      </c>
      <c r="D205" s="307"/>
      <c r="E205" s="308">
        <v>2020</v>
      </c>
      <c r="F205" s="307"/>
      <c r="G205" s="308">
        <v>2022</v>
      </c>
      <c r="H205" s="307"/>
      <c r="I205" s="308">
        <v>2023</v>
      </c>
      <c r="J205" s="309"/>
      <c r="K205" s="310"/>
    </row>
    <row r="206" spans="2:12" ht="16.5" thickTop="1" thickBot="1" x14ac:dyDescent="0.3">
      <c r="B206" s="6"/>
      <c r="C206" s="127" t="s">
        <v>46</v>
      </c>
      <c r="D206" s="128" t="s">
        <v>437</v>
      </c>
      <c r="E206" s="129" t="s">
        <v>46</v>
      </c>
      <c r="F206" s="128" t="s">
        <v>438</v>
      </c>
      <c r="G206" s="129" t="s">
        <v>46</v>
      </c>
      <c r="H206" s="128" t="s">
        <v>47</v>
      </c>
      <c r="I206" s="129" t="s">
        <v>46</v>
      </c>
      <c r="J206" s="128" t="s">
        <v>47</v>
      </c>
      <c r="K206" s="128" t="s">
        <v>48</v>
      </c>
    </row>
    <row r="207" spans="2:12" x14ac:dyDescent="0.25">
      <c r="B207" s="131" t="s">
        <v>50</v>
      </c>
      <c r="C207" s="132">
        <v>67121</v>
      </c>
      <c r="D207" s="133" t="s">
        <v>431</v>
      </c>
      <c r="E207" s="132">
        <v>8434</v>
      </c>
      <c r="F207" s="133">
        <f t="shared" ref="F207:F219" si="45">IFERROR(E207/C207-1,"-")</f>
        <v>-0.87434632976266746</v>
      </c>
      <c r="G207" s="132">
        <v>45082</v>
      </c>
      <c r="H207" s="133">
        <f t="shared" ref="H207:H219" si="46">IFERROR(G207/E207-1,"-")</f>
        <v>4.3452691486838981</v>
      </c>
      <c r="I207" s="132">
        <v>56358</v>
      </c>
      <c r="J207" s="133">
        <f t="shared" ref="J207:J210" si="47">IFERROR(I207/G207-1,"-")</f>
        <v>0.25012199991127271</v>
      </c>
      <c r="K207" s="133">
        <f t="shared" ref="K207:K208" si="48">IFERROR(I207/C207-1,"-")</f>
        <v>-0.16035219975864479</v>
      </c>
    </row>
    <row r="208" spans="2:12" x14ac:dyDescent="0.25">
      <c r="B208" s="131" t="s">
        <v>52</v>
      </c>
      <c r="C208" s="132">
        <v>64491</v>
      </c>
      <c r="D208" s="133" t="s">
        <v>431</v>
      </c>
      <c r="E208" s="132">
        <v>9772</v>
      </c>
      <c r="F208" s="133">
        <f t="shared" si="45"/>
        <v>-0.84847498100510155</v>
      </c>
      <c r="G208" s="132">
        <v>46744</v>
      </c>
      <c r="H208" s="133">
        <f t="shared" si="46"/>
        <v>3.7834629553827259</v>
      </c>
      <c r="I208" s="132">
        <v>59805</v>
      </c>
      <c r="J208" s="133">
        <f t="shared" si="47"/>
        <v>0.27941553996234814</v>
      </c>
      <c r="K208" s="133">
        <f t="shared" si="48"/>
        <v>-7.2661301576964266E-2</v>
      </c>
    </row>
    <row r="209" spans="2:12" x14ac:dyDescent="0.25">
      <c r="B209" s="131" t="s">
        <v>54</v>
      </c>
      <c r="C209" s="132">
        <v>32972</v>
      </c>
      <c r="D209" s="133" t="s">
        <v>431</v>
      </c>
      <c r="E209" s="132">
        <v>13418</v>
      </c>
      <c r="F209" s="133">
        <f t="shared" si="45"/>
        <v>-0.59304864733713458</v>
      </c>
      <c r="G209" s="132">
        <v>55944</v>
      </c>
      <c r="H209" s="133">
        <f t="shared" si="46"/>
        <v>3.1693247875987476</v>
      </c>
      <c r="I209" s="132">
        <v>69756</v>
      </c>
      <c r="J209" s="133">
        <f t="shared" si="47"/>
        <v>0.24688974688974685</v>
      </c>
      <c r="K209" s="133">
        <f>IFERROR(I209/C209-1,"-")</f>
        <v>1.1156132476040277</v>
      </c>
    </row>
    <row r="210" spans="2:12" x14ac:dyDescent="0.25">
      <c r="B210" s="131" t="s">
        <v>56</v>
      </c>
      <c r="C210" s="132">
        <v>0</v>
      </c>
      <c r="D210" s="133" t="s">
        <v>431</v>
      </c>
      <c r="E210" s="132">
        <v>16369</v>
      </c>
      <c r="F210" s="133" t="str">
        <f t="shared" si="45"/>
        <v>-</v>
      </c>
      <c r="G210" s="132">
        <v>61844</v>
      </c>
      <c r="H210" s="133">
        <f t="shared" si="46"/>
        <v>2.7781171727045022</v>
      </c>
      <c r="I210" s="132">
        <v>65543</v>
      </c>
      <c r="J210" s="133">
        <f t="shared" si="47"/>
        <v>5.9811784490007014E-2</v>
      </c>
      <c r="K210" s="133" t="str">
        <f t="shared" ref="K210" si="49">IFERROR(I210/C210-1,"-")</f>
        <v>-</v>
      </c>
    </row>
    <row r="211" spans="2:12" x14ac:dyDescent="0.25">
      <c r="B211" s="131" t="s">
        <v>58</v>
      </c>
      <c r="C211" s="132">
        <v>0</v>
      </c>
      <c r="D211" s="133" t="s">
        <v>431</v>
      </c>
      <c r="E211" s="132">
        <v>19680</v>
      </c>
      <c r="F211" s="133" t="str">
        <f t="shared" si="45"/>
        <v>-</v>
      </c>
      <c r="G211" s="132">
        <v>54582</v>
      </c>
      <c r="H211" s="133">
        <f t="shared" si="46"/>
        <v>1.7734756097560975</v>
      </c>
      <c r="I211" s="132"/>
      <c r="J211" s="133"/>
      <c r="K211" s="133"/>
    </row>
    <row r="212" spans="2:12" x14ac:dyDescent="0.25">
      <c r="B212" s="131" t="s">
        <v>60</v>
      </c>
      <c r="C212" s="132">
        <v>0</v>
      </c>
      <c r="D212" s="133" t="s">
        <v>431</v>
      </c>
      <c r="E212" s="132">
        <v>22525</v>
      </c>
      <c r="F212" s="133" t="str">
        <f t="shared" si="45"/>
        <v>-</v>
      </c>
      <c r="G212" s="132">
        <v>55769</v>
      </c>
      <c r="H212" s="133">
        <f t="shared" si="46"/>
        <v>1.4758712541620422</v>
      </c>
      <c r="I212" s="132"/>
      <c r="J212" s="133"/>
      <c r="K212" s="133"/>
    </row>
    <row r="213" spans="2:12" x14ac:dyDescent="0.25">
      <c r="B213" s="131" t="s">
        <v>62</v>
      </c>
      <c r="C213" s="132">
        <v>0</v>
      </c>
      <c r="D213" s="133" t="s">
        <v>431</v>
      </c>
      <c r="E213" s="132">
        <v>33105</v>
      </c>
      <c r="F213" s="133" t="str">
        <f t="shared" si="45"/>
        <v>-</v>
      </c>
      <c r="G213" s="132">
        <v>72423</v>
      </c>
      <c r="H213" s="133">
        <f t="shared" si="46"/>
        <v>1.1876755777072949</v>
      </c>
      <c r="I213" s="132"/>
      <c r="J213" s="133"/>
      <c r="K213" s="133"/>
    </row>
    <row r="214" spans="2:12" x14ac:dyDescent="0.25">
      <c r="B214" s="131" t="s">
        <v>64</v>
      </c>
      <c r="C214" s="132">
        <v>0</v>
      </c>
      <c r="D214" s="133" t="s">
        <v>431</v>
      </c>
      <c r="E214" s="132">
        <v>42080</v>
      </c>
      <c r="F214" s="133" t="str">
        <f t="shared" si="45"/>
        <v>-</v>
      </c>
      <c r="G214" s="132">
        <v>67945</v>
      </c>
      <c r="H214" s="133">
        <f t="shared" si="46"/>
        <v>0.61466254752851701</v>
      </c>
      <c r="I214" s="132"/>
      <c r="J214" s="133"/>
      <c r="K214" s="133"/>
    </row>
    <row r="215" spans="2:12" x14ac:dyDescent="0.25">
      <c r="B215" s="131" t="s">
        <v>66</v>
      </c>
      <c r="C215" s="132">
        <v>0</v>
      </c>
      <c r="D215" s="133" t="s">
        <v>431</v>
      </c>
      <c r="E215" s="132">
        <v>38337</v>
      </c>
      <c r="F215" s="133" t="str">
        <f t="shared" si="45"/>
        <v>-</v>
      </c>
      <c r="G215" s="132">
        <v>56422</v>
      </c>
      <c r="H215" s="133">
        <f t="shared" si="46"/>
        <v>0.47173748597960197</v>
      </c>
      <c r="I215" s="132"/>
      <c r="J215" s="133"/>
      <c r="K215" s="133"/>
    </row>
    <row r="216" spans="2:12" x14ac:dyDescent="0.25">
      <c r="B216" s="131" t="s">
        <v>68</v>
      </c>
      <c r="C216" s="132">
        <v>0</v>
      </c>
      <c r="D216" s="133" t="s">
        <v>431</v>
      </c>
      <c r="E216" s="132">
        <v>46596</v>
      </c>
      <c r="F216" s="133" t="str">
        <f t="shared" si="45"/>
        <v>-</v>
      </c>
      <c r="G216" s="132">
        <v>60503</v>
      </c>
      <c r="H216" s="133">
        <f t="shared" si="46"/>
        <v>0.29845909520130487</v>
      </c>
      <c r="I216" s="132"/>
      <c r="J216" s="133"/>
      <c r="K216" s="133"/>
    </row>
    <row r="217" spans="2:12" x14ac:dyDescent="0.25">
      <c r="B217" s="131" t="s">
        <v>70</v>
      </c>
      <c r="C217" s="132">
        <v>0</v>
      </c>
      <c r="D217" s="133" t="s">
        <v>431</v>
      </c>
      <c r="E217" s="132">
        <v>46768</v>
      </c>
      <c r="F217" s="133" t="str">
        <f t="shared" si="45"/>
        <v>-</v>
      </c>
      <c r="G217" s="132">
        <v>58447</v>
      </c>
      <c r="H217" s="133">
        <f t="shared" si="46"/>
        <v>0.249722032158741</v>
      </c>
      <c r="I217" s="132"/>
      <c r="J217" s="133"/>
      <c r="K217" s="133"/>
    </row>
    <row r="218" spans="2:12" x14ac:dyDescent="0.25">
      <c r="B218" s="131" t="s">
        <v>72</v>
      </c>
      <c r="C218" s="132">
        <v>0</v>
      </c>
      <c r="D218" s="133" t="s">
        <v>431</v>
      </c>
      <c r="E218" s="132">
        <v>45863</v>
      </c>
      <c r="F218" s="133" t="str">
        <f t="shared" si="45"/>
        <v>-</v>
      </c>
      <c r="G218" s="132">
        <v>60137</v>
      </c>
      <c r="H218" s="133">
        <f t="shared" si="46"/>
        <v>0.31123127575605603</v>
      </c>
      <c r="I218" s="132"/>
      <c r="J218" s="133"/>
      <c r="K218" s="133"/>
    </row>
    <row r="219" spans="2:12" ht="15.75" x14ac:dyDescent="0.25">
      <c r="B219" s="134" t="s">
        <v>33</v>
      </c>
      <c r="C219" s="135">
        <v>16460</v>
      </c>
      <c r="D219" s="136">
        <v>-0.97677063899089167</v>
      </c>
      <c r="E219" s="135">
        <v>16460</v>
      </c>
      <c r="F219" s="136">
        <f t="shared" si="45"/>
        <v>0</v>
      </c>
      <c r="G219" s="135">
        <v>587374</v>
      </c>
      <c r="H219" s="136">
        <f t="shared" si="46"/>
        <v>34.684933171324424</v>
      </c>
      <c r="I219" s="135">
        <v>214385</v>
      </c>
      <c r="J219" s="136">
        <v>0.17986494444230416</v>
      </c>
      <c r="K219" s="136">
        <v>-0.11808746518793378</v>
      </c>
    </row>
    <row r="220" spans="2:12" ht="6" customHeight="1" x14ac:dyDescent="0.25"/>
    <row r="221" spans="2:12" x14ac:dyDescent="0.25">
      <c r="B221" s="39" t="s">
        <v>19</v>
      </c>
      <c r="C221" s="39"/>
      <c r="D221" s="39"/>
      <c r="E221" s="39"/>
      <c r="F221" s="39"/>
      <c r="G221" s="39"/>
      <c r="H221" s="39"/>
      <c r="I221" s="39"/>
      <c r="J221" s="39"/>
      <c r="K221" s="39"/>
    </row>
    <row r="222" spans="2:12" x14ac:dyDescent="0.25">
      <c r="G222" s="130"/>
      <c r="I222" s="141"/>
      <c r="K222" s="141"/>
    </row>
    <row r="224" spans="2:12" ht="48.75" customHeight="1" thickBot="1" x14ac:dyDescent="0.3">
      <c r="B224" s="293" t="s">
        <v>420</v>
      </c>
      <c r="C224" s="293"/>
      <c r="D224" s="293"/>
      <c r="E224" s="293"/>
      <c r="F224" s="293"/>
      <c r="G224" s="293"/>
      <c r="H224" s="293"/>
      <c r="I224" s="293"/>
      <c r="J224" s="293"/>
      <c r="K224" s="293"/>
      <c r="L224" s="1" t="s">
        <v>112</v>
      </c>
    </row>
    <row r="225" spans="2:12" ht="10.5" customHeight="1" thickBot="1" x14ac:dyDescent="0.3">
      <c r="B225" s="124"/>
      <c r="C225" s="125"/>
      <c r="D225" s="124"/>
      <c r="E225" s="124"/>
      <c r="F225" s="124"/>
      <c r="G225" s="124"/>
      <c r="H225" s="124"/>
      <c r="I225" s="2"/>
      <c r="J225" s="2"/>
      <c r="L225" s="1" t="s">
        <v>113</v>
      </c>
    </row>
    <row r="226" spans="2:12" ht="22.5" thickTop="1" thickBot="1" x14ac:dyDescent="0.3">
      <c r="B226" s="126" t="s">
        <v>35</v>
      </c>
      <c r="C226" s="303" t="s">
        <v>29</v>
      </c>
      <c r="D226" s="304"/>
      <c r="E226" s="304"/>
      <c r="F226" s="304"/>
      <c r="G226" s="304"/>
      <c r="H226" s="304"/>
      <c r="I226" s="304"/>
      <c r="J226" s="304"/>
      <c r="K226" s="305"/>
    </row>
    <row r="227" spans="2:12" ht="22.5" thickTop="1" thickBot="1" x14ac:dyDescent="0.3">
      <c r="B227" s="126" t="s">
        <v>24</v>
      </c>
      <c r="C227" s="306">
        <v>2020</v>
      </c>
      <c r="D227" s="307"/>
      <c r="E227" s="308">
        <v>2020</v>
      </c>
      <c r="F227" s="307"/>
      <c r="G227" s="308">
        <v>2022</v>
      </c>
      <c r="H227" s="307"/>
      <c r="I227" s="308">
        <v>2023</v>
      </c>
      <c r="J227" s="309"/>
      <c r="K227" s="310"/>
    </row>
    <row r="228" spans="2:12" ht="16.5" thickTop="1" thickBot="1" x14ac:dyDescent="0.3">
      <c r="B228" s="6"/>
      <c r="C228" s="127" t="s">
        <v>46</v>
      </c>
      <c r="D228" s="128" t="s">
        <v>437</v>
      </c>
      <c r="E228" s="129" t="s">
        <v>46</v>
      </c>
      <c r="F228" s="128" t="s">
        <v>438</v>
      </c>
      <c r="G228" s="129" t="s">
        <v>46</v>
      </c>
      <c r="H228" s="128" t="s">
        <v>47</v>
      </c>
      <c r="I228" s="129" t="s">
        <v>46</v>
      </c>
      <c r="J228" s="128" t="s">
        <v>47</v>
      </c>
      <c r="K228" s="128" t="s">
        <v>48</v>
      </c>
    </row>
    <row r="229" spans="2:12" x14ac:dyDescent="0.25">
      <c r="B229" s="131" t="s">
        <v>50</v>
      </c>
      <c r="C229" s="132">
        <v>32346</v>
      </c>
      <c r="D229" s="133" t="s">
        <v>431</v>
      </c>
      <c r="E229" s="132">
        <v>2378</v>
      </c>
      <c r="F229" s="133">
        <f t="shared" ref="F229:F241" si="50">IFERROR(E229/C229-1,"-")</f>
        <v>-0.92648240895319356</v>
      </c>
      <c r="G229" s="132">
        <v>18631</v>
      </c>
      <c r="H229" s="133">
        <f t="shared" ref="H229:H241" si="51">IFERROR(G229/E229-1,"-")</f>
        <v>6.8347350714886463</v>
      </c>
      <c r="I229" s="132">
        <v>27849</v>
      </c>
      <c r="J229" s="133">
        <f t="shared" ref="J229:J232" si="52">IFERROR(I229/G229-1,"-")</f>
        <v>0.49476678653856476</v>
      </c>
      <c r="K229" s="133">
        <f t="shared" ref="K229:K230" si="53">IFERROR(I229/C229-1,"-")</f>
        <v>-0.13902800964570583</v>
      </c>
    </row>
    <row r="230" spans="2:12" x14ac:dyDescent="0.25">
      <c r="B230" s="131" t="s">
        <v>52</v>
      </c>
      <c r="C230" s="132">
        <v>29649</v>
      </c>
      <c r="D230" s="133" t="s">
        <v>431</v>
      </c>
      <c r="E230" s="132">
        <v>2058</v>
      </c>
      <c r="F230" s="133">
        <f t="shared" si="50"/>
        <v>-0.93058787817464328</v>
      </c>
      <c r="G230" s="132">
        <v>21045</v>
      </c>
      <c r="H230" s="133">
        <f t="shared" si="51"/>
        <v>9.2259475218658888</v>
      </c>
      <c r="I230" s="132">
        <v>26483</v>
      </c>
      <c r="J230" s="133">
        <f t="shared" si="52"/>
        <v>0.25839866951770007</v>
      </c>
      <c r="K230" s="133">
        <f t="shared" si="53"/>
        <v>-0.1067826908158791</v>
      </c>
    </row>
    <row r="231" spans="2:12" x14ac:dyDescent="0.25">
      <c r="B231" s="131" t="s">
        <v>54</v>
      </c>
      <c r="C231" s="132">
        <v>11635</v>
      </c>
      <c r="D231" s="133" t="s">
        <v>431</v>
      </c>
      <c r="E231" s="132">
        <v>2229</v>
      </c>
      <c r="F231" s="133">
        <f t="shared" si="50"/>
        <v>-0.80842286205414693</v>
      </c>
      <c r="G231" s="132">
        <v>22370</v>
      </c>
      <c r="H231" s="133">
        <f t="shared" si="51"/>
        <v>9.0358905338716919</v>
      </c>
      <c r="I231" s="132">
        <v>29621</v>
      </c>
      <c r="J231" s="133">
        <f t="shared" si="52"/>
        <v>0.32413947250782305</v>
      </c>
      <c r="K231" s="133">
        <f>IFERROR(I231/C231-1,"-")</f>
        <v>1.5458530296519122</v>
      </c>
    </row>
    <row r="232" spans="2:12" x14ac:dyDescent="0.25">
      <c r="B232" s="131" t="s">
        <v>56</v>
      </c>
      <c r="C232" s="132">
        <v>0</v>
      </c>
      <c r="D232" s="133" t="s">
        <v>431</v>
      </c>
      <c r="E232" s="132">
        <v>3727</v>
      </c>
      <c r="F232" s="133" t="str">
        <f t="shared" si="50"/>
        <v>-</v>
      </c>
      <c r="G232" s="132">
        <v>24888</v>
      </c>
      <c r="H232" s="133">
        <f t="shared" si="51"/>
        <v>5.6777569090421247</v>
      </c>
      <c r="I232" s="132">
        <v>29171</v>
      </c>
      <c r="J232" s="133">
        <f t="shared" si="52"/>
        <v>0.17209096753455477</v>
      </c>
      <c r="K232" s="133" t="str">
        <f t="shared" ref="K232" si="54">IFERROR(I232/C232-1,"-")</f>
        <v>-</v>
      </c>
    </row>
    <row r="233" spans="2:12" x14ac:dyDescent="0.25">
      <c r="B233" s="131" t="s">
        <v>58</v>
      </c>
      <c r="C233" s="132">
        <v>0</v>
      </c>
      <c r="D233" s="133" t="s">
        <v>431</v>
      </c>
      <c r="E233" s="132">
        <v>3941</v>
      </c>
      <c r="F233" s="133" t="str">
        <f t="shared" si="50"/>
        <v>-</v>
      </c>
      <c r="G233" s="132">
        <v>19935</v>
      </c>
      <c r="H233" s="133">
        <f t="shared" si="51"/>
        <v>4.0583608221263638</v>
      </c>
      <c r="I233" s="132"/>
      <c r="J233" s="133"/>
      <c r="K233" s="133"/>
    </row>
    <row r="234" spans="2:12" x14ac:dyDescent="0.25">
      <c r="B234" s="131" t="s">
        <v>60</v>
      </c>
      <c r="C234" s="132">
        <v>0</v>
      </c>
      <c r="D234" s="133" t="s">
        <v>431</v>
      </c>
      <c r="E234" s="132">
        <v>5274</v>
      </c>
      <c r="F234" s="133" t="str">
        <f t="shared" si="50"/>
        <v>-</v>
      </c>
      <c r="G234" s="132">
        <v>18992</v>
      </c>
      <c r="H234" s="133">
        <f t="shared" si="51"/>
        <v>2.6010618126659084</v>
      </c>
      <c r="I234" s="132"/>
      <c r="J234" s="133"/>
      <c r="K234" s="133"/>
    </row>
    <row r="235" spans="2:12" x14ac:dyDescent="0.25">
      <c r="B235" s="131" t="s">
        <v>62</v>
      </c>
      <c r="C235" s="132">
        <v>0</v>
      </c>
      <c r="D235" s="133" t="s">
        <v>431</v>
      </c>
      <c r="E235" s="132">
        <v>10008</v>
      </c>
      <c r="F235" s="133" t="str">
        <f t="shared" si="50"/>
        <v>-</v>
      </c>
      <c r="G235" s="132">
        <v>25785</v>
      </c>
      <c r="H235" s="133">
        <f t="shared" si="51"/>
        <v>1.5764388489208634</v>
      </c>
      <c r="I235" s="132"/>
      <c r="J235" s="133"/>
      <c r="K235" s="133"/>
    </row>
    <row r="236" spans="2:12" x14ac:dyDescent="0.25">
      <c r="B236" s="131" t="s">
        <v>64</v>
      </c>
      <c r="C236" s="132">
        <v>0</v>
      </c>
      <c r="D236" s="133" t="s">
        <v>431</v>
      </c>
      <c r="E236" s="132">
        <v>12559</v>
      </c>
      <c r="F236" s="133" t="str">
        <f t="shared" si="50"/>
        <v>-</v>
      </c>
      <c r="G236" s="132">
        <v>29090</v>
      </c>
      <c r="H236" s="133">
        <f t="shared" si="51"/>
        <v>1.3162672187276057</v>
      </c>
      <c r="I236" s="132"/>
      <c r="J236" s="133"/>
      <c r="K236" s="133"/>
    </row>
    <row r="237" spans="2:12" x14ac:dyDescent="0.25">
      <c r="B237" s="131" t="s">
        <v>66</v>
      </c>
      <c r="C237" s="132">
        <v>0</v>
      </c>
      <c r="D237" s="133" t="s">
        <v>431</v>
      </c>
      <c r="E237" s="132">
        <v>11385</v>
      </c>
      <c r="F237" s="133" t="str">
        <f t="shared" si="50"/>
        <v>-</v>
      </c>
      <c r="G237" s="132">
        <v>23689</v>
      </c>
      <c r="H237" s="133">
        <f t="shared" si="51"/>
        <v>1.0807202459376373</v>
      </c>
      <c r="I237" s="132"/>
      <c r="J237" s="133"/>
      <c r="K237" s="133"/>
    </row>
    <row r="238" spans="2:12" x14ac:dyDescent="0.25">
      <c r="B238" s="131" t="s">
        <v>68</v>
      </c>
      <c r="C238" s="132">
        <v>0</v>
      </c>
      <c r="D238" s="133" t="s">
        <v>431</v>
      </c>
      <c r="E238" s="132">
        <v>16244</v>
      </c>
      <c r="F238" s="133" t="str">
        <f t="shared" si="50"/>
        <v>-</v>
      </c>
      <c r="G238" s="132">
        <v>24871</v>
      </c>
      <c r="H238" s="133">
        <f t="shared" si="51"/>
        <v>0.53108840187146034</v>
      </c>
      <c r="I238" s="132"/>
      <c r="J238" s="133"/>
      <c r="K238" s="133"/>
    </row>
    <row r="239" spans="2:12" x14ac:dyDescent="0.25">
      <c r="B239" s="131" t="s">
        <v>70</v>
      </c>
      <c r="C239" s="132">
        <v>0</v>
      </c>
      <c r="D239" s="133" t="s">
        <v>431</v>
      </c>
      <c r="E239" s="132">
        <v>18939</v>
      </c>
      <c r="F239" s="133" t="str">
        <f t="shared" si="50"/>
        <v>-</v>
      </c>
      <c r="G239" s="132">
        <v>26519</v>
      </c>
      <c r="H239" s="133">
        <f t="shared" si="51"/>
        <v>0.40023232483235649</v>
      </c>
      <c r="I239" s="132"/>
      <c r="J239" s="133"/>
      <c r="K239" s="133"/>
    </row>
    <row r="240" spans="2:12" x14ac:dyDescent="0.25">
      <c r="B240" s="131" t="s">
        <v>72</v>
      </c>
      <c r="C240" s="132">
        <v>0</v>
      </c>
      <c r="D240" s="133" t="s">
        <v>431</v>
      </c>
      <c r="E240" s="132">
        <v>18913</v>
      </c>
      <c r="F240" s="133" t="str">
        <f t="shared" si="50"/>
        <v>-</v>
      </c>
      <c r="G240" s="132">
        <v>27166</v>
      </c>
      <c r="H240" s="133">
        <f t="shared" si="51"/>
        <v>0.43636652038280554</v>
      </c>
      <c r="I240" s="132"/>
      <c r="J240" s="133"/>
      <c r="K240" s="133"/>
    </row>
    <row r="241" spans="2:12" ht="15.75" x14ac:dyDescent="0.25">
      <c r="B241" s="134" t="s">
        <v>33</v>
      </c>
      <c r="C241" s="135">
        <v>7727</v>
      </c>
      <c r="D241" s="136">
        <v>-0.97807122099623123</v>
      </c>
      <c r="E241" s="135">
        <v>7727</v>
      </c>
      <c r="F241" s="136">
        <f t="shared" si="50"/>
        <v>0</v>
      </c>
      <c r="G241" s="135">
        <v>241295</v>
      </c>
      <c r="H241" s="136">
        <f t="shared" si="51"/>
        <v>30.227513912255727</v>
      </c>
      <c r="I241" s="135">
        <v>98909</v>
      </c>
      <c r="J241" s="136">
        <v>0.30802597299549039</v>
      </c>
      <c r="K241" s="136">
        <v>-0.20820858483164961</v>
      </c>
    </row>
    <row r="242" spans="2:12" ht="6" customHeight="1" x14ac:dyDescent="0.25"/>
    <row r="243" spans="2:12" x14ac:dyDescent="0.25">
      <c r="B243" s="39" t="s">
        <v>19</v>
      </c>
      <c r="C243" s="39"/>
      <c r="D243" s="39"/>
      <c r="E243" s="39"/>
      <c r="F243" s="39"/>
      <c r="G243" s="39"/>
      <c r="H243" s="39"/>
      <c r="I243" s="39"/>
      <c r="J243" s="39"/>
      <c r="K243" s="39"/>
    </row>
    <row r="244" spans="2:12" x14ac:dyDescent="0.25">
      <c r="C244" s="130"/>
      <c r="G244" s="130"/>
      <c r="I244" s="39"/>
      <c r="K244" s="141"/>
    </row>
    <row r="246" spans="2:12" ht="48.75" customHeight="1" thickBot="1" x14ac:dyDescent="0.3">
      <c r="B246" s="293" t="s">
        <v>421</v>
      </c>
      <c r="C246" s="293"/>
      <c r="D246" s="293"/>
      <c r="E246" s="293"/>
      <c r="F246" s="293"/>
      <c r="G246" s="293"/>
      <c r="H246" s="293"/>
      <c r="I246" s="293"/>
      <c r="J246" s="293"/>
      <c r="K246" s="293"/>
      <c r="L246" s="1" t="s">
        <v>116</v>
      </c>
    </row>
    <row r="247" spans="2:12" ht="10.5" customHeight="1" thickBot="1" x14ac:dyDescent="0.3">
      <c r="B247" s="124"/>
      <c r="C247" s="125"/>
      <c r="D247" s="124"/>
      <c r="E247" s="124"/>
      <c r="F247" s="124"/>
      <c r="G247" s="124"/>
      <c r="H247" s="124"/>
      <c r="I247" s="2"/>
      <c r="J247" s="2"/>
      <c r="L247" s="1" t="s">
        <v>117</v>
      </c>
    </row>
    <row r="248" spans="2:12" ht="22.5" thickTop="1" thickBot="1" x14ac:dyDescent="0.3">
      <c r="B248" s="126" t="s">
        <v>35</v>
      </c>
      <c r="C248" s="303" t="s">
        <v>30</v>
      </c>
      <c r="D248" s="304"/>
      <c r="E248" s="304"/>
      <c r="F248" s="304"/>
      <c r="G248" s="304"/>
      <c r="H248" s="304"/>
      <c r="I248" s="304"/>
      <c r="J248" s="304"/>
      <c r="K248" s="305"/>
    </row>
    <row r="249" spans="2:12" ht="22.5" thickTop="1" thickBot="1" x14ac:dyDescent="0.3">
      <c r="B249" s="126" t="s">
        <v>25</v>
      </c>
      <c r="C249" s="306">
        <v>2020</v>
      </c>
      <c r="D249" s="307"/>
      <c r="E249" s="308">
        <v>2020</v>
      </c>
      <c r="F249" s="307"/>
      <c r="G249" s="308">
        <v>2022</v>
      </c>
      <c r="H249" s="307"/>
      <c r="I249" s="308">
        <v>2023</v>
      </c>
      <c r="J249" s="309"/>
      <c r="K249" s="310"/>
    </row>
    <row r="250" spans="2:12" ht="16.5" thickTop="1" thickBot="1" x14ac:dyDescent="0.3">
      <c r="B250" s="6"/>
      <c r="C250" s="127" t="s">
        <v>46</v>
      </c>
      <c r="D250" s="128" t="s">
        <v>437</v>
      </c>
      <c r="E250" s="129" t="s">
        <v>46</v>
      </c>
      <c r="F250" s="128" t="s">
        <v>438</v>
      </c>
      <c r="G250" s="129" t="s">
        <v>46</v>
      </c>
      <c r="H250" s="128" t="s">
        <v>47</v>
      </c>
      <c r="I250" s="129" t="s">
        <v>46</v>
      </c>
      <c r="J250" s="128" t="s">
        <v>47</v>
      </c>
      <c r="K250" s="128" t="s">
        <v>48</v>
      </c>
    </row>
    <row r="251" spans="2:12" x14ac:dyDescent="0.25">
      <c r="B251" s="131" t="s">
        <v>50</v>
      </c>
      <c r="C251" s="132">
        <v>15898</v>
      </c>
      <c r="D251" s="133" t="s">
        <v>431</v>
      </c>
      <c r="E251" s="132">
        <v>1249</v>
      </c>
      <c r="F251" s="133">
        <f t="shared" ref="F251:F263" si="55">IFERROR(E251/C251-1,"-")</f>
        <v>-0.92143665869920743</v>
      </c>
      <c r="G251" s="132">
        <v>8676</v>
      </c>
      <c r="H251" s="133">
        <f t="shared" ref="H251:H263" si="56">IFERROR(G251/E251-1,"-")</f>
        <v>5.9463570856685353</v>
      </c>
      <c r="I251" s="132">
        <v>10698</v>
      </c>
      <c r="J251" s="133">
        <f t="shared" ref="J251:J254" si="57">IFERROR(I251/G251-1,"-")</f>
        <v>0.23305670816044266</v>
      </c>
      <c r="K251" s="133">
        <f t="shared" ref="K251:K252" si="58">IFERROR(I251/C251-1,"-")</f>
        <v>-0.32708516794565357</v>
      </c>
    </row>
    <row r="252" spans="2:12" x14ac:dyDescent="0.25">
      <c r="B252" s="131" t="s">
        <v>52</v>
      </c>
      <c r="C252" s="132">
        <v>14921</v>
      </c>
      <c r="D252" s="133" t="s">
        <v>431</v>
      </c>
      <c r="E252" s="132">
        <v>1054</v>
      </c>
      <c r="F252" s="133">
        <f t="shared" si="55"/>
        <v>-0.92936130286173846</v>
      </c>
      <c r="G252" s="132">
        <v>8981</v>
      </c>
      <c r="H252" s="133">
        <f t="shared" si="56"/>
        <v>7.5208728652751429</v>
      </c>
      <c r="I252" s="132">
        <v>10620</v>
      </c>
      <c r="J252" s="133">
        <f t="shared" si="57"/>
        <v>0.18249638124930412</v>
      </c>
      <c r="K252" s="133">
        <f t="shared" si="58"/>
        <v>-0.28825145767709937</v>
      </c>
    </row>
    <row r="253" spans="2:12" x14ac:dyDescent="0.25">
      <c r="B253" s="131" t="s">
        <v>54</v>
      </c>
      <c r="C253" s="132">
        <v>8391</v>
      </c>
      <c r="D253" s="133" t="s">
        <v>431</v>
      </c>
      <c r="E253" s="132">
        <v>1539</v>
      </c>
      <c r="F253" s="133">
        <f t="shared" si="55"/>
        <v>-0.81658920271719704</v>
      </c>
      <c r="G253" s="132">
        <v>9803</v>
      </c>
      <c r="H253" s="133">
        <f t="shared" si="56"/>
        <v>5.3697205977907734</v>
      </c>
      <c r="I253" s="132">
        <v>11749</v>
      </c>
      <c r="J253" s="133">
        <f t="shared" si="57"/>
        <v>0.1985106600020401</v>
      </c>
      <c r="K253" s="133">
        <f>IFERROR(I253/C253-1,"-")</f>
        <v>0.40019068049100226</v>
      </c>
    </row>
    <row r="254" spans="2:12" x14ac:dyDescent="0.25">
      <c r="B254" s="131" t="s">
        <v>56</v>
      </c>
      <c r="C254" s="132">
        <v>0</v>
      </c>
      <c r="D254" s="133" t="s">
        <v>431</v>
      </c>
      <c r="E254" s="132">
        <v>2422</v>
      </c>
      <c r="F254" s="133" t="str">
        <f t="shared" si="55"/>
        <v>-</v>
      </c>
      <c r="G254" s="132">
        <v>8962</v>
      </c>
      <c r="H254" s="133">
        <f t="shared" si="56"/>
        <v>2.7002477291494631</v>
      </c>
      <c r="I254" s="132">
        <v>11314</v>
      </c>
      <c r="J254" s="133">
        <f t="shared" si="57"/>
        <v>0.26244141932604337</v>
      </c>
      <c r="K254" s="133" t="str">
        <f t="shared" ref="K254" si="59">IFERROR(I254/C254-1,"-")</f>
        <v>-</v>
      </c>
    </row>
    <row r="255" spans="2:12" x14ac:dyDescent="0.25">
      <c r="B255" s="131" t="s">
        <v>58</v>
      </c>
      <c r="C255" s="132">
        <v>0</v>
      </c>
      <c r="D255" s="133" t="s">
        <v>431</v>
      </c>
      <c r="E255" s="132">
        <v>1997</v>
      </c>
      <c r="F255" s="133" t="str">
        <f t="shared" si="55"/>
        <v>-</v>
      </c>
      <c r="G255" s="132">
        <v>6582</v>
      </c>
      <c r="H255" s="133">
        <f t="shared" si="56"/>
        <v>2.2959439158738109</v>
      </c>
      <c r="I255" s="132"/>
      <c r="J255" s="133"/>
      <c r="K255" s="133"/>
    </row>
    <row r="256" spans="2:12" x14ac:dyDescent="0.25">
      <c r="B256" s="131" t="s">
        <v>60</v>
      </c>
      <c r="C256" s="132">
        <v>0</v>
      </c>
      <c r="D256" s="133" t="s">
        <v>431</v>
      </c>
      <c r="E256" s="132">
        <v>2583</v>
      </c>
      <c r="F256" s="133" t="str">
        <f t="shared" si="55"/>
        <v>-</v>
      </c>
      <c r="G256" s="132">
        <v>7274</v>
      </c>
      <c r="H256" s="133">
        <f t="shared" si="56"/>
        <v>1.8161053039101818</v>
      </c>
      <c r="I256" s="132"/>
      <c r="J256" s="133"/>
      <c r="K256" s="133"/>
    </row>
    <row r="257" spans="2:11" x14ac:dyDescent="0.25">
      <c r="B257" s="131" t="s">
        <v>62</v>
      </c>
      <c r="C257" s="132">
        <v>0</v>
      </c>
      <c r="D257" s="133" t="s">
        <v>431</v>
      </c>
      <c r="E257" s="132">
        <v>3999</v>
      </c>
      <c r="F257" s="133" t="str">
        <f t="shared" si="55"/>
        <v>-</v>
      </c>
      <c r="G257" s="132">
        <v>9019</v>
      </c>
      <c r="H257" s="133">
        <f t="shared" si="56"/>
        <v>1.2553138284571141</v>
      </c>
      <c r="I257" s="132"/>
      <c r="J257" s="133"/>
      <c r="K257" s="133"/>
    </row>
    <row r="258" spans="2:11" x14ac:dyDescent="0.25">
      <c r="B258" s="131" t="s">
        <v>64</v>
      </c>
      <c r="C258" s="132">
        <v>0</v>
      </c>
      <c r="D258" s="133" t="s">
        <v>431</v>
      </c>
      <c r="E258" s="132">
        <v>6317</v>
      </c>
      <c r="F258" s="133" t="str">
        <f t="shared" si="55"/>
        <v>-</v>
      </c>
      <c r="G258" s="132">
        <v>9961</v>
      </c>
      <c r="H258" s="133">
        <f t="shared" si="56"/>
        <v>0.5768561025803387</v>
      </c>
      <c r="I258" s="132"/>
      <c r="J258" s="133"/>
      <c r="K258" s="133"/>
    </row>
    <row r="259" spans="2:11" x14ac:dyDescent="0.25">
      <c r="B259" s="131" t="s">
        <v>66</v>
      </c>
      <c r="C259" s="132">
        <v>0</v>
      </c>
      <c r="D259" s="133" t="s">
        <v>431</v>
      </c>
      <c r="E259" s="132">
        <v>5435</v>
      </c>
      <c r="F259" s="133" t="str">
        <f t="shared" si="55"/>
        <v>-</v>
      </c>
      <c r="G259" s="132">
        <v>8310</v>
      </c>
      <c r="H259" s="133">
        <f t="shared" si="56"/>
        <v>0.52897884084636604</v>
      </c>
      <c r="I259" s="132"/>
      <c r="J259" s="133"/>
      <c r="K259" s="133"/>
    </row>
    <row r="260" spans="2:11" x14ac:dyDescent="0.25">
      <c r="B260" s="131" t="s">
        <v>68</v>
      </c>
      <c r="C260" s="132">
        <v>0</v>
      </c>
      <c r="D260" s="133" t="s">
        <v>431</v>
      </c>
      <c r="E260" s="132">
        <v>7373</v>
      </c>
      <c r="F260" s="133" t="str">
        <f t="shared" si="55"/>
        <v>-</v>
      </c>
      <c r="G260" s="132">
        <v>8775</v>
      </c>
      <c r="H260" s="133">
        <f t="shared" si="56"/>
        <v>0.1901532619015327</v>
      </c>
      <c r="I260" s="132"/>
      <c r="J260" s="133"/>
      <c r="K260" s="133"/>
    </row>
    <row r="261" spans="2:11" x14ac:dyDescent="0.25">
      <c r="B261" s="131" t="s">
        <v>70</v>
      </c>
      <c r="C261" s="132">
        <v>0</v>
      </c>
      <c r="D261" s="133" t="s">
        <v>431</v>
      </c>
      <c r="E261" s="132">
        <v>8195</v>
      </c>
      <c r="F261" s="133" t="str">
        <f t="shared" si="55"/>
        <v>-</v>
      </c>
      <c r="G261" s="132">
        <v>10110</v>
      </c>
      <c r="H261" s="133">
        <f t="shared" si="56"/>
        <v>0.23367907260524712</v>
      </c>
      <c r="I261" s="132"/>
      <c r="J261" s="133"/>
      <c r="K261" s="133"/>
    </row>
    <row r="262" spans="2:11" x14ac:dyDescent="0.25">
      <c r="B262" s="131" t="s">
        <v>72</v>
      </c>
      <c r="C262" s="132">
        <v>0</v>
      </c>
      <c r="D262" s="133" t="s">
        <v>431</v>
      </c>
      <c r="E262" s="132">
        <v>8476</v>
      </c>
      <c r="F262" s="133" t="str">
        <f t="shared" si="55"/>
        <v>-</v>
      </c>
      <c r="G262" s="132">
        <v>10343</v>
      </c>
      <c r="H262" s="133">
        <f t="shared" si="56"/>
        <v>0.22026899480887208</v>
      </c>
      <c r="I262" s="132"/>
      <c r="J262" s="133"/>
      <c r="K262" s="133"/>
    </row>
    <row r="263" spans="2:11" ht="15.75" x14ac:dyDescent="0.25">
      <c r="B263" s="134" t="s">
        <v>33</v>
      </c>
      <c r="C263" s="135">
        <v>3698</v>
      </c>
      <c r="D263" s="136">
        <v>-0.97706239920605387</v>
      </c>
      <c r="E263" s="135">
        <v>3698</v>
      </c>
      <c r="F263" s="136">
        <f t="shared" si="55"/>
        <v>0</v>
      </c>
      <c r="G263" s="135">
        <v>91791</v>
      </c>
      <c r="H263" s="136">
        <f t="shared" si="56"/>
        <v>23.821795565170362</v>
      </c>
      <c r="I263" s="135">
        <v>38336</v>
      </c>
      <c r="J263" s="136">
        <v>0.19826211983871467</v>
      </c>
      <c r="K263" s="136">
        <v>-0.31475556349986589</v>
      </c>
    </row>
    <row r="264" spans="2:11" ht="6" customHeight="1" x14ac:dyDescent="0.25"/>
    <row r="265" spans="2:11" x14ac:dyDescent="0.25">
      <c r="B265" s="39" t="s">
        <v>19</v>
      </c>
      <c r="C265" s="39"/>
      <c r="D265" s="39"/>
      <c r="E265" s="39"/>
      <c r="F265" s="39"/>
      <c r="G265" s="39"/>
      <c r="H265" s="39"/>
      <c r="I265" s="39"/>
      <c r="J265" s="39"/>
      <c r="K265" s="39"/>
    </row>
    <row r="266" spans="2:11" x14ac:dyDescent="0.25">
      <c r="G266" s="130"/>
    </row>
  </sheetData>
  <mergeCells count="72">
    <mergeCell ref="B4:K4"/>
    <mergeCell ref="C6:K6"/>
    <mergeCell ref="C7:D7"/>
    <mergeCell ref="E7:F7"/>
    <mergeCell ref="G7:H7"/>
    <mergeCell ref="I7:K7"/>
    <mergeCell ref="B26:K26"/>
    <mergeCell ref="C28:K28"/>
    <mergeCell ref="C29:D29"/>
    <mergeCell ref="E29:F29"/>
    <mergeCell ref="G29:H29"/>
    <mergeCell ref="I29:K29"/>
    <mergeCell ref="B48:K48"/>
    <mergeCell ref="C50:K50"/>
    <mergeCell ref="C51:D51"/>
    <mergeCell ref="E51:F51"/>
    <mergeCell ref="G51:H51"/>
    <mergeCell ref="I51:K51"/>
    <mergeCell ref="B70:K70"/>
    <mergeCell ref="C72:K72"/>
    <mergeCell ref="C73:D73"/>
    <mergeCell ref="E73:F73"/>
    <mergeCell ref="G73:H73"/>
    <mergeCell ref="I73:K73"/>
    <mergeCell ref="B92:K92"/>
    <mergeCell ref="C94:K94"/>
    <mergeCell ref="C95:D95"/>
    <mergeCell ref="E95:F95"/>
    <mergeCell ref="G95:H95"/>
    <mergeCell ref="I95:K95"/>
    <mergeCell ref="B114:K114"/>
    <mergeCell ref="C116:K116"/>
    <mergeCell ref="C117:D117"/>
    <mergeCell ref="E117:F117"/>
    <mergeCell ref="G117:H117"/>
    <mergeCell ref="I117:K117"/>
    <mergeCell ref="B136:K136"/>
    <mergeCell ref="C138:K138"/>
    <mergeCell ref="C139:D139"/>
    <mergeCell ref="E139:F139"/>
    <mergeCell ref="G139:H139"/>
    <mergeCell ref="I139:K139"/>
    <mergeCell ref="B158:K158"/>
    <mergeCell ref="C160:K160"/>
    <mergeCell ref="C161:D161"/>
    <mergeCell ref="E161:F161"/>
    <mergeCell ref="G161:H161"/>
    <mergeCell ref="I161:K161"/>
    <mergeCell ref="B180:K180"/>
    <mergeCell ref="C182:K182"/>
    <mergeCell ref="C183:D183"/>
    <mergeCell ref="E183:F183"/>
    <mergeCell ref="G183:H183"/>
    <mergeCell ref="I183:K183"/>
    <mergeCell ref="B202:K202"/>
    <mergeCell ref="C204:K204"/>
    <mergeCell ref="C205:D205"/>
    <mergeCell ref="E205:F205"/>
    <mergeCell ref="G205:H205"/>
    <mergeCell ref="I205:K205"/>
    <mergeCell ref="B224:K224"/>
    <mergeCell ref="C226:K226"/>
    <mergeCell ref="C227:D227"/>
    <mergeCell ref="E227:F227"/>
    <mergeCell ref="G227:H227"/>
    <mergeCell ref="I227:K227"/>
    <mergeCell ref="B246:K246"/>
    <mergeCell ref="C248:K248"/>
    <mergeCell ref="C249:D249"/>
    <mergeCell ref="E249:F249"/>
    <mergeCell ref="G249:H249"/>
    <mergeCell ref="I249:K249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B7B85-B229-4EC9-961A-2608F209C289}">
  <dimension ref="A4:E22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93" t="s">
        <v>422</v>
      </c>
      <c r="C4" s="293"/>
      <c r="D4" s="293"/>
      <c r="E4" s="1" t="s">
        <v>41</v>
      </c>
    </row>
    <row r="5" spans="1:5" ht="10.5" customHeight="1" thickBot="1" x14ac:dyDescent="0.3">
      <c r="B5" s="124"/>
      <c r="C5" s="125"/>
      <c r="D5" s="124"/>
      <c r="E5" s="1" t="s">
        <v>43</v>
      </c>
    </row>
    <row r="6" spans="1:5" ht="22.5" thickTop="1" thickBot="1" x14ac:dyDescent="0.3">
      <c r="B6" s="126" t="s">
        <v>33</v>
      </c>
      <c r="C6" s="303" t="s">
        <v>423</v>
      </c>
      <c r="D6" s="304"/>
    </row>
    <row r="7" spans="1:5" ht="16.5" thickTop="1" thickBot="1" x14ac:dyDescent="0.3">
      <c r="B7" s="6"/>
      <c r="C7" s="127" t="s">
        <v>175</v>
      </c>
      <c r="D7" s="128" t="s">
        <v>176</v>
      </c>
    </row>
    <row r="8" spans="1:5" x14ac:dyDescent="0.25">
      <c r="A8" s="1" t="s">
        <v>49</v>
      </c>
      <c r="B8" s="131">
        <v>2022</v>
      </c>
      <c r="C8" s="132">
        <v>423208</v>
      </c>
      <c r="D8" s="133">
        <f t="shared" ref="D8:D19" si="0">C8/C9-1</f>
        <v>1.7209552743914225E-2</v>
      </c>
    </row>
    <row r="9" spans="1:5" x14ac:dyDescent="0.25">
      <c r="A9" s="1"/>
      <c r="B9" s="131">
        <v>2021</v>
      </c>
      <c r="C9" s="132">
        <v>416048</v>
      </c>
      <c r="D9" s="133">
        <f t="shared" si="0"/>
        <v>0.99649693601869571</v>
      </c>
    </row>
    <row r="10" spans="1:5" x14ac:dyDescent="0.25">
      <c r="A10" s="1" t="s">
        <v>51</v>
      </c>
      <c r="B10" s="131">
        <v>2020</v>
      </c>
      <c r="C10" s="132">
        <v>208389</v>
      </c>
      <c r="D10" s="133">
        <f t="shared" si="0"/>
        <v>-0.49803926291701794</v>
      </c>
    </row>
    <row r="11" spans="1:5" x14ac:dyDescent="0.25">
      <c r="A11" s="1" t="s">
        <v>53</v>
      </c>
      <c r="B11" s="131">
        <v>2019</v>
      </c>
      <c r="C11" s="132">
        <v>415150</v>
      </c>
      <c r="D11" s="133">
        <f t="shared" si="0"/>
        <v>-1.7294108735584346E-2</v>
      </c>
    </row>
    <row r="12" spans="1:5" x14ac:dyDescent="0.25">
      <c r="A12" s="1" t="s">
        <v>55</v>
      </c>
      <c r="B12" s="131">
        <v>2018</v>
      </c>
      <c r="C12" s="132">
        <v>422456</v>
      </c>
      <c r="D12" s="133">
        <f t="shared" si="0"/>
        <v>6.2397521401052147E-2</v>
      </c>
    </row>
    <row r="13" spans="1:5" x14ac:dyDescent="0.25">
      <c r="A13" s="1" t="s">
        <v>57</v>
      </c>
      <c r="B13" s="131">
        <v>2017</v>
      </c>
      <c r="C13" s="132">
        <v>397644</v>
      </c>
      <c r="D13" s="133">
        <f>C13/C14-1</f>
        <v>-2.4868496879483115E-2</v>
      </c>
    </row>
    <row r="14" spans="1:5" x14ac:dyDescent="0.25">
      <c r="A14" s="1" t="s">
        <v>59</v>
      </c>
      <c r="B14" s="131">
        <v>2016</v>
      </c>
      <c r="C14" s="132">
        <v>407785</v>
      </c>
      <c r="D14" s="133">
        <f>C14/C15-1</f>
        <v>-7.8568587930115008E-2</v>
      </c>
    </row>
    <row r="15" spans="1:5" x14ac:dyDescent="0.25">
      <c r="A15" s="1" t="s">
        <v>61</v>
      </c>
      <c r="B15" s="131">
        <v>2015</v>
      </c>
      <c r="C15" s="132">
        <v>442556</v>
      </c>
      <c r="D15" s="133">
        <f t="shared" si="0"/>
        <v>1.9953998405155104E-2</v>
      </c>
    </row>
    <row r="16" spans="1:5" x14ac:dyDescent="0.25">
      <c r="A16" s="1" t="s">
        <v>63</v>
      </c>
      <c r="B16" s="131">
        <v>2014</v>
      </c>
      <c r="C16" s="132">
        <v>433898</v>
      </c>
      <c r="D16" s="133">
        <f t="shared" si="0"/>
        <v>7.1093908140746231E-2</v>
      </c>
    </row>
    <row r="17" spans="1:4" x14ac:dyDescent="0.25">
      <c r="A17" s="1" t="s">
        <v>65</v>
      </c>
      <c r="B17" s="131">
        <v>2013</v>
      </c>
      <c r="C17" s="132">
        <v>405098</v>
      </c>
      <c r="D17" s="133">
        <f t="shared" si="0"/>
        <v>9.0738237685717316E-2</v>
      </c>
    </row>
    <row r="18" spans="1:4" x14ac:dyDescent="0.25">
      <c r="A18" s="1" t="s">
        <v>67</v>
      </c>
      <c r="B18" s="131">
        <v>2012</v>
      </c>
      <c r="C18" s="132">
        <v>371398</v>
      </c>
      <c r="D18" s="133">
        <f>C18/C19-1</f>
        <v>-0.15924607917707989</v>
      </c>
    </row>
    <row r="19" spans="1:4" x14ac:dyDescent="0.25">
      <c r="A19" s="1" t="s">
        <v>69</v>
      </c>
      <c r="B19" s="131">
        <v>2011</v>
      </c>
      <c r="C19" s="132">
        <v>441744</v>
      </c>
      <c r="D19" s="133">
        <f t="shared" si="0"/>
        <v>-0.18262610488062569</v>
      </c>
    </row>
    <row r="20" spans="1:4" x14ac:dyDescent="0.25">
      <c r="A20" s="1" t="s">
        <v>71</v>
      </c>
      <c r="B20" s="131">
        <v>2010</v>
      </c>
      <c r="C20" s="132">
        <v>540443</v>
      </c>
      <c r="D20" s="133"/>
    </row>
    <row r="21" spans="1:4" ht="6" customHeight="1" x14ac:dyDescent="0.25"/>
    <row r="22" spans="1:4" x14ac:dyDescent="0.25">
      <c r="B22" s="39" t="s">
        <v>19</v>
      </c>
      <c r="C22" s="39"/>
      <c r="D22" s="3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F7DBA-1A6E-461C-8E2F-85045C6AB184}">
  <dimension ref="A4:E22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93" t="s">
        <v>424</v>
      </c>
      <c r="C4" s="293"/>
      <c r="D4" s="293"/>
      <c r="E4" s="1" t="s">
        <v>41</v>
      </c>
    </row>
    <row r="5" spans="1:5" ht="10.5" customHeight="1" thickBot="1" x14ac:dyDescent="0.3">
      <c r="B5" s="124"/>
      <c r="C5" s="125"/>
      <c r="D5" s="124"/>
      <c r="E5" s="1" t="s">
        <v>43</v>
      </c>
    </row>
    <row r="6" spans="1:5" ht="22.5" thickTop="1" thickBot="1" x14ac:dyDescent="0.3">
      <c r="B6" s="126" t="s">
        <v>33</v>
      </c>
      <c r="C6" s="303" t="s">
        <v>423</v>
      </c>
      <c r="D6" s="304"/>
    </row>
    <row r="7" spans="1:5" ht="16.5" thickTop="1" thickBot="1" x14ac:dyDescent="0.3">
      <c r="B7" s="6"/>
      <c r="C7" s="127" t="s">
        <v>425</v>
      </c>
      <c r="D7" s="128" t="s">
        <v>176</v>
      </c>
    </row>
    <row r="8" spans="1:5" x14ac:dyDescent="0.25">
      <c r="A8" s="1" t="s">
        <v>49</v>
      </c>
      <c r="B8" s="131">
        <v>2022</v>
      </c>
      <c r="C8" s="132">
        <v>425397</v>
      </c>
      <c r="D8" s="133">
        <f t="shared" ref="D8:D19" si="0">C8/C9-1</f>
        <v>1.9479041098188432E-2</v>
      </c>
    </row>
    <row r="9" spans="1:5" x14ac:dyDescent="0.25">
      <c r="A9" s="1"/>
      <c r="B9" s="131">
        <v>2021</v>
      </c>
      <c r="C9" s="132">
        <v>417269</v>
      </c>
      <c r="D9" s="133">
        <f t="shared" si="0"/>
        <v>0.98149423267785152</v>
      </c>
    </row>
    <row r="10" spans="1:5" x14ac:dyDescent="0.25">
      <c r="A10" s="1" t="s">
        <v>51</v>
      </c>
      <c r="B10" s="131">
        <v>2020</v>
      </c>
      <c r="C10" s="132">
        <v>210583</v>
      </c>
      <c r="D10" s="133">
        <f t="shared" si="0"/>
        <v>-0.49497451885604649</v>
      </c>
    </row>
    <row r="11" spans="1:5" x14ac:dyDescent="0.25">
      <c r="A11" s="1" t="s">
        <v>53</v>
      </c>
      <c r="B11" s="131">
        <v>2019</v>
      </c>
      <c r="C11" s="132">
        <v>416975</v>
      </c>
      <c r="D11" s="133">
        <f t="shared" si="0"/>
        <v>-1.8429675803429357E-2</v>
      </c>
    </row>
    <row r="12" spans="1:5" x14ac:dyDescent="0.25">
      <c r="A12" s="1" t="s">
        <v>55</v>
      </c>
      <c r="B12" s="131">
        <v>2018</v>
      </c>
      <c r="C12" s="132">
        <v>424804</v>
      </c>
      <c r="D12" s="133">
        <f t="shared" si="0"/>
        <v>6.0710629478888389E-2</v>
      </c>
    </row>
    <row r="13" spans="1:5" x14ac:dyDescent="0.25">
      <c r="A13" s="1" t="s">
        <v>57</v>
      </c>
      <c r="B13" s="131">
        <v>2017</v>
      </c>
      <c r="C13" s="132">
        <v>400490</v>
      </c>
      <c r="D13" s="133">
        <f>C13/C14-1</f>
        <v>-2.5533840733459212E-2</v>
      </c>
    </row>
    <row r="14" spans="1:5" x14ac:dyDescent="0.25">
      <c r="A14" s="1" t="s">
        <v>59</v>
      </c>
      <c r="B14" s="131">
        <v>2016</v>
      </c>
      <c r="C14" s="132">
        <v>410984</v>
      </c>
      <c r="D14" s="133">
        <f>C14/C15-1</f>
        <v>-7.6948646250940445E-2</v>
      </c>
    </row>
    <row r="15" spans="1:5" x14ac:dyDescent="0.25">
      <c r="A15" s="1" t="s">
        <v>61</v>
      </c>
      <c r="B15" s="131">
        <v>2015</v>
      </c>
      <c r="C15" s="132">
        <v>445245</v>
      </c>
      <c r="D15" s="133">
        <f t="shared" si="0"/>
        <v>2.0359289670708325E-2</v>
      </c>
    </row>
    <row r="16" spans="1:5" x14ac:dyDescent="0.25">
      <c r="A16" s="1" t="s">
        <v>63</v>
      </c>
      <c r="B16" s="131">
        <v>2014</v>
      </c>
      <c r="C16" s="132">
        <v>436361</v>
      </c>
      <c r="D16" s="133">
        <f t="shared" si="0"/>
        <v>7.2851768986797127E-2</v>
      </c>
    </row>
    <row r="17" spans="1:4" x14ac:dyDescent="0.25">
      <c r="A17" s="1" t="s">
        <v>65</v>
      </c>
      <c r="B17" s="131">
        <v>2013</v>
      </c>
      <c r="C17" s="132">
        <v>406730</v>
      </c>
      <c r="D17" s="133">
        <f t="shared" si="0"/>
        <v>8.7655869351866977E-2</v>
      </c>
    </row>
    <row r="18" spans="1:4" x14ac:dyDescent="0.25">
      <c r="A18" s="1" t="s">
        <v>67</v>
      </c>
      <c r="B18" s="131">
        <v>2012</v>
      </c>
      <c r="C18" s="132">
        <v>373951</v>
      </c>
      <c r="D18" s="133">
        <f>C18/C19-1</f>
        <v>-0.16152792320921272</v>
      </c>
    </row>
    <row r="19" spans="1:4" x14ac:dyDescent="0.25">
      <c r="A19" s="1" t="s">
        <v>69</v>
      </c>
      <c r="B19" s="131">
        <v>2011</v>
      </c>
      <c r="C19" s="132">
        <v>445991</v>
      </c>
      <c r="D19" s="133">
        <f t="shared" si="0"/>
        <v>-0.18261725372182402</v>
      </c>
    </row>
    <row r="20" spans="1:4" x14ac:dyDescent="0.25">
      <c r="A20" s="1" t="s">
        <v>71</v>
      </c>
      <c r="B20" s="131">
        <v>2010</v>
      </c>
      <c r="C20" s="132">
        <v>545633</v>
      </c>
      <c r="D20" s="133"/>
    </row>
    <row r="21" spans="1:4" ht="6" customHeight="1" x14ac:dyDescent="0.25"/>
    <row r="22" spans="1:4" x14ac:dyDescent="0.25">
      <c r="B22" s="39" t="s">
        <v>19</v>
      </c>
      <c r="C22" s="39"/>
      <c r="D22" s="3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F6BD7-0698-4991-9D55-B99FE7533661}">
  <dimension ref="A1:X116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1:24" ht="42.75" customHeight="1" x14ac:dyDescent="0.25"/>
    <row r="3" spans="1:24" ht="30.75" customHeight="1" thickBot="1" x14ac:dyDescent="0.3">
      <c r="B3" s="41" t="s">
        <v>20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1:24" ht="6.95" customHeight="1" thickBot="1" x14ac:dyDescent="0.3">
      <c r="B4" s="43"/>
      <c r="C4" s="43"/>
      <c r="D4" s="43"/>
      <c r="E4" s="43"/>
      <c r="F4" s="43"/>
      <c r="G4" s="43"/>
      <c r="H4" s="5"/>
      <c r="I4" s="43"/>
      <c r="J4" s="43"/>
      <c r="K4" s="43"/>
      <c r="L4" s="43"/>
      <c r="M4" s="43"/>
      <c r="N4" s="43"/>
      <c r="O4" s="43"/>
      <c r="P4" s="43"/>
      <c r="Q4" s="43"/>
      <c r="R4" s="5"/>
      <c r="S4" s="5"/>
      <c r="T4" s="5"/>
      <c r="U4" s="5"/>
      <c r="V4" s="5"/>
      <c r="W4" s="5"/>
      <c r="X4" s="5"/>
    </row>
    <row r="5" spans="1:24" ht="59.25" customHeight="1" thickBot="1" x14ac:dyDescent="0.3">
      <c r="B5" s="44"/>
      <c r="C5" s="45">
        <v>2018</v>
      </c>
      <c r="D5" s="45">
        <v>2019</v>
      </c>
      <c r="E5" s="45">
        <v>2020</v>
      </c>
      <c r="F5" s="45">
        <v>2021</v>
      </c>
      <c r="G5" s="45">
        <v>2022</v>
      </c>
      <c r="H5" s="11" t="str">
        <f>CONCATENATE("var. ",RIGHT(G5,2),"/",RIGHT(F5,2))</f>
        <v>var. 22/21</v>
      </c>
      <c r="I5" s="11" t="str">
        <f>CONCATENATE("var. ",RIGHT(H5,2),"/",RIGHT(D5,2))</f>
        <v>var. 21/19</v>
      </c>
      <c r="J5" s="11" t="str">
        <f>CONCATENATE("dif. ",RIGHT(G5,2),"/",RIGHT(F5,2))</f>
        <v>dif. 22/21</v>
      </c>
      <c r="K5" s="11" t="str">
        <f>CONCATENATE("dif. ",RIGHT(G5,2),"/",RIGHT(C5,2))</f>
        <v>dif. 22/18</v>
      </c>
      <c r="L5" s="46" t="str">
        <f>CONCATENATE("cuota ",G5)</f>
        <v>cuota 2022</v>
      </c>
      <c r="M5" s="46" t="str">
        <f>CONCATENATE("cuota/ total isla ",RIGHT(G5,2))</f>
        <v>cuota/ total isla 22</v>
      </c>
      <c r="N5" s="47" t="s">
        <v>430</v>
      </c>
      <c r="O5" s="47" t="s">
        <v>426</v>
      </c>
      <c r="P5" s="47" t="s">
        <v>427</v>
      </c>
      <c r="Q5" s="47" t="s">
        <v>428</v>
      </c>
      <c r="R5" s="47" t="s">
        <v>429</v>
      </c>
      <c r="S5" s="11" t="str">
        <f>CONCATENATE("var. ",RIGHT(R5,2),"/",RIGHT(Q5,2))</f>
        <v>var. 23/22</v>
      </c>
      <c r="T5" s="11" t="str">
        <f>CONCATENATE("var. ",RIGHT(R5,2),"/",RIGHT(N5,2))</f>
        <v>var. 23/19</v>
      </c>
      <c r="U5" s="11" t="str">
        <f>CONCATENATE("dif. ",RIGHT(R5,2),"/",RIGHT(Q5,2))</f>
        <v>dif. 23/22</v>
      </c>
      <c r="V5" s="11" t="str">
        <f>CONCATENATE("dif. ",RIGHT(R5,2),"/",RIGHT(N5,2))</f>
        <v>dif. 23/19</v>
      </c>
      <c r="W5" s="46" t="str">
        <f>CONCATENATE("cuota ",R5)</f>
        <v>cuota abril 2023</v>
      </c>
      <c r="X5" s="48" t="str">
        <f>CONCATENATE("cuota/ total isla ",RIGHT(R5,2))</f>
        <v>cuota/ total isla 23</v>
      </c>
    </row>
    <row r="6" spans="1:24" s="21" customFormat="1" ht="15.75" x14ac:dyDescent="0.25">
      <c r="B6" s="49" t="s">
        <v>9</v>
      </c>
      <c r="C6" s="50">
        <v>1601</v>
      </c>
      <c r="D6" s="50">
        <v>1602</v>
      </c>
      <c r="E6" s="50">
        <v>691</v>
      </c>
      <c r="F6" s="50">
        <v>778</v>
      </c>
      <c r="G6" s="50">
        <v>1099</v>
      </c>
      <c r="H6" s="51">
        <f>IFERROR(G6/F6-1,"-")</f>
        <v>0.41259640102827766</v>
      </c>
      <c r="I6" s="51">
        <f>IFERROR(G6/D6-1,"-")</f>
        <v>-0.31398252184769038</v>
      </c>
      <c r="J6" s="50">
        <f>IFERROR(G6-F6,"-")</f>
        <v>321</v>
      </c>
      <c r="K6" s="50">
        <f>IFERROR(G6-D6,"-")</f>
        <v>-503</v>
      </c>
      <c r="L6" s="51">
        <f>IFERROR(G6/$G$6,"-")</f>
        <v>1</v>
      </c>
      <c r="M6" s="51">
        <f>G6/$G$6</f>
        <v>1</v>
      </c>
      <c r="N6" s="50">
        <v>1620</v>
      </c>
      <c r="O6" s="50">
        <v>20</v>
      </c>
      <c r="P6" s="50">
        <v>571</v>
      </c>
      <c r="Q6" s="50">
        <v>1092</v>
      </c>
      <c r="R6" s="50">
        <v>1203</v>
      </c>
      <c r="S6" s="51">
        <f>IFERROR(R6/Q6-1,"-")</f>
        <v>0.10164835164835173</v>
      </c>
      <c r="T6" s="51">
        <f>IFERROR(R6/N6-1,"-")</f>
        <v>-0.25740740740740742</v>
      </c>
      <c r="U6" s="50">
        <f>IFERROR(R6-Q6,"-")</f>
        <v>111</v>
      </c>
      <c r="V6" s="50">
        <f>IFERROR(R6-N6,"-")</f>
        <v>-417</v>
      </c>
      <c r="W6" s="51">
        <f>IFERROR(R6/$R$6,"-")</f>
        <v>1</v>
      </c>
      <c r="X6" s="51">
        <f>R6/$R$6</f>
        <v>1</v>
      </c>
    </row>
    <row r="7" spans="1:24" s="21" customFormat="1" ht="15.75" x14ac:dyDescent="0.25">
      <c r="B7" s="52" t="s">
        <v>10</v>
      </c>
      <c r="C7" s="53">
        <v>600</v>
      </c>
      <c r="D7" s="53">
        <v>611</v>
      </c>
      <c r="E7" s="53">
        <v>293</v>
      </c>
      <c r="F7" s="53">
        <v>372</v>
      </c>
      <c r="G7" s="53">
        <v>552</v>
      </c>
      <c r="H7" s="54">
        <f t="shared" ref="H7:H70" si="0">IFERROR(G7/F7-1,"-")</f>
        <v>0.4838709677419355</v>
      </c>
      <c r="I7" s="54">
        <f t="shared" ref="I7:I70" si="1">IFERROR(G7/D7-1,"-")</f>
        <v>-9.6563011456628489E-2</v>
      </c>
      <c r="J7" s="53">
        <f t="shared" ref="J7:J70" si="2">IFERROR(G7-F7,"-")</f>
        <v>180</v>
      </c>
      <c r="K7" s="53">
        <f t="shared" ref="K7:K70" si="3">IFERROR(G7-D7,"-")</f>
        <v>-59</v>
      </c>
      <c r="L7" s="54">
        <f t="shared" ref="L7:L70" si="4">IFERROR(G7/$G$6,"-")</f>
        <v>0.50227479526842589</v>
      </c>
      <c r="M7" s="54">
        <f t="shared" ref="M7:M18" si="5">G7/$G$6</f>
        <v>0.50227479526842589</v>
      </c>
      <c r="N7" s="53">
        <v>612</v>
      </c>
      <c r="O7" s="53">
        <v>0</v>
      </c>
      <c r="P7" s="53">
        <v>241</v>
      </c>
      <c r="Q7" s="53">
        <v>552</v>
      </c>
      <c r="R7" s="53">
        <v>569</v>
      </c>
      <c r="S7" s="54">
        <f t="shared" ref="S7:S70" si="6">IFERROR(R7/Q7-1,"-")</f>
        <v>3.0797101449275388E-2</v>
      </c>
      <c r="T7" s="54">
        <f t="shared" ref="T7:T70" si="7">IFERROR(R7/N7-1,"-")</f>
        <v>-7.0261437908496704E-2</v>
      </c>
      <c r="U7" s="53">
        <f t="shared" ref="U7:U70" si="8">IFERROR(R7-Q7,"-")</f>
        <v>17</v>
      </c>
      <c r="V7" s="53">
        <f t="shared" ref="V7:V70" si="9">IFERROR(R7-N7,"-")</f>
        <v>-43</v>
      </c>
      <c r="W7" s="54">
        <f t="shared" ref="W7:W70" si="10">IFERROR(R7/$R$6,"-")</f>
        <v>0.47298420615128844</v>
      </c>
      <c r="X7" s="54">
        <f t="shared" ref="X7:X18" si="11">R7/$R$6</f>
        <v>0.47298420615128844</v>
      </c>
    </row>
    <row r="8" spans="1:24" s="21" customFormat="1" ht="15.75" x14ac:dyDescent="0.25">
      <c r="B8" s="55" t="s">
        <v>21</v>
      </c>
      <c r="C8" s="23">
        <v>50</v>
      </c>
      <c r="D8" s="23">
        <v>52</v>
      </c>
      <c r="E8" s="23">
        <v>32</v>
      </c>
      <c r="F8" s="23">
        <v>45</v>
      </c>
      <c r="G8" s="23">
        <v>62</v>
      </c>
      <c r="H8" s="24">
        <f t="shared" si="0"/>
        <v>0.37777777777777777</v>
      </c>
      <c r="I8" s="24">
        <f t="shared" si="1"/>
        <v>0.19230769230769229</v>
      </c>
      <c r="J8" s="23">
        <f t="shared" si="2"/>
        <v>17</v>
      </c>
      <c r="K8" s="23">
        <f t="shared" si="3"/>
        <v>10</v>
      </c>
      <c r="L8" s="24">
        <f t="shared" si="4"/>
        <v>5.6414922656960874E-2</v>
      </c>
      <c r="M8" s="24">
        <f t="shared" si="5"/>
        <v>5.6414922656960874E-2</v>
      </c>
      <c r="N8" s="23">
        <v>51</v>
      </c>
      <c r="O8" s="23">
        <v>0</v>
      </c>
      <c r="P8" s="23">
        <v>31</v>
      </c>
      <c r="Q8" s="23">
        <v>63</v>
      </c>
      <c r="R8" s="23">
        <v>61</v>
      </c>
      <c r="S8" s="24">
        <f t="shared" si="6"/>
        <v>-3.1746031746031744E-2</v>
      </c>
      <c r="T8" s="24">
        <f t="shared" si="7"/>
        <v>0.19607843137254899</v>
      </c>
      <c r="U8" s="23">
        <f t="shared" si="8"/>
        <v>-2</v>
      </c>
      <c r="V8" s="23">
        <f t="shared" si="9"/>
        <v>10</v>
      </c>
      <c r="W8" s="24">
        <f t="shared" si="10"/>
        <v>5.0706566916043222E-2</v>
      </c>
      <c r="X8" s="24">
        <f t="shared" si="11"/>
        <v>5.0706566916043222E-2</v>
      </c>
    </row>
    <row r="9" spans="1:24" s="21" customFormat="1" ht="15.75" x14ac:dyDescent="0.25">
      <c r="B9" s="55" t="s">
        <v>22</v>
      </c>
      <c r="C9" s="23">
        <v>253</v>
      </c>
      <c r="D9" s="23">
        <v>265</v>
      </c>
      <c r="E9" s="23">
        <v>136</v>
      </c>
      <c r="F9" s="23">
        <v>177</v>
      </c>
      <c r="G9" s="23">
        <v>269</v>
      </c>
      <c r="H9" s="24">
        <f t="shared" si="0"/>
        <v>0.51977401129943512</v>
      </c>
      <c r="I9" s="24">
        <f t="shared" si="1"/>
        <v>1.5094339622641506E-2</v>
      </c>
      <c r="J9" s="23">
        <f t="shared" si="2"/>
        <v>92</v>
      </c>
      <c r="K9" s="23">
        <f t="shared" si="3"/>
        <v>4</v>
      </c>
      <c r="L9" s="24">
        <f t="shared" si="4"/>
        <v>0.24476797088262056</v>
      </c>
      <c r="M9" s="24">
        <f t="shared" si="5"/>
        <v>0.24476797088262056</v>
      </c>
      <c r="N9" s="23">
        <v>263</v>
      </c>
      <c r="O9" s="23">
        <v>0</v>
      </c>
      <c r="P9" s="23">
        <v>99</v>
      </c>
      <c r="Q9" s="23">
        <v>267</v>
      </c>
      <c r="R9" s="23">
        <v>277</v>
      </c>
      <c r="S9" s="24">
        <f t="shared" si="6"/>
        <v>3.7453183520599342E-2</v>
      </c>
      <c r="T9" s="24">
        <f t="shared" si="7"/>
        <v>5.323193916349811E-2</v>
      </c>
      <c r="U9" s="23">
        <f t="shared" si="8"/>
        <v>10</v>
      </c>
      <c r="V9" s="23">
        <f t="shared" si="9"/>
        <v>14</v>
      </c>
      <c r="W9" s="24">
        <f t="shared" si="10"/>
        <v>0.23025768911055694</v>
      </c>
      <c r="X9" s="24">
        <f t="shared" si="11"/>
        <v>0.23025768911055694</v>
      </c>
    </row>
    <row r="10" spans="1:24" s="21" customFormat="1" ht="15.75" x14ac:dyDescent="0.25">
      <c r="B10" s="55" t="s">
        <v>23</v>
      </c>
      <c r="C10" s="23">
        <v>137</v>
      </c>
      <c r="D10" s="23">
        <v>139</v>
      </c>
      <c r="E10" s="23">
        <v>68</v>
      </c>
      <c r="F10" s="23">
        <v>93</v>
      </c>
      <c r="G10" s="23">
        <v>134</v>
      </c>
      <c r="H10" s="24">
        <f t="shared" si="0"/>
        <v>0.44086021505376349</v>
      </c>
      <c r="I10" s="24">
        <f t="shared" si="1"/>
        <v>-3.5971223021582732E-2</v>
      </c>
      <c r="J10" s="23">
        <f t="shared" si="2"/>
        <v>41</v>
      </c>
      <c r="K10" s="23">
        <f t="shared" si="3"/>
        <v>-5</v>
      </c>
      <c r="L10" s="24">
        <f t="shared" si="4"/>
        <v>0.12192902638762511</v>
      </c>
      <c r="M10" s="24">
        <f t="shared" si="5"/>
        <v>0.12192902638762511</v>
      </c>
      <c r="N10" s="23">
        <v>140</v>
      </c>
      <c r="O10" s="23">
        <v>0</v>
      </c>
      <c r="P10" s="23">
        <v>61</v>
      </c>
      <c r="Q10" s="23">
        <v>135</v>
      </c>
      <c r="R10" s="23">
        <v>134</v>
      </c>
      <c r="S10" s="24">
        <f t="shared" si="6"/>
        <v>-7.4074074074074181E-3</v>
      </c>
      <c r="T10" s="24">
        <f t="shared" si="7"/>
        <v>-4.2857142857142816E-2</v>
      </c>
      <c r="U10" s="23">
        <f t="shared" si="8"/>
        <v>-1</v>
      </c>
      <c r="V10" s="23">
        <f t="shared" si="9"/>
        <v>-6</v>
      </c>
      <c r="W10" s="24">
        <f t="shared" si="10"/>
        <v>0.1113881961762261</v>
      </c>
      <c r="X10" s="24">
        <f t="shared" si="11"/>
        <v>0.1113881961762261</v>
      </c>
    </row>
    <row r="11" spans="1:24" s="21" customFormat="1" ht="15.75" x14ac:dyDescent="0.25">
      <c r="B11" s="55" t="s">
        <v>24</v>
      </c>
      <c r="C11" s="23">
        <v>68</v>
      </c>
      <c r="D11" s="23">
        <v>66</v>
      </c>
      <c r="E11" s="23">
        <v>29</v>
      </c>
      <c r="F11" s="23">
        <v>32</v>
      </c>
      <c r="G11" s="23">
        <v>49</v>
      </c>
      <c r="H11" s="24">
        <f t="shared" si="0"/>
        <v>0.53125</v>
      </c>
      <c r="I11" s="24">
        <f t="shared" si="1"/>
        <v>-0.25757575757575757</v>
      </c>
      <c r="J11" s="23">
        <f t="shared" si="2"/>
        <v>17</v>
      </c>
      <c r="K11" s="23">
        <f t="shared" si="3"/>
        <v>-17</v>
      </c>
      <c r="L11" s="24">
        <f t="shared" si="4"/>
        <v>4.4585987261146494E-2</v>
      </c>
      <c r="M11" s="24">
        <f t="shared" si="5"/>
        <v>4.4585987261146494E-2</v>
      </c>
      <c r="N11" s="23">
        <v>68</v>
      </c>
      <c r="O11" s="23">
        <v>0</v>
      </c>
      <c r="P11" s="23">
        <v>28</v>
      </c>
      <c r="Q11" s="23">
        <v>47</v>
      </c>
      <c r="R11" s="23">
        <v>52</v>
      </c>
      <c r="S11" s="24">
        <f t="shared" si="6"/>
        <v>0.1063829787234043</v>
      </c>
      <c r="T11" s="24">
        <f t="shared" si="7"/>
        <v>-0.23529411764705888</v>
      </c>
      <c r="U11" s="23">
        <f t="shared" si="8"/>
        <v>5</v>
      </c>
      <c r="V11" s="23">
        <f t="shared" si="9"/>
        <v>-16</v>
      </c>
      <c r="W11" s="24">
        <f t="shared" si="10"/>
        <v>4.3225270157938485E-2</v>
      </c>
      <c r="X11" s="24">
        <f t="shared" si="11"/>
        <v>4.3225270157938485E-2</v>
      </c>
    </row>
    <row r="12" spans="1:24" s="21" customFormat="1" ht="15.75" x14ac:dyDescent="0.25">
      <c r="B12" s="55" t="s">
        <v>25</v>
      </c>
      <c r="C12" s="23">
        <v>92</v>
      </c>
      <c r="D12" s="23">
        <v>89</v>
      </c>
      <c r="E12" s="23">
        <v>28</v>
      </c>
      <c r="F12" s="23">
        <v>24</v>
      </c>
      <c r="G12" s="23">
        <v>39</v>
      </c>
      <c r="H12" s="24">
        <f t="shared" si="0"/>
        <v>0.625</v>
      </c>
      <c r="I12" s="24">
        <f t="shared" si="1"/>
        <v>-0.5617977528089888</v>
      </c>
      <c r="J12" s="23">
        <f t="shared" si="2"/>
        <v>15</v>
      </c>
      <c r="K12" s="23">
        <f t="shared" si="3"/>
        <v>-50</v>
      </c>
      <c r="L12" s="24">
        <f t="shared" si="4"/>
        <v>3.5486806187443133E-2</v>
      </c>
      <c r="M12" s="24">
        <f t="shared" si="5"/>
        <v>3.5486806187443133E-2</v>
      </c>
      <c r="N12" s="23">
        <v>90</v>
      </c>
      <c r="O12" s="23">
        <v>0</v>
      </c>
      <c r="P12" s="23">
        <v>22</v>
      </c>
      <c r="Q12" s="23">
        <v>40</v>
      </c>
      <c r="R12" s="23">
        <v>45</v>
      </c>
      <c r="S12" s="24">
        <f t="shared" si="6"/>
        <v>0.125</v>
      </c>
      <c r="T12" s="24">
        <f t="shared" si="7"/>
        <v>-0.5</v>
      </c>
      <c r="U12" s="23">
        <f t="shared" si="8"/>
        <v>5</v>
      </c>
      <c r="V12" s="23">
        <f t="shared" si="9"/>
        <v>-45</v>
      </c>
      <c r="W12" s="24">
        <f t="shared" si="10"/>
        <v>3.7406483790523692E-2</v>
      </c>
      <c r="X12" s="24">
        <f t="shared" si="11"/>
        <v>3.7406483790523692E-2</v>
      </c>
    </row>
    <row r="13" spans="1:24" s="21" customFormat="1" ht="15.75" x14ac:dyDescent="0.25">
      <c r="B13" s="52" t="s">
        <v>11</v>
      </c>
      <c r="C13" s="53">
        <v>1001</v>
      </c>
      <c r="D13" s="53">
        <v>991</v>
      </c>
      <c r="E13" s="53">
        <v>399</v>
      </c>
      <c r="F13" s="53">
        <v>406</v>
      </c>
      <c r="G13" s="53">
        <v>547</v>
      </c>
      <c r="H13" s="54">
        <f t="shared" si="0"/>
        <v>0.34729064039408875</v>
      </c>
      <c r="I13" s="54">
        <f t="shared" si="1"/>
        <v>-0.44803229061553984</v>
      </c>
      <c r="J13" s="53">
        <f t="shared" si="2"/>
        <v>141</v>
      </c>
      <c r="K13" s="53">
        <f t="shared" si="3"/>
        <v>-444</v>
      </c>
      <c r="L13" s="54">
        <f t="shared" si="4"/>
        <v>0.49772520473157417</v>
      </c>
      <c r="M13" s="54">
        <f t="shared" si="5"/>
        <v>0.49772520473157417</v>
      </c>
      <c r="N13" s="53">
        <v>1008</v>
      </c>
      <c r="O13" s="53">
        <v>0</v>
      </c>
      <c r="P13" s="53">
        <v>330</v>
      </c>
      <c r="Q13" s="53">
        <v>540</v>
      </c>
      <c r="R13" s="53">
        <v>634</v>
      </c>
      <c r="S13" s="54">
        <f t="shared" si="6"/>
        <v>0.17407407407407405</v>
      </c>
      <c r="T13" s="54">
        <f t="shared" si="7"/>
        <v>-0.37103174603174605</v>
      </c>
      <c r="U13" s="53">
        <f t="shared" si="8"/>
        <v>94</v>
      </c>
      <c r="V13" s="53">
        <f t="shared" si="9"/>
        <v>-374</v>
      </c>
      <c r="W13" s="54">
        <f t="shared" si="10"/>
        <v>0.52701579384871156</v>
      </c>
      <c r="X13" s="54">
        <f t="shared" si="11"/>
        <v>0.52701579384871156</v>
      </c>
    </row>
    <row r="14" spans="1:24" s="21" customFormat="1" ht="15.75" x14ac:dyDescent="0.25">
      <c r="A14" s="55"/>
      <c r="B14" s="55" t="s">
        <v>26</v>
      </c>
      <c r="C14" s="23">
        <v>8</v>
      </c>
      <c r="D14" s="23">
        <v>11</v>
      </c>
      <c r="E14" s="23">
        <v>7</v>
      </c>
      <c r="F14" s="23">
        <v>10</v>
      </c>
      <c r="G14" s="23">
        <v>16</v>
      </c>
      <c r="H14" s="24">
        <f t="shared" si="0"/>
        <v>0.60000000000000009</v>
      </c>
      <c r="I14" s="24">
        <f t="shared" si="1"/>
        <v>0.45454545454545459</v>
      </c>
      <c r="J14" s="23">
        <f t="shared" si="2"/>
        <v>6</v>
      </c>
      <c r="K14" s="23">
        <f t="shared" si="3"/>
        <v>5</v>
      </c>
      <c r="L14" s="24">
        <f t="shared" si="4"/>
        <v>1.4558689717925387E-2</v>
      </c>
      <c r="M14" s="24">
        <f t="shared" si="5"/>
        <v>1.4558689717925387E-2</v>
      </c>
      <c r="N14" s="23">
        <v>11</v>
      </c>
      <c r="O14" s="23">
        <v>0</v>
      </c>
      <c r="P14" s="23">
        <v>6</v>
      </c>
      <c r="Q14" s="23">
        <v>16</v>
      </c>
      <c r="R14" s="23">
        <v>18</v>
      </c>
      <c r="S14" s="24">
        <f t="shared" si="6"/>
        <v>0.125</v>
      </c>
      <c r="T14" s="24">
        <f t="shared" si="7"/>
        <v>0.63636363636363646</v>
      </c>
      <c r="U14" s="23">
        <f t="shared" si="8"/>
        <v>2</v>
      </c>
      <c r="V14" s="23">
        <f t="shared" si="9"/>
        <v>7</v>
      </c>
      <c r="W14" s="24">
        <f t="shared" si="10"/>
        <v>1.4962593516209476E-2</v>
      </c>
      <c r="X14" s="24">
        <f t="shared" si="11"/>
        <v>1.4962593516209476E-2</v>
      </c>
    </row>
    <row r="15" spans="1:24" s="21" customFormat="1" ht="15.75" x14ac:dyDescent="0.25">
      <c r="A15" s="55"/>
      <c r="B15" s="55" t="s">
        <v>27</v>
      </c>
      <c r="C15" s="23">
        <v>994</v>
      </c>
      <c r="D15" s="23">
        <v>980</v>
      </c>
      <c r="E15" s="23">
        <v>392</v>
      </c>
      <c r="F15" s="23">
        <v>396</v>
      </c>
      <c r="G15" s="23">
        <v>531</v>
      </c>
      <c r="H15" s="24">
        <f t="shared" si="0"/>
        <v>0.34090909090909083</v>
      </c>
      <c r="I15" s="24">
        <f t="shared" si="1"/>
        <v>-0.4581632653061225</v>
      </c>
      <c r="J15" s="23">
        <f t="shared" si="2"/>
        <v>135</v>
      </c>
      <c r="K15" s="23">
        <f t="shared" si="3"/>
        <v>-449</v>
      </c>
      <c r="L15" s="24">
        <f t="shared" si="4"/>
        <v>0.48316651501364877</v>
      </c>
      <c r="M15" s="24">
        <f t="shared" si="5"/>
        <v>0.48316651501364877</v>
      </c>
      <c r="N15" s="23">
        <v>997</v>
      </c>
      <c r="O15" s="23">
        <v>0</v>
      </c>
      <c r="P15" s="23">
        <v>324</v>
      </c>
      <c r="Q15" s="23">
        <v>524</v>
      </c>
      <c r="R15" s="23">
        <v>616</v>
      </c>
      <c r="S15" s="24">
        <f t="shared" si="6"/>
        <v>0.17557251908396942</v>
      </c>
      <c r="T15" s="24">
        <f t="shared" si="7"/>
        <v>-0.38214643931795389</v>
      </c>
      <c r="U15" s="23">
        <f t="shared" si="8"/>
        <v>92</v>
      </c>
      <c r="V15" s="23">
        <f t="shared" si="9"/>
        <v>-381</v>
      </c>
      <c r="W15" s="24">
        <f t="shared" si="10"/>
        <v>0.51205320033250212</v>
      </c>
      <c r="X15" s="24">
        <f t="shared" si="11"/>
        <v>0.51205320033250212</v>
      </c>
    </row>
    <row r="16" spans="1:24" s="21" customFormat="1" ht="15.75" x14ac:dyDescent="0.25">
      <c r="A16" s="55"/>
      <c r="B16" s="55" t="s">
        <v>28</v>
      </c>
      <c r="C16" s="23">
        <v>166</v>
      </c>
      <c r="D16" s="23">
        <v>166</v>
      </c>
      <c r="E16" s="23">
        <v>79</v>
      </c>
      <c r="F16" s="23">
        <v>89</v>
      </c>
      <c r="G16" s="23">
        <v>128</v>
      </c>
      <c r="H16" s="24">
        <f t="shared" si="0"/>
        <v>0.4382022471910112</v>
      </c>
      <c r="I16" s="24">
        <f t="shared" si="1"/>
        <v>-0.22891566265060237</v>
      </c>
      <c r="J16" s="23">
        <f t="shared" si="2"/>
        <v>39</v>
      </c>
      <c r="K16" s="23">
        <f t="shared" si="3"/>
        <v>-38</v>
      </c>
      <c r="L16" s="24">
        <f t="shared" si="4"/>
        <v>0.1164695177434031</v>
      </c>
      <c r="M16" s="24">
        <f t="shared" si="5"/>
        <v>0.1164695177434031</v>
      </c>
      <c r="N16" s="23">
        <v>168</v>
      </c>
      <c r="O16" s="23">
        <v>0</v>
      </c>
      <c r="P16" s="23">
        <v>67</v>
      </c>
      <c r="Q16" s="23">
        <v>128</v>
      </c>
      <c r="R16" s="23">
        <v>139</v>
      </c>
      <c r="S16" s="24">
        <f t="shared" si="6"/>
        <v>8.59375E-2</v>
      </c>
      <c r="T16" s="24">
        <f t="shared" si="7"/>
        <v>-0.17261904761904767</v>
      </c>
      <c r="U16" s="23">
        <f t="shared" si="8"/>
        <v>11</v>
      </c>
      <c r="V16" s="23">
        <f t="shared" si="9"/>
        <v>-29</v>
      </c>
      <c r="W16" s="24">
        <f t="shared" si="10"/>
        <v>0.11554447215295095</v>
      </c>
      <c r="X16" s="24">
        <f t="shared" si="11"/>
        <v>0.11554447215295095</v>
      </c>
    </row>
    <row r="17" spans="1:24" s="21" customFormat="1" ht="15.75" x14ac:dyDescent="0.25">
      <c r="A17" s="55"/>
      <c r="B17" s="55" t="s">
        <v>29</v>
      </c>
      <c r="C17" s="23">
        <v>378</v>
      </c>
      <c r="D17" s="23">
        <v>370</v>
      </c>
      <c r="E17" s="23">
        <v>157</v>
      </c>
      <c r="F17" s="23">
        <v>178</v>
      </c>
      <c r="G17" s="23">
        <v>232</v>
      </c>
      <c r="H17" s="24">
        <f t="shared" si="0"/>
        <v>0.30337078651685401</v>
      </c>
      <c r="I17" s="24">
        <f t="shared" si="1"/>
        <v>-0.37297297297297294</v>
      </c>
      <c r="J17" s="23">
        <f t="shared" si="2"/>
        <v>54</v>
      </c>
      <c r="K17" s="23">
        <f t="shared" si="3"/>
        <v>-138</v>
      </c>
      <c r="L17" s="24">
        <f t="shared" si="4"/>
        <v>0.2111010009099181</v>
      </c>
      <c r="M17" s="24">
        <f t="shared" si="5"/>
        <v>0.2111010009099181</v>
      </c>
      <c r="N17" s="23">
        <v>378</v>
      </c>
      <c r="O17" s="23">
        <v>0</v>
      </c>
      <c r="P17" s="23">
        <v>143</v>
      </c>
      <c r="Q17" s="23">
        <v>226</v>
      </c>
      <c r="R17" s="23">
        <v>267</v>
      </c>
      <c r="S17" s="24">
        <f t="shared" si="6"/>
        <v>0.18141592920353977</v>
      </c>
      <c r="T17" s="24">
        <f t="shared" si="7"/>
        <v>-0.29365079365079361</v>
      </c>
      <c r="U17" s="23">
        <f t="shared" si="8"/>
        <v>41</v>
      </c>
      <c r="V17" s="23">
        <f t="shared" si="9"/>
        <v>-111</v>
      </c>
      <c r="W17" s="24">
        <f t="shared" si="10"/>
        <v>0.22194513715710723</v>
      </c>
      <c r="X17" s="24">
        <f t="shared" si="11"/>
        <v>0.22194513715710723</v>
      </c>
    </row>
    <row r="18" spans="1:24" s="21" customFormat="1" ht="15.75" x14ac:dyDescent="0.25">
      <c r="A18" s="55"/>
      <c r="B18" s="55" t="s">
        <v>30</v>
      </c>
      <c r="C18" s="23">
        <v>450</v>
      </c>
      <c r="D18" s="23">
        <v>444</v>
      </c>
      <c r="E18" s="23">
        <v>156</v>
      </c>
      <c r="F18" s="23">
        <v>130</v>
      </c>
      <c r="G18" s="23">
        <v>171</v>
      </c>
      <c r="H18" s="24">
        <f t="shared" si="0"/>
        <v>0.31538461538461537</v>
      </c>
      <c r="I18" s="24">
        <f t="shared" si="1"/>
        <v>-0.61486486486486491</v>
      </c>
      <c r="J18" s="23">
        <f t="shared" si="2"/>
        <v>41</v>
      </c>
      <c r="K18" s="23">
        <f t="shared" si="3"/>
        <v>-273</v>
      </c>
      <c r="L18" s="24">
        <f t="shared" si="4"/>
        <v>0.15559599636032756</v>
      </c>
      <c r="M18" s="24">
        <f t="shared" si="5"/>
        <v>0.15559599636032756</v>
      </c>
      <c r="N18" s="23">
        <v>451</v>
      </c>
      <c r="O18" s="23">
        <v>0</v>
      </c>
      <c r="P18" s="23">
        <v>114</v>
      </c>
      <c r="Q18" s="23">
        <v>170</v>
      </c>
      <c r="R18" s="23">
        <v>210</v>
      </c>
      <c r="S18" s="24">
        <f t="shared" si="6"/>
        <v>0.23529411764705888</v>
      </c>
      <c r="T18" s="24">
        <f t="shared" si="7"/>
        <v>-0.53436807095343686</v>
      </c>
      <c r="U18" s="23">
        <f t="shared" si="8"/>
        <v>40</v>
      </c>
      <c r="V18" s="23">
        <f t="shared" si="9"/>
        <v>-241</v>
      </c>
      <c r="W18" s="24">
        <f t="shared" si="10"/>
        <v>0.1745635910224439</v>
      </c>
      <c r="X18" s="24">
        <f t="shared" si="11"/>
        <v>0.1745635910224439</v>
      </c>
    </row>
    <row r="19" spans="1:24" x14ac:dyDescent="0.25">
      <c r="B19" s="56" t="s">
        <v>12</v>
      </c>
      <c r="C19" s="57">
        <v>388</v>
      </c>
      <c r="D19" s="57">
        <v>388</v>
      </c>
      <c r="E19" s="57">
        <v>173</v>
      </c>
      <c r="F19" s="57">
        <v>195</v>
      </c>
      <c r="G19" s="57">
        <v>293</v>
      </c>
      <c r="H19" s="58">
        <f t="shared" si="0"/>
        <v>0.50256410256410255</v>
      </c>
      <c r="I19" s="58">
        <f t="shared" si="1"/>
        <v>-0.24484536082474229</v>
      </c>
      <c r="J19" s="57">
        <f t="shared" si="2"/>
        <v>98</v>
      </c>
      <c r="K19" s="57">
        <f t="shared" si="3"/>
        <v>-95</v>
      </c>
      <c r="L19" s="58">
        <f t="shared" si="4"/>
        <v>0.26660600545950863</v>
      </c>
      <c r="M19" s="58">
        <f>G19/$G$19</f>
        <v>1</v>
      </c>
      <c r="N19" s="57">
        <v>389</v>
      </c>
      <c r="O19" s="57">
        <v>0</v>
      </c>
      <c r="P19" s="57">
        <v>132</v>
      </c>
      <c r="Q19" s="57">
        <v>296</v>
      </c>
      <c r="R19" s="57">
        <v>308</v>
      </c>
      <c r="S19" s="58">
        <f t="shared" si="6"/>
        <v>4.0540540540540571E-2</v>
      </c>
      <c r="T19" s="58">
        <f t="shared" si="7"/>
        <v>-0.20822622107969146</v>
      </c>
      <c r="U19" s="57">
        <f t="shared" si="8"/>
        <v>12</v>
      </c>
      <c r="V19" s="57">
        <f t="shared" si="9"/>
        <v>-81</v>
      </c>
      <c r="W19" s="58">
        <f t="shared" si="10"/>
        <v>0.25602660016625106</v>
      </c>
      <c r="X19" s="58">
        <f>R19/$R$19</f>
        <v>1</v>
      </c>
    </row>
    <row r="20" spans="1:24" x14ac:dyDescent="0.25">
      <c r="B20" s="59" t="s">
        <v>10</v>
      </c>
      <c r="C20" s="60">
        <v>229</v>
      </c>
      <c r="D20" s="60">
        <v>230</v>
      </c>
      <c r="E20" s="60">
        <v>104</v>
      </c>
      <c r="F20" s="60">
        <v>124</v>
      </c>
      <c r="G20" s="60">
        <v>194</v>
      </c>
      <c r="H20" s="61">
        <f t="shared" si="0"/>
        <v>0.56451612903225801</v>
      </c>
      <c r="I20" s="61">
        <f t="shared" si="1"/>
        <v>-0.15652173913043477</v>
      </c>
      <c r="J20" s="60">
        <f t="shared" si="2"/>
        <v>70</v>
      </c>
      <c r="K20" s="60">
        <f t="shared" si="3"/>
        <v>-36</v>
      </c>
      <c r="L20" s="61">
        <f t="shared" si="4"/>
        <v>0.17652411282984531</v>
      </c>
      <c r="M20" s="61">
        <f t="shared" ref="M20:M31" si="12">G20/$G$19</f>
        <v>0.66211604095563137</v>
      </c>
      <c r="N20" s="60">
        <v>230</v>
      </c>
      <c r="O20" s="60">
        <v>0</v>
      </c>
      <c r="P20" s="60">
        <v>76</v>
      </c>
      <c r="Q20" s="60">
        <v>197</v>
      </c>
      <c r="R20" s="60">
        <v>197</v>
      </c>
      <c r="S20" s="61">
        <f t="shared" si="6"/>
        <v>0</v>
      </c>
      <c r="T20" s="61">
        <f t="shared" si="7"/>
        <v>-0.14347826086956517</v>
      </c>
      <c r="U20" s="60">
        <f t="shared" si="8"/>
        <v>0</v>
      </c>
      <c r="V20" s="60">
        <f t="shared" si="9"/>
        <v>-33</v>
      </c>
      <c r="W20" s="61">
        <f t="shared" si="10"/>
        <v>0.16375727348295926</v>
      </c>
      <c r="X20" s="61">
        <f t="shared" ref="X20:X31" si="13">R20/$R$19</f>
        <v>0.63961038961038963</v>
      </c>
    </row>
    <row r="21" spans="1:24" x14ac:dyDescent="0.25">
      <c r="B21" s="62" t="s">
        <v>21</v>
      </c>
      <c r="C21" s="31">
        <v>25</v>
      </c>
      <c r="D21" s="31">
        <v>26</v>
      </c>
      <c r="E21" s="31">
        <v>0</v>
      </c>
      <c r="F21" s="31">
        <v>22</v>
      </c>
      <c r="G21" s="31">
        <v>29</v>
      </c>
      <c r="H21" s="32">
        <f t="shared" si="0"/>
        <v>0.31818181818181812</v>
      </c>
      <c r="I21" s="32">
        <f t="shared" si="1"/>
        <v>0.11538461538461542</v>
      </c>
      <c r="J21" s="31">
        <f t="shared" si="2"/>
        <v>7</v>
      </c>
      <c r="K21" s="31">
        <f t="shared" si="3"/>
        <v>3</v>
      </c>
      <c r="L21" s="32">
        <f t="shared" si="4"/>
        <v>2.6387625113739762E-2</v>
      </c>
      <c r="M21" s="32">
        <f t="shared" si="12"/>
        <v>9.8976109215017066E-2</v>
      </c>
      <c r="N21" s="31">
        <v>26</v>
      </c>
      <c r="O21" s="31">
        <v>0</v>
      </c>
      <c r="P21" s="31">
        <v>15</v>
      </c>
      <c r="Q21" s="31">
        <v>30</v>
      </c>
      <c r="R21" s="31">
        <v>27</v>
      </c>
      <c r="S21" s="32">
        <f t="shared" si="6"/>
        <v>-9.9999999999999978E-2</v>
      </c>
      <c r="T21" s="32">
        <f t="shared" si="7"/>
        <v>3.8461538461538547E-2</v>
      </c>
      <c r="U21" s="31">
        <f t="shared" si="8"/>
        <v>-3</v>
      </c>
      <c r="V21" s="31">
        <f t="shared" si="9"/>
        <v>1</v>
      </c>
      <c r="W21" s="32">
        <f t="shared" si="10"/>
        <v>2.2443890274314215E-2</v>
      </c>
      <c r="X21" s="32">
        <f t="shared" si="13"/>
        <v>8.7662337662337664E-2</v>
      </c>
    </row>
    <row r="22" spans="1:24" x14ac:dyDescent="0.25">
      <c r="B22" s="62" t="s">
        <v>22</v>
      </c>
      <c r="C22" s="31">
        <v>96</v>
      </c>
      <c r="D22" s="31">
        <v>98</v>
      </c>
      <c r="E22" s="31">
        <v>0</v>
      </c>
      <c r="F22" s="31">
        <v>62</v>
      </c>
      <c r="G22" s="31">
        <v>99</v>
      </c>
      <c r="H22" s="32">
        <f t="shared" si="0"/>
        <v>0.59677419354838701</v>
      </c>
      <c r="I22" s="32">
        <f t="shared" si="1"/>
        <v>1.0204081632652962E-2</v>
      </c>
      <c r="J22" s="31">
        <f t="shared" si="2"/>
        <v>37</v>
      </c>
      <c r="K22" s="31">
        <f t="shared" si="3"/>
        <v>1</v>
      </c>
      <c r="L22" s="32">
        <f t="shared" si="4"/>
        <v>9.0081892629663332E-2</v>
      </c>
      <c r="M22" s="32">
        <f t="shared" si="12"/>
        <v>0.33788395904436858</v>
      </c>
      <c r="N22" s="31">
        <v>96</v>
      </c>
      <c r="O22" s="31">
        <v>0</v>
      </c>
      <c r="P22" s="31">
        <v>33</v>
      </c>
      <c r="Q22" s="31">
        <v>100</v>
      </c>
      <c r="R22" s="31">
        <v>102</v>
      </c>
      <c r="S22" s="32">
        <f t="shared" si="6"/>
        <v>2.0000000000000018E-2</v>
      </c>
      <c r="T22" s="32">
        <f t="shared" si="7"/>
        <v>6.25E-2</v>
      </c>
      <c r="U22" s="31">
        <f t="shared" si="8"/>
        <v>2</v>
      </c>
      <c r="V22" s="31">
        <f t="shared" si="9"/>
        <v>6</v>
      </c>
      <c r="W22" s="32">
        <f t="shared" si="10"/>
        <v>8.4788029925187039E-2</v>
      </c>
      <c r="X22" s="32">
        <f t="shared" si="13"/>
        <v>0.33116883116883117</v>
      </c>
    </row>
    <row r="23" spans="1:24" x14ac:dyDescent="0.25">
      <c r="B23" s="62" t="s">
        <v>23</v>
      </c>
      <c r="C23" s="31">
        <v>51</v>
      </c>
      <c r="D23" s="31">
        <v>53</v>
      </c>
      <c r="E23" s="31">
        <v>0</v>
      </c>
      <c r="F23" s="31">
        <v>31</v>
      </c>
      <c r="G23" s="31">
        <v>44</v>
      </c>
      <c r="H23" s="32">
        <f t="shared" si="0"/>
        <v>0.41935483870967749</v>
      </c>
      <c r="I23" s="32">
        <f t="shared" si="1"/>
        <v>-0.16981132075471694</v>
      </c>
      <c r="J23" s="31">
        <f t="shared" si="2"/>
        <v>13</v>
      </c>
      <c r="K23" s="31">
        <f t="shared" si="3"/>
        <v>-9</v>
      </c>
      <c r="L23" s="32">
        <f t="shared" si="4"/>
        <v>4.0036396724294813E-2</v>
      </c>
      <c r="M23" s="32">
        <f t="shared" si="12"/>
        <v>0.15017064846416384</v>
      </c>
      <c r="N23" s="31">
        <v>53</v>
      </c>
      <c r="O23" s="31">
        <v>0</v>
      </c>
      <c r="P23" s="31">
        <v>20</v>
      </c>
      <c r="Q23" s="31">
        <v>45</v>
      </c>
      <c r="R23" s="31">
        <v>44</v>
      </c>
      <c r="S23" s="32">
        <f t="shared" si="6"/>
        <v>-2.2222222222222254E-2</v>
      </c>
      <c r="T23" s="32">
        <f t="shared" si="7"/>
        <v>-0.16981132075471694</v>
      </c>
      <c r="U23" s="31">
        <f t="shared" si="8"/>
        <v>-1</v>
      </c>
      <c r="V23" s="31">
        <f t="shared" si="9"/>
        <v>-9</v>
      </c>
      <c r="W23" s="32">
        <f t="shared" si="10"/>
        <v>3.657522859517872E-2</v>
      </c>
      <c r="X23" s="32">
        <f t="shared" si="13"/>
        <v>0.14285714285714285</v>
      </c>
    </row>
    <row r="24" spans="1:24" x14ac:dyDescent="0.25">
      <c r="B24" s="62" t="s">
        <v>24</v>
      </c>
      <c r="C24" s="31">
        <v>24</v>
      </c>
      <c r="D24" s="31">
        <v>22</v>
      </c>
      <c r="E24" s="31">
        <v>0</v>
      </c>
      <c r="F24" s="31">
        <v>4</v>
      </c>
      <c r="G24" s="31">
        <v>12</v>
      </c>
      <c r="H24" s="32">
        <f t="shared" si="0"/>
        <v>2</v>
      </c>
      <c r="I24" s="32">
        <f t="shared" si="1"/>
        <v>-0.45454545454545459</v>
      </c>
      <c r="J24" s="31">
        <f t="shared" si="2"/>
        <v>8</v>
      </c>
      <c r="K24" s="31">
        <f t="shared" si="3"/>
        <v>-10</v>
      </c>
      <c r="L24" s="32">
        <f t="shared" si="4"/>
        <v>1.0919017288444041E-2</v>
      </c>
      <c r="M24" s="32">
        <f t="shared" si="12"/>
        <v>4.0955631399317405E-2</v>
      </c>
      <c r="N24" s="31">
        <v>23</v>
      </c>
      <c r="O24" s="31">
        <v>0</v>
      </c>
      <c r="P24" s="31">
        <v>2</v>
      </c>
      <c r="Q24" s="31">
        <v>12</v>
      </c>
      <c r="R24" s="31">
        <v>14</v>
      </c>
      <c r="S24" s="32">
        <f t="shared" si="6"/>
        <v>0.16666666666666674</v>
      </c>
      <c r="T24" s="32">
        <f t="shared" si="7"/>
        <v>-0.39130434782608692</v>
      </c>
      <c r="U24" s="31">
        <f t="shared" si="8"/>
        <v>2</v>
      </c>
      <c r="V24" s="31">
        <f t="shared" si="9"/>
        <v>-9</v>
      </c>
      <c r="W24" s="32">
        <f t="shared" si="10"/>
        <v>1.1637572734829594E-2</v>
      </c>
      <c r="X24" s="32">
        <f t="shared" si="13"/>
        <v>4.5454545454545456E-2</v>
      </c>
    </row>
    <row r="25" spans="1:24" x14ac:dyDescent="0.25">
      <c r="B25" s="62" t="s">
        <v>25</v>
      </c>
      <c r="C25" s="31">
        <v>33</v>
      </c>
      <c r="D25" s="31">
        <v>32</v>
      </c>
      <c r="E25" s="31">
        <v>0</v>
      </c>
      <c r="F25" s="31">
        <v>6</v>
      </c>
      <c r="G25" s="31">
        <v>9</v>
      </c>
      <c r="H25" s="32">
        <f t="shared" si="0"/>
        <v>0.5</v>
      </c>
      <c r="I25" s="32">
        <f t="shared" si="1"/>
        <v>-0.71875</v>
      </c>
      <c r="J25" s="31">
        <f t="shared" si="2"/>
        <v>3</v>
      </c>
      <c r="K25" s="31">
        <f t="shared" si="3"/>
        <v>-23</v>
      </c>
      <c r="L25" s="32">
        <f t="shared" si="4"/>
        <v>8.1892629663330302E-3</v>
      </c>
      <c r="M25" s="32">
        <f t="shared" si="12"/>
        <v>3.0716723549488054E-2</v>
      </c>
      <c r="N25" s="31">
        <v>32</v>
      </c>
      <c r="O25" s="31">
        <v>0</v>
      </c>
      <c r="P25" s="31">
        <v>6</v>
      </c>
      <c r="Q25" s="31">
        <v>10</v>
      </c>
      <c r="R25" s="31">
        <v>10</v>
      </c>
      <c r="S25" s="32">
        <f t="shared" si="6"/>
        <v>0</v>
      </c>
      <c r="T25" s="32">
        <f t="shared" si="7"/>
        <v>-0.6875</v>
      </c>
      <c r="U25" s="31">
        <f t="shared" si="8"/>
        <v>0</v>
      </c>
      <c r="V25" s="31">
        <f t="shared" si="9"/>
        <v>-22</v>
      </c>
      <c r="W25" s="32">
        <f t="shared" si="10"/>
        <v>8.3125519534497094E-3</v>
      </c>
      <c r="X25" s="32">
        <f t="shared" si="13"/>
        <v>3.2467532467532464E-2</v>
      </c>
    </row>
    <row r="26" spans="1:24" x14ac:dyDescent="0.25">
      <c r="B26" s="59" t="s">
        <v>11</v>
      </c>
      <c r="C26" s="60">
        <v>159</v>
      </c>
      <c r="D26" s="60">
        <v>158</v>
      </c>
      <c r="E26" s="60">
        <v>70</v>
      </c>
      <c r="F26" s="60">
        <v>71</v>
      </c>
      <c r="G26" s="60">
        <v>100</v>
      </c>
      <c r="H26" s="61">
        <f t="shared" si="0"/>
        <v>0.40845070422535201</v>
      </c>
      <c r="I26" s="61">
        <f t="shared" si="1"/>
        <v>-0.36708860759493667</v>
      </c>
      <c r="J26" s="60">
        <f t="shared" si="2"/>
        <v>29</v>
      </c>
      <c r="K26" s="60">
        <f t="shared" si="3"/>
        <v>-58</v>
      </c>
      <c r="L26" s="61">
        <f t="shared" si="4"/>
        <v>9.0991810737033663E-2</v>
      </c>
      <c r="M26" s="61">
        <f t="shared" si="12"/>
        <v>0.34129692832764508</v>
      </c>
      <c r="N26" s="60">
        <v>159</v>
      </c>
      <c r="O26" s="60">
        <v>0</v>
      </c>
      <c r="P26" s="60">
        <v>56</v>
      </c>
      <c r="Q26" s="60">
        <v>99</v>
      </c>
      <c r="R26" s="60">
        <v>111</v>
      </c>
      <c r="S26" s="61">
        <f t="shared" si="6"/>
        <v>0.1212121212121211</v>
      </c>
      <c r="T26" s="61">
        <f t="shared" si="7"/>
        <v>-0.30188679245283023</v>
      </c>
      <c r="U26" s="60">
        <f t="shared" si="8"/>
        <v>12</v>
      </c>
      <c r="V26" s="60">
        <f t="shared" si="9"/>
        <v>-48</v>
      </c>
      <c r="W26" s="61">
        <f t="shared" si="10"/>
        <v>9.2269326683291769E-2</v>
      </c>
      <c r="X26" s="61">
        <f t="shared" si="13"/>
        <v>0.36038961038961037</v>
      </c>
    </row>
    <row r="27" spans="1:24" x14ac:dyDescent="0.25">
      <c r="B27" s="62" t="s">
        <v>26</v>
      </c>
      <c r="C27" s="31">
        <v>4</v>
      </c>
      <c r="D27" s="31">
        <v>5</v>
      </c>
      <c r="E27" s="31">
        <v>4</v>
      </c>
      <c r="F27" s="31">
        <v>4</v>
      </c>
      <c r="G27" s="31">
        <v>5</v>
      </c>
      <c r="H27" s="32">
        <f t="shared" si="0"/>
        <v>0.25</v>
      </c>
      <c r="I27" s="32">
        <f t="shared" si="1"/>
        <v>0</v>
      </c>
      <c r="J27" s="31">
        <f t="shared" si="2"/>
        <v>1</v>
      </c>
      <c r="K27" s="31">
        <f t="shared" si="3"/>
        <v>0</v>
      </c>
      <c r="L27" s="32">
        <f t="shared" si="4"/>
        <v>4.549590536851683E-3</v>
      </c>
      <c r="M27" s="32">
        <f t="shared" si="12"/>
        <v>1.7064846416382253E-2</v>
      </c>
      <c r="N27" s="31">
        <v>5</v>
      </c>
      <c r="O27" s="31">
        <v>0</v>
      </c>
      <c r="P27" s="31">
        <v>3</v>
      </c>
      <c r="Q27" s="31">
        <v>5</v>
      </c>
      <c r="R27" s="31">
        <v>5</v>
      </c>
      <c r="S27" s="32">
        <f t="shared" si="6"/>
        <v>0</v>
      </c>
      <c r="T27" s="32">
        <f t="shared" si="7"/>
        <v>0</v>
      </c>
      <c r="U27" s="31">
        <f t="shared" si="8"/>
        <v>0</v>
      </c>
      <c r="V27" s="31">
        <f t="shared" si="9"/>
        <v>0</v>
      </c>
      <c r="W27" s="32">
        <f t="shared" si="10"/>
        <v>4.1562759767248547E-3</v>
      </c>
      <c r="X27" s="32">
        <f t="shared" si="13"/>
        <v>1.6233766233766232E-2</v>
      </c>
    </row>
    <row r="28" spans="1:24" x14ac:dyDescent="0.25">
      <c r="B28" s="62" t="s">
        <v>27</v>
      </c>
      <c r="C28" s="31">
        <v>156</v>
      </c>
      <c r="D28" s="31">
        <v>153</v>
      </c>
      <c r="E28" s="31">
        <v>66</v>
      </c>
      <c r="F28" s="31">
        <v>67</v>
      </c>
      <c r="G28" s="31">
        <v>95</v>
      </c>
      <c r="H28" s="32">
        <f t="shared" si="0"/>
        <v>0.41791044776119413</v>
      </c>
      <c r="I28" s="32">
        <f t="shared" si="1"/>
        <v>-0.37908496732026142</v>
      </c>
      <c r="J28" s="31">
        <f t="shared" si="2"/>
        <v>28</v>
      </c>
      <c r="K28" s="31">
        <f t="shared" si="3"/>
        <v>-58</v>
      </c>
      <c r="L28" s="32">
        <f t="shared" si="4"/>
        <v>8.6442220200181982E-2</v>
      </c>
      <c r="M28" s="32">
        <f t="shared" si="12"/>
        <v>0.32423208191126279</v>
      </c>
      <c r="N28" s="31">
        <v>154</v>
      </c>
      <c r="O28" s="31">
        <v>0</v>
      </c>
      <c r="P28" s="31">
        <v>53</v>
      </c>
      <c r="Q28" s="31">
        <v>94</v>
      </c>
      <c r="R28" s="31">
        <v>106</v>
      </c>
      <c r="S28" s="32">
        <f t="shared" si="6"/>
        <v>0.12765957446808507</v>
      </c>
      <c r="T28" s="32">
        <f t="shared" si="7"/>
        <v>-0.31168831168831168</v>
      </c>
      <c r="U28" s="31">
        <f t="shared" si="8"/>
        <v>12</v>
      </c>
      <c r="V28" s="31">
        <f t="shared" si="9"/>
        <v>-48</v>
      </c>
      <c r="W28" s="32">
        <f t="shared" si="10"/>
        <v>8.8113050706566914E-2</v>
      </c>
      <c r="X28" s="32">
        <f t="shared" si="13"/>
        <v>0.34415584415584416</v>
      </c>
    </row>
    <row r="29" spans="1:24" x14ac:dyDescent="0.25">
      <c r="B29" s="62" t="s">
        <v>28</v>
      </c>
      <c r="C29" s="31">
        <v>63</v>
      </c>
      <c r="D29" s="31">
        <v>62</v>
      </c>
      <c r="E29" s="31">
        <v>0</v>
      </c>
      <c r="F29" s="31">
        <v>34</v>
      </c>
      <c r="G29" s="31">
        <v>49</v>
      </c>
      <c r="H29" s="32">
        <f t="shared" si="0"/>
        <v>0.44117647058823528</v>
      </c>
      <c r="I29" s="32">
        <f t="shared" si="1"/>
        <v>-0.20967741935483875</v>
      </c>
      <c r="J29" s="31">
        <f t="shared" si="2"/>
        <v>15</v>
      </c>
      <c r="K29" s="31">
        <f t="shared" si="3"/>
        <v>-13</v>
      </c>
      <c r="L29" s="32">
        <f t="shared" si="4"/>
        <v>4.4585987261146494E-2</v>
      </c>
      <c r="M29" s="32">
        <f t="shared" si="12"/>
        <v>0.16723549488054607</v>
      </c>
      <c r="N29" s="31">
        <v>62</v>
      </c>
      <c r="O29" s="31">
        <v>0</v>
      </c>
      <c r="P29" s="31">
        <v>27</v>
      </c>
      <c r="Q29" s="31">
        <v>49</v>
      </c>
      <c r="R29" s="31">
        <v>53</v>
      </c>
      <c r="S29" s="32">
        <f t="shared" si="6"/>
        <v>8.163265306122458E-2</v>
      </c>
      <c r="T29" s="32">
        <f t="shared" si="7"/>
        <v>-0.14516129032258063</v>
      </c>
      <c r="U29" s="31">
        <f t="shared" si="8"/>
        <v>4</v>
      </c>
      <c r="V29" s="31">
        <f t="shared" si="9"/>
        <v>-9</v>
      </c>
      <c r="W29" s="32">
        <f t="shared" si="10"/>
        <v>4.4056525353283457E-2</v>
      </c>
      <c r="X29" s="32">
        <f t="shared" si="13"/>
        <v>0.17207792207792208</v>
      </c>
    </row>
    <row r="30" spans="1:24" x14ac:dyDescent="0.25">
      <c r="B30" s="62" t="s">
        <v>29</v>
      </c>
      <c r="C30" s="31">
        <v>54</v>
      </c>
      <c r="D30" s="31">
        <v>52</v>
      </c>
      <c r="E30" s="31">
        <v>0</v>
      </c>
      <c r="F30" s="31">
        <v>20</v>
      </c>
      <c r="G30" s="31">
        <v>30</v>
      </c>
      <c r="H30" s="32">
        <f t="shared" si="0"/>
        <v>0.5</v>
      </c>
      <c r="I30" s="32">
        <f t="shared" si="1"/>
        <v>-0.42307692307692313</v>
      </c>
      <c r="J30" s="31">
        <f t="shared" si="2"/>
        <v>10</v>
      </c>
      <c r="K30" s="31">
        <f t="shared" si="3"/>
        <v>-22</v>
      </c>
      <c r="L30" s="32">
        <f t="shared" si="4"/>
        <v>2.7297543221110099E-2</v>
      </c>
      <c r="M30" s="32">
        <f t="shared" si="12"/>
        <v>0.10238907849829351</v>
      </c>
      <c r="N30" s="31">
        <v>53</v>
      </c>
      <c r="O30" s="31">
        <v>0</v>
      </c>
      <c r="P30" s="31">
        <v>15</v>
      </c>
      <c r="Q30" s="31">
        <v>29</v>
      </c>
      <c r="R30" s="31">
        <v>33</v>
      </c>
      <c r="S30" s="32">
        <f t="shared" si="6"/>
        <v>0.13793103448275867</v>
      </c>
      <c r="T30" s="32">
        <f t="shared" si="7"/>
        <v>-0.37735849056603776</v>
      </c>
      <c r="U30" s="31">
        <f t="shared" si="8"/>
        <v>4</v>
      </c>
      <c r="V30" s="31">
        <f t="shared" si="9"/>
        <v>-20</v>
      </c>
      <c r="W30" s="32">
        <f t="shared" si="10"/>
        <v>2.7431421446384038E-2</v>
      </c>
      <c r="X30" s="32">
        <f t="shared" si="13"/>
        <v>0.10714285714285714</v>
      </c>
    </row>
    <row r="31" spans="1:24" x14ac:dyDescent="0.25">
      <c r="B31" s="62" t="s">
        <v>30</v>
      </c>
      <c r="C31" s="31">
        <v>39</v>
      </c>
      <c r="D31" s="31">
        <v>39</v>
      </c>
      <c r="E31" s="31">
        <v>0</v>
      </c>
      <c r="F31" s="31">
        <v>13</v>
      </c>
      <c r="G31" s="31">
        <v>16</v>
      </c>
      <c r="H31" s="32">
        <f t="shared" si="0"/>
        <v>0.23076923076923084</v>
      </c>
      <c r="I31" s="32">
        <f t="shared" si="1"/>
        <v>-0.58974358974358976</v>
      </c>
      <c r="J31" s="31">
        <f t="shared" si="2"/>
        <v>3</v>
      </c>
      <c r="K31" s="31">
        <f t="shared" si="3"/>
        <v>-23</v>
      </c>
      <c r="L31" s="32">
        <f t="shared" si="4"/>
        <v>1.4558689717925387E-2</v>
      </c>
      <c r="M31" s="32">
        <f t="shared" si="12"/>
        <v>5.4607508532423209E-2</v>
      </c>
      <c r="N31" s="31">
        <v>39</v>
      </c>
      <c r="O31" s="31">
        <v>0</v>
      </c>
      <c r="P31" s="31">
        <v>11</v>
      </c>
      <c r="Q31" s="31">
        <v>16</v>
      </c>
      <c r="R31" s="31">
        <v>20</v>
      </c>
      <c r="S31" s="32">
        <f t="shared" si="6"/>
        <v>0.25</v>
      </c>
      <c r="T31" s="32">
        <f t="shared" si="7"/>
        <v>-0.48717948717948723</v>
      </c>
      <c r="U31" s="31">
        <f t="shared" si="8"/>
        <v>4</v>
      </c>
      <c r="V31" s="31">
        <f t="shared" si="9"/>
        <v>-19</v>
      </c>
      <c r="W31" s="32">
        <f t="shared" si="10"/>
        <v>1.6625103906899419E-2</v>
      </c>
      <c r="X31" s="32">
        <f t="shared" si="13"/>
        <v>6.4935064935064929E-2</v>
      </c>
    </row>
    <row r="32" spans="1:24" x14ac:dyDescent="0.25">
      <c r="B32" s="63" t="s">
        <v>13</v>
      </c>
      <c r="C32" s="57">
        <v>540</v>
      </c>
      <c r="D32" s="57">
        <v>542</v>
      </c>
      <c r="E32" s="57">
        <v>226</v>
      </c>
      <c r="F32" s="57">
        <v>261</v>
      </c>
      <c r="G32" s="57">
        <v>371</v>
      </c>
      <c r="H32" s="58">
        <f t="shared" si="0"/>
        <v>0.42145593869731801</v>
      </c>
      <c r="I32" s="58">
        <f t="shared" si="1"/>
        <v>-0.31549815498154976</v>
      </c>
      <c r="J32" s="57">
        <f t="shared" si="2"/>
        <v>110</v>
      </c>
      <c r="K32" s="57">
        <f t="shared" si="3"/>
        <v>-171</v>
      </c>
      <c r="L32" s="58">
        <f t="shared" si="4"/>
        <v>0.33757961783439489</v>
      </c>
      <c r="M32" s="58">
        <f>G32/$G$32</f>
        <v>1</v>
      </c>
      <c r="N32" s="57">
        <v>555</v>
      </c>
      <c r="O32" s="57">
        <v>0</v>
      </c>
      <c r="P32" s="57">
        <v>200</v>
      </c>
      <c r="Q32" s="57">
        <v>369</v>
      </c>
      <c r="R32" s="57">
        <v>418</v>
      </c>
      <c r="S32" s="58">
        <f t="shared" si="6"/>
        <v>0.13279132791327908</v>
      </c>
      <c r="T32" s="58">
        <f t="shared" si="7"/>
        <v>-0.24684684684684688</v>
      </c>
      <c r="U32" s="57">
        <f t="shared" si="8"/>
        <v>49</v>
      </c>
      <c r="V32" s="57">
        <f t="shared" si="9"/>
        <v>-137</v>
      </c>
      <c r="W32" s="58">
        <f t="shared" si="10"/>
        <v>0.34746467165419787</v>
      </c>
      <c r="X32" s="58">
        <f>R32/$R$32</f>
        <v>1</v>
      </c>
    </row>
    <row r="33" spans="2:24" x14ac:dyDescent="0.25">
      <c r="B33" s="64" t="s">
        <v>10</v>
      </c>
      <c r="C33" s="60">
        <v>154</v>
      </c>
      <c r="D33" s="60">
        <v>161</v>
      </c>
      <c r="E33" s="60">
        <v>84</v>
      </c>
      <c r="F33" s="60">
        <v>116</v>
      </c>
      <c r="G33" s="60">
        <v>159</v>
      </c>
      <c r="H33" s="61">
        <f t="shared" si="0"/>
        <v>0.3706896551724137</v>
      </c>
      <c r="I33" s="61">
        <f t="shared" si="1"/>
        <v>-1.2422360248447228E-2</v>
      </c>
      <c r="J33" s="60">
        <f t="shared" si="2"/>
        <v>43</v>
      </c>
      <c r="K33" s="60">
        <f t="shared" si="3"/>
        <v>-2</v>
      </c>
      <c r="L33" s="61">
        <f t="shared" si="4"/>
        <v>0.14467697907188354</v>
      </c>
      <c r="M33" s="61">
        <f t="shared" ref="M33:M44" si="14">G33/$G$32</f>
        <v>0.42857142857142855</v>
      </c>
      <c r="N33" s="60">
        <v>164</v>
      </c>
      <c r="O33" s="60">
        <v>0</v>
      </c>
      <c r="P33" s="60">
        <v>86</v>
      </c>
      <c r="Q33" s="60">
        <v>159</v>
      </c>
      <c r="R33" s="60">
        <v>162</v>
      </c>
      <c r="S33" s="61">
        <f t="shared" si="6"/>
        <v>1.8867924528301883E-2</v>
      </c>
      <c r="T33" s="61">
        <f t="shared" si="7"/>
        <v>-1.2195121951219523E-2</v>
      </c>
      <c r="U33" s="60">
        <f t="shared" si="8"/>
        <v>3</v>
      </c>
      <c r="V33" s="60">
        <f t="shared" si="9"/>
        <v>-2</v>
      </c>
      <c r="W33" s="61">
        <f t="shared" si="10"/>
        <v>0.13466334164588528</v>
      </c>
      <c r="X33" s="61">
        <f t="shared" ref="X33:X44" si="15">R33/$R$32</f>
        <v>0.38755980861244022</v>
      </c>
    </row>
    <row r="34" spans="2:24" x14ac:dyDescent="0.25">
      <c r="B34" s="62" t="s">
        <v>21</v>
      </c>
      <c r="C34" s="31">
        <v>12</v>
      </c>
      <c r="D34" s="31">
        <v>13</v>
      </c>
      <c r="E34" s="31">
        <v>0</v>
      </c>
      <c r="F34" s="31">
        <v>13</v>
      </c>
      <c r="G34" s="31">
        <v>15</v>
      </c>
      <c r="H34" s="32">
        <f t="shared" si="0"/>
        <v>0.15384615384615374</v>
      </c>
      <c r="I34" s="32">
        <f t="shared" si="1"/>
        <v>0.15384615384615374</v>
      </c>
      <c r="J34" s="31">
        <f t="shared" si="2"/>
        <v>2</v>
      </c>
      <c r="K34" s="31">
        <f t="shared" si="3"/>
        <v>2</v>
      </c>
      <c r="L34" s="32">
        <f t="shared" si="4"/>
        <v>1.364877161055505E-2</v>
      </c>
      <c r="M34" s="32">
        <f t="shared" si="14"/>
        <v>4.0431266846361183E-2</v>
      </c>
      <c r="N34" s="31">
        <v>12</v>
      </c>
      <c r="O34" s="31">
        <v>0</v>
      </c>
      <c r="P34" s="31">
        <v>12</v>
      </c>
      <c r="Q34" s="31">
        <v>15</v>
      </c>
      <c r="R34" s="31">
        <v>17</v>
      </c>
      <c r="S34" s="32">
        <f t="shared" si="6"/>
        <v>0.1333333333333333</v>
      </c>
      <c r="T34" s="32">
        <f t="shared" si="7"/>
        <v>0.41666666666666674</v>
      </c>
      <c r="U34" s="31">
        <f t="shared" si="8"/>
        <v>2</v>
      </c>
      <c r="V34" s="31">
        <f t="shared" si="9"/>
        <v>5</v>
      </c>
      <c r="W34" s="32">
        <f t="shared" si="10"/>
        <v>1.4131338320864505E-2</v>
      </c>
      <c r="X34" s="32">
        <f t="shared" si="15"/>
        <v>4.0669856459330141E-2</v>
      </c>
    </row>
    <row r="35" spans="2:24" x14ac:dyDescent="0.25">
      <c r="B35" s="62" t="s">
        <v>22</v>
      </c>
      <c r="C35" s="31">
        <v>61</v>
      </c>
      <c r="D35" s="31">
        <v>69</v>
      </c>
      <c r="E35" s="31">
        <v>0</v>
      </c>
      <c r="F35" s="31">
        <v>52</v>
      </c>
      <c r="G35" s="31">
        <v>72</v>
      </c>
      <c r="H35" s="32">
        <f t="shared" si="0"/>
        <v>0.38461538461538458</v>
      </c>
      <c r="I35" s="32">
        <f t="shared" si="1"/>
        <v>4.3478260869565188E-2</v>
      </c>
      <c r="J35" s="31">
        <f t="shared" si="2"/>
        <v>20</v>
      </c>
      <c r="K35" s="31">
        <f t="shared" si="3"/>
        <v>3</v>
      </c>
      <c r="L35" s="32">
        <f t="shared" si="4"/>
        <v>6.5514103730664242E-2</v>
      </c>
      <c r="M35" s="32">
        <f t="shared" si="14"/>
        <v>0.19407008086253369</v>
      </c>
      <c r="N35" s="31">
        <v>71</v>
      </c>
      <c r="O35" s="31">
        <v>0</v>
      </c>
      <c r="P35" s="31">
        <v>35</v>
      </c>
      <c r="Q35" s="31">
        <v>72</v>
      </c>
      <c r="R35" s="31">
        <v>72</v>
      </c>
      <c r="S35" s="32">
        <f t="shared" si="6"/>
        <v>0</v>
      </c>
      <c r="T35" s="32">
        <f t="shared" si="7"/>
        <v>1.4084507042253502E-2</v>
      </c>
      <c r="U35" s="31">
        <f t="shared" si="8"/>
        <v>0</v>
      </c>
      <c r="V35" s="31">
        <f t="shared" si="9"/>
        <v>1</v>
      </c>
      <c r="W35" s="32">
        <f t="shared" si="10"/>
        <v>5.9850374064837904E-2</v>
      </c>
      <c r="X35" s="32">
        <f t="shared" si="15"/>
        <v>0.17224880382775121</v>
      </c>
    </row>
    <row r="36" spans="2:24" x14ac:dyDescent="0.25">
      <c r="B36" s="62" t="s">
        <v>23</v>
      </c>
      <c r="C36" s="31">
        <v>44</v>
      </c>
      <c r="D36" s="31">
        <v>43</v>
      </c>
      <c r="E36" s="31">
        <v>0</v>
      </c>
      <c r="F36" s="31">
        <v>34</v>
      </c>
      <c r="G36" s="31">
        <v>48</v>
      </c>
      <c r="H36" s="32">
        <f t="shared" si="0"/>
        <v>0.41176470588235303</v>
      </c>
      <c r="I36" s="32">
        <f t="shared" si="1"/>
        <v>0.11627906976744184</v>
      </c>
      <c r="J36" s="31">
        <f t="shared" si="2"/>
        <v>14</v>
      </c>
      <c r="K36" s="31">
        <f t="shared" si="3"/>
        <v>5</v>
      </c>
      <c r="L36" s="32">
        <f t="shared" si="4"/>
        <v>4.3676069153776163E-2</v>
      </c>
      <c r="M36" s="32">
        <f t="shared" si="14"/>
        <v>0.1293800539083558</v>
      </c>
      <c r="N36" s="31">
        <v>44</v>
      </c>
      <c r="O36" s="31">
        <v>0</v>
      </c>
      <c r="P36" s="31">
        <v>24</v>
      </c>
      <c r="Q36" s="31">
        <v>48</v>
      </c>
      <c r="R36" s="31">
        <v>47</v>
      </c>
      <c r="S36" s="32">
        <f t="shared" si="6"/>
        <v>-2.083333333333337E-2</v>
      </c>
      <c r="T36" s="32">
        <f t="shared" si="7"/>
        <v>6.8181818181818121E-2</v>
      </c>
      <c r="U36" s="31">
        <f t="shared" si="8"/>
        <v>-1</v>
      </c>
      <c r="V36" s="31">
        <f t="shared" si="9"/>
        <v>3</v>
      </c>
      <c r="W36" s="32">
        <f t="shared" si="10"/>
        <v>3.906899418121363E-2</v>
      </c>
      <c r="X36" s="32">
        <f t="shared" si="15"/>
        <v>0.11244019138755981</v>
      </c>
    </row>
    <row r="37" spans="2:24" x14ac:dyDescent="0.25">
      <c r="B37" s="62" t="s">
        <v>24</v>
      </c>
      <c r="C37" s="31">
        <v>18</v>
      </c>
      <c r="D37" s="31">
        <v>18</v>
      </c>
      <c r="E37" s="31">
        <v>0</v>
      </c>
      <c r="F37" s="31">
        <v>12</v>
      </c>
      <c r="G37" s="31">
        <v>13</v>
      </c>
      <c r="H37" s="32">
        <f t="shared" si="0"/>
        <v>8.3333333333333259E-2</v>
      </c>
      <c r="I37" s="32">
        <f t="shared" si="1"/>
        <v>-0.27777777777777779</v>
      </c>
      <c r="J37" s="31">
        <f t="shared" si="2"/>
        <v>1</v>
      </c>
      <c r="K37" s="31">
        <f t="shared" si="3"/>
        <v>-5</v>
      </c>
      <c r="L37" s="32">
        <f t="shared" si="4"/>
        <v>1.1828935395814377E-2</v>
      </c>
      <c r="M37" s="32">
        <f t="shared" si="14"/>
        <v>3.5040431266846361E-2</v>
      </c>
      <c r="N37" s="31">
        <v>19</v>
      </c>
      <c r="O37" s="31">
        <v>0</v>
      </c>
      <c r="P37" s="31">
        <v>11</v>
      </c>
      <c r="Q37" s="31">
        <v>13</v>
      </c>
      <c r="R37" s="31">
        <v>14</v>
      </c>
      <c r="S37" s="32">
        <f t="shared" si="6"/>
        <v>7.6923076923076872E-2</v>
      </c>
      <c r="T37" s="32">
        <f t="shared" si="7"/>
        <v>-0.26315789473684215</v>
      </c>
      <c r="U37" s="31">
        <f t="shared" si="8"/>
        <v>1</v>
      </c>
      <c r="V37" s="31">
        <f t="shared" si="9"/>
        <v>-5</v>
      </c>
      <c r="W37" s="32">
        <f t="shared" si="10"/>
        <v>1.1637572734829594E-2</v>
      </c>
      <c r="X37" s="32">
        <f t="shared" si="15"/>
        <v>3.3492822966507178E-2</v>
      </c>
    </row>
    <row r="38" spans="2:24" x14ac:dyDescent="0.25">
      <c r="B38" s="62" t="s">
        <v>25</v>
      </c>
      <c r="C38" s="31">
        <v>19</v>
      </c>
      <c r="D38" s="31">
        <v>18</v>
      </c>
      <c r="E38" s="31">
        <v>0</v>
      </c>
      <c r="F38" s="31">
        <v>5</v>
      </c>
      <c r="G38" s="31">
        <v>12</v>
      </c>
      <c r="H38" s="32">
        <f t="shared" si="0"/>
        <v>1.4</v>
      </c>
      <c r="I38" s="32">
        <f t="shared" si="1"/>
        <v>-0.33333333333333337</v>
      </c>
      <c r="J38" s="31">
        <f t="shared" si="2"/>
        <v>7</v>
      </c>
      <c r="K38" s="31">
        <f t="shared" si="3"/>
        <v>-6</v>
      </c>
      <c r="L38" s="32">
        <f t="shared" si="4"/>
        <v>1.0919017288444041E-2</v>
      </c>
      <c r="M38" s="32">
        <f t="shared" si="14"/>
        <v>3.2345013477088951E-2</v>
      </c>
      <c r="N38" s="31">
        <v>18</v>
      </c>
      <c r="O38" s="31">
        <v>0</v>
      </c>
      <c r="P38" s="31">
        <v>4</v>
      </c>
      <c r="Q38" s="31">
        <v>11</v>
      </c>
      <c r="R38" s="31">
        <v>12</v>
      </c>
      <c r="S38" s="32">
        <f t="shared" si="6"/>
        <v>9.0909090909090828E-2</v>
      </c>
      <c r="T38" s="32">
        <f t="shared" si="7"/>
        <v>-0.33333333333333337</v>
      </c>
      <c r="U38" s="31">
        <f t="shared" si="8"/>
        <v>1</v>
      </c>
      <c r="V38" s="31">
        <f t="shared" si="9"/>
        <v>-6</v>
      </c>
      <c r="W38" s="32">
        <f t="shared" si="10"/>
        <v>9.9750623441396506E-3</v>
      </c>
      <c r="X38" s="32">
        <f t="shared" si="15"/>
        <v>2.8708133971291867E-2</v>
      </c>
    </row>
    <row r="39" spans="2:24" x14ac:dyDescent="0.25">
      <c r="B39" s="64" t="s">
        <v>11</v>
      </c>
      <c r="C39" s="60">
        <v>386</v>
      </c>
      <c r="D39" s="60">
        <v>381</v>
      </c>
      <c r="E39" s="60">
        <v>141</v>
      </c>
      <c r="F39" s="60">
        <v>145</v>
      </c>
      <c r="G39" s="60">
        <v>212</v>
      </c>
      <c r="H39" s="61">
        <f t="shared" si="0"/>
        <v>0.46206896551724141</v>
      </c>
      <c r="I39" s="61">
        <f t="shared" si="1"/>
        <v>-0.44356955380577423</v>
      </c>
      <c r="J39" s="60">
        <f t="shared" si="2"/>
        <v>67</v>
      </c>
      <c r="K39" s="60">
        <f t="shared" si="3"/>
        <v>-169</v>
      </c>
      <c r="L39" s="61">
        <f t="shared" si="4"/>
        <v>0.19290263876251137</v>
      </c>
      <c r="M39" s="61">
        <f t="shared" si="14"/>
        <v>0.5714285714285714</v>
      </c>
      <c r="N39" s="60">
        <v>391</v>
      </c>
      <c r="O39" s="60">
        <v>0</v>
      </c>
      <c r="P39" s="60">
        <v>114</v>
      </c>
      <c r="Q39" s="60">
        <v>210</v>
      </c>
      <c r="R39" s="60">
        <v>256</v>
      </c>
      <c r="S39" s="61">
        <f t="shared" si="6"/>
        <v>0.21904761904761916</v>
      </c>
      <c r="T39" s="61">
        <f t="shared" si="7"/>
        <v>-0.34526854219948844</v>
      </c>
      <c r="U39" s="60">
        <f t="shared" si="8"/>
        <v>46</v>
      </c>
      <c r="V39" s="60">
        <f t="shared" si="9"/>
        <v>-135</v>
      </c>
      <c r="W39" s="61">
        <f t="shared" si="10"/>
        <v>0.21280133000831256</v>
      </c>
      <c r="X39" s="61">
        <f t="shared" si="15"/>
        <v>0.61244019138755978</v>
      </c>
    </row>
    <row r="40" spans="2:24" x14ac:dyDescent="0.25">
      <c r="B40" s="62" t="s">
        <v>26</v>
      </c>
      <c r="C40" s="31">
        <v>2</v>
      </c>
      <c r="D40" s="31">
        <v>4</v>
      </c>
      <c r="E40" s="31">
        <v>0</v>
      </c>
      <c r="F40" s="31">
        <v>2</v>
      </c>
      <c r="G40" s="31">
        <v>4</v>
      </c>
      <c r="H40" s="32">
        <f t="shared" si="0"/>
        <v>1</v>
      </c>
      <c r="I40" s="32">
        <f t="shared" si="1"/>
        <v>0</v>
      </c>
      <c r="J40" s="31">
        <f t="shared" si="2"/>
        <v>2</v>
      </c>
      <c r="K40" s="31">
        <f t="shared" si="3"/>
        <v>0</v>
      </c>
      <c r="L40" s="32">
        <f t="shared" si="4"/>
        <v>3.6396724294813468E-3</v>
      </c>
      <c r="M40" s="32">
        <f t="shared" si="14"/>
        <v>1.078167115902965E-2</v>
      </c>
      <c r="N40" s="31">
        <v>4</v>
      </c>
      <c r="O40" s="31">
        <v>0</v>
      </c>
      <c r="P40" s="31">
        <v>0</v>
      </c>
      <c r="Q40" s="31">
        <v>4</v>
      </c>
      <c r="R40" s="31">
        <v>6</v>
      </c>
      <c r="S40" s="32">
        <f t="shared" si="6"/>
        <v>0.5</v>
      </c>
      <c r="T40" s="32">
        <f t="shared" si="7"/>
        <v>0.5</v>
      </c>
      <c r="U40" s="31">
        <f t="shared" si="8"/>
        <v>2</v>
      </c>
      <c r="V40" s="31">
        <f t="shared" si="9"/>
        <v>2</v>
      </c>
      <c r="W40" s="32">
        <f t="shared" si="10"/>
        <v>4.9875311720698253E-3</v>
      </c>
      <c r="X40" s="32">
        <f t="shared" si="15"/>
        <v>1.4354066985645933E-2</v>
      </c>
    </row>
    <row r="41" spans="2:24" x14ac:dyDescent="0.25">
      <c r="B41" s="62" t="s">
        <v>27</v>
      </c>
      <c r="C41" s="31">
        <v>384</v>
      </c>
      <c r="D41" s="31">
        <v>377</v>
      </c>
      <c r="E41" s="31">
        <v>0</v>
      </c>
      <c r="F41" s="31">
        <v>143</v>
      </c>
      <c r="G41" s="31">
        <v>208</v>
      </c>
      <c r="H41" s="32">
        <f t="shared" si="0"/>
        <v>0.45454545454545459</v>
      </c>
      <c r="I41" s="32">
        <f t="shared" si="1"/>
        <v>-0.44827586206896552</v>
      </c>
      <c r="J41" s="31">
        <f t="shared" si="2"/>
        <v>65</v>
      </c>
      <c r="K41" s="31">
        <f t="shared" si="3"/>
        <v>-169</v>
      </c>
      <c r="L41" s="32">
        <f t="shared" si="4"/>
        <v>0.18926296633303002</v>
      </c>
      <c r="M41" s="32">
        <f t="shared" si="14"/>
        <v>0.56064690026954178</v>
      </c>
      <c r="N41" s="31">
        <v>387</v>
      </c>
      <c r="O41" s="31">
        <v>0</v>
      </c>
      <c r="P41" s="31">
        <v>0</v>
      </c>
      <c r="Q41" s="31">
        <v>206</v>
      </c>
      <c r="R41" s="31">
        <v>250</v>
      </c>
      <c r="S41" s="32">
        <f t="shared" si="6"/>
        <v>0.21359223300970864</v>
      </c>
      <c r="T41" s="32">
        <f t="shared" si="7"/>
        <v>-0.35400516795865633</v>
      </c>
      <c r="U41" s="31">
        <f t="shared" si="8"/>
        <v>44</v>
      </c>
      <c r="V41" s="31">
        <f t="shared" si="9"/>
        <v>-137</v>
      </c>
      <c r="W41" s="32">
        <f t="shared" si="10"/>
        <v>0.20781379883624274</v>
      </c>
      <c r="X41" s="32">
        <f t="shared" si="15"/>
        <v>0.59808612440191389</v>
      </c>
    </row>
    <row r="42" spans="2:24" x14ac:dyDescent="0.25">
      <c r="B42" s="62" t="s">
        <v>28</v>
      </c>
      <c r="C42" s="31">
        <v>29</v>
      </c>
      <c r="D42" s="31">
        <v>28</v>
      </c>
      <c r="E42" s="31">
        <v>0</v>
      </c>
      <c r="F42" s="31">
        <v>15</v>
      </c>
      <c r="G42" s="31">
        <v>26</v>
      </c>
      <c r="H42" s="32">
        <f t="shared" si="0"/>
        <v>0.73333333333333339</v>
      </c>
      <c r="I42" s="32">
        <f t="shared" si="1"/>
        <v>-7.1428571428571397E-2</v>
      </c>
      <c r="J42" s="31">
        <f t="shared" si="2"/>
        <v>11</v>
      </c>
      <c r="K42" s="31">
        <f t="shared" si="3"/>
        <v>-2</v>
      </c>
      <c r="L42" s="32">
        <f t="shared" si="4"/>
        <v>2.3657870791628753E-2</v>
      </c>
      <c r="M42" s="32">
        <f t="shared" si="14"/>
        <v>7.0080862533692723E-2</v>
      </c>
      <c r="N42" s="31">
        <v>28</v>
      </c>
      <c r="O42" s="31">
        <v>0</v>
      </c>
      <c r="P42" s="31">
        <v>0</v>
      </c>
      <c r="Q42" s="31">
        <v>27</v>
      </c>
      <c r="R42" s="31">
        <v>29</v>
      </c>
      <c r="S42" s="32">
        <f t="shared" si="6"/>
        <v>7.4074074074074181E-2</v>
      </c>
      <c r="T42" s="32">
        <f t="shared" si="7"/>
        <v>3.5714285714285809E-2</v>
      </c>
      <c r="U42" s="31">
        <f t="shared" si="8"/>
        <v>2</v>
      </c>
      <c r="V42" s="31">
        <f t="shared" si="9"/>
        <v>1</v>
      </c>
      <c r="W42" s="32">
        <f t="shared" si="10"/>
        <v>2.4106400665004156E-2</v>
      </c>
      <c r="X42" s="32">
        <f t="shared" si="15"/>
        <v>6.9377990430622011E-2</v>
      </c>
    </row>
    <row r="43" spans="2:24" x14ac:dyDescent="0.25">
      <c r="B43" s="62" t="s">
        <v>29</v>
      </c>
      <c r="C43" s="31">
        <v>181</v>
      </c>
      <c r="D43" s="31">
        <v>177</v>
      </c>
      <c r="E43" s="31">
        <v>0</v>
      </c>
      <c r="F43" s="31">
        <v>86</v>
      </c>
      <c r="G43" s="31">
        <v>114</v>
      </c>
      <c r="H43" s="32">
        <f t="shared" si="0"/>
        <v>0.32558139534883712</v>
      </c>
      <c r="I43" s="32">
        <f t="shared" si="1"/>
        <v>-0.35593220338983056</v>
      </c>
      <c r="J43" s="31">
        <f t="shared" si="2"/>
        <v>28</v>
      </c>
      <c r="K43" s="31">
        <f t="shared" si="3"/>
        <v>-63</v>
      </c>
      <c r="L43" s="32">
        <f t="shared" si="4"/>
        <v>0.10373066424021839</v>
      </c>
      <c r="M43" s="32">
        <f t="shared" si="14"/>
        <v>0.30727762803234504</v>
      </c>
      <c r="N43" s="31">
        <v>183</v>
      </c>
      <c r="O43" s="31">
        <v>0</v>
      </c>
      <c r="P43" s="31">
        <v>0</v>
      </c>
      <c r="Q43" s="31">
        <v>110</v>
      </c>
      <c r="R43" s="31">
        <v>137</v>
      </c>
      <c r="S43" s="32">
        <f t="shared" si="6"/>
        <v>0.24545454545454537</v>
      </c>
      <c r="T43" s="32">
        <f t="shared" si="7"/>
        <v>-0.25136612021857918</v>
      </c>
      <c r="U43" s="31">
        <f t="shared" si="8"/>
        <v>27</v>
      </c>
      <c r="V43" s="31">
        <f t="shared" si="9"/>
        <v>-46</v>
      </c>
      <c r="W43" s="32">
        <f t="shared" si="10"/>
        <v>0.11388196176226101</v>
      </c>
      <c r="X43" s="32">
        <f t="shared" si="15"/>
        <v>0.32775119617224879</v>
      </c>
    </row>
    <row r="44" spans="2:24" x14ac:dyDescent="0.25">
      <c r="B44" s="62" t="s">
        <v>30</v>
      </c>
      <c r="C44" s="31">
        <v>174</v>
      </c>
      <c r="D44" s="31">
        <v>171</v>
      </c>
      <c r="E44" s="31">
        <v>0</v>
      </c>
      <c r="F44" s="31">
        <v>42</v>
      </c>
      <c r="G44" s="31">
        <v>68</v>
      </c>
      <c r="H44" s="32">
        <f t="shared" si="0"/>
        <v>0.61904761904761907</v>
      </c>
      <c r="I44" s="32">
        <f t="shared" si="1"/>
        <v>-0.60233918128654973</v>
      </c>
      <c r="J44" s="31">
        <f t="shared" si="2"/>
        <v>26</v>
      </c>
      <c r="K44" s="31">
        <f t="shared" si="3"/>
        <v>-103</v>
      </c>
      <c r="L44" s="32">
        <f t="shared" si="4"/>
        <v>6.1874431301182892E-2</v>
      </c>
      <c r="M44" s="32">
        <f t="shared" si="14"/>
        <v>0.18328840970350405</v>
      </c>
      <c r="N44" s="31">
        <v>176</v>
      </c>
      <c r="O44" s="31">
        <v>0</v>
      </c>
      <c r="P44" s="31">
        <v>0</v>
      </c>
      <c r="Q44" s="31">
        <v>69</v>
      </c>
      <c r="R44" s="31">
        <v>84</v>
      </c>
      <c r="S44" s="32">
        <f t="shared" si="6"/>
        <v>0.21739130434782616</v>
      </c>
      <c r="T44" s="32">
        <f t="shared" si="7"/>
        <v>-0.52272727272727271</v>
      </c>
      <c r="U44" s="31">
        <f t="shared" si="8"/>
        <v>15</v>
      </c>
      <c r="V44" s="31">
        <f t="shared" si="9"/>
        <v>-92</v>
      </c>
      <c r="W44" s="32">
        <f t="shared" si="10"/>
        <v>6.9825436408977551E-2</v>
      </c>
      <c r="X44" s="32">
        <f t="shared" si="15"/>
        <v>0.20095693779904306</v>
      </c>
    </row>
    <row r="45" spans="2:24" x14ac:dyDescent="0.25">
      <c r="B45" s="63" t="s">
        <v>14</v>
      </c>
      <c r="C45" s="57">
        <v>222</v>
      </c>
      <c r="D45" s="57">
        <v>220</v>
      </c>
      <c r="E45" s="57">
        <v>108</v>
      </c>
      <c r="F45" s="57">
        <v>131</v>
      </c>
      <c r="G45" s="57">
        <v>186</v>
      </c>
      <c r="H45" s="58">
        <f t="shared" si="0"/>
        <v>0.41984732824427473</v>
      </c>
      <c r="I45" s="58">
        <f t="shared" si="1"/>
        <v>-0.15454545454545454</v>
      </c>
      <c r="J45" s="57">
        <f t="shared" si="2"/>
        <v>55</v>
      </c>
      <c r="K45" s="57">
        <f t="shared" si="3"/>
        <v>-34</v>
      </c>
      <c r="L45" s="58">
        <f t="shared" si="4"/>
        <v>0.16924476797088261</v>
      </c>
      <c r="M45" s="58">
        <f>G45/$G$45</f>
        <v>1</v>
      </c>
      <c r="N45" s="57">
        <v>221</v>
      </c>
      <c r="O45" s="57">
        <v>0</v>
      </c>
      <c r="P45" s="57">
        <v>83</v>
      </c>
      <c r="Q45" s="57">
        <v>183</v>
      </c>
      <c r="R45" s="57">
        <v>196</v>
      </c>
      <c r="S45" s="58">
        <f t="shared" si="6"/>
        <v>7.1038251366120297E-2</v>
      </c>
      <c r="T45" s="58">
        <f t="shared" si="7"/>
        <v>-0.1131221719457014</v>
      </c>
      <c r="U45" s="57">
        <f t="shared" si="8"/>
        <v>13</v>
      </c>
      <c r="V45" s="57">
        <f t="shared" si="9"/>
        <v>-25</v>
      </c>
      <c r="W45" s="58">
        <f t="shared" si="10"/>
        <v>0.1629260182876143</v>
      </c>
      <c r="X45" s="58">
        <f>R45/$R$45</f>
        <v>1</v>
      </c>
    </row>
    <row r="46" spans="2:24" x14ac:dyDescent="0.25">
      <c r="B46" s="64" t="s">
        <v>10</v>
      </c>
      <c r="C46" s="60">
        <v>73</v>
      </c>
      <c r="D46" s="60">
        <v>73</v>
      </c>
      <c r="E46" s="60">
        <v>38</v>
      </c>
      <c r="F46" s="60">
        <v>49</v>
      </c>
      <c r="G46" s="60">
        <v>73</v>
      </c>
      <c r="H46" s="61">
        <f t="shared" si="0"/>
        <v>0.48979591836734704</v>
      </c>
      <c r="I46" s="61">
        <f t="shared" si="1"/>
        <v>0</v>
      </c>
      <c r="J46" s="60">
        <f t="shared" si="2"/>
        <v>24</v>
      </c>
      <c r="K46" s="60">
        <f t="shared" si="3"/>
        <v>0</v>
      </c>
      <c r="L46" s="61">
        <f t="shared" si="4"/>
        <v>6.6424021838034572E-2</v>
      </c>
      <c r="M46" s="61">
        <f t="shared" ref="M46:M58" si="16">G46/$G$45</f>
        <v>0.39247311827956988</v>
      </c>
      <c r="N46" s="60">
        <v>72</v>
      </c>
      <c r="O46" s="60">
        <v>0</v>
      </c>
      <c r="P46" s="60">
        <v>24</v>
      </c>
      <c r="Q46" s="60">
        <v>72</v>
      </c>
      <c r="R46" s="60">
        <v>76</v>
      </c>
      <c r="S46" s="61">
        <f t="shared" si="6"/>
        <v>5.555555555555558E-2</v>
      </c>
      <c r="T46" s="61">
        <f t="shared" si="7"/>
        <v>5.555555555555558E-2</v>
      </c>
      <c r="U46" s="60">
        <f t="shared" si="8"/>
        <v>4</v>
      </c>
      <c r="V46" s="60">
        <f t="shared" si="9"/>
        <v>4</v>
      </c>
      <c r="W46" s="61">
        <f t="shared" si="10"/>
        <v>6.3175394846217786E-2</v>
      </c>
      <c r="X46" s="61">
        <f t="shared" ref="X46:X58" si="17">R46/$R$45</f>
        <v>0.38775510204081631</v>
      </c>
    </row>
    <row r="47" spans="2:24" x14ac:dyDescent="0.25">
      <c r="B47" s="62" t="s">
        <v>21</v>
      </c>
      <c r="C47" s="31">
        <v>8</v>
      </c>
      <c r="D47" s="31">
        <v>9</v>
      </c>
      <c r="E47" s="31">
        <v>0</v>
      </c>
      <c r="F47" s="31">
        <v>8</v>
      </c>
      <c r="G47" s="31">
        <v>14</v>
      </c>
      <c r="H47" s="32">
        <f t="shared" si="0"/>
        <v>0.75</v>
      </c>
      <c r="I47" s="32">
        <f t="shared" si="1"/>
        <v>0.55555555555555558</v>
      </c>
      <c r="J47" s="31">
        <f t="shared" si="2"/>
        <v>6</v>
      </c>
      <c r="K47" s="31">
        <f t="shared" si="3"/>
        <v>5</v>
      </c>
      <c r="L47" s="32">
        <f t="shared" si="4"/>
        <v>1.2738853503184714E-2</v>
      </c>
      <c r="M47" s="32">
        <f t="shared" si="16"/>
        <v>7.5268817204301078E-2</v>
      </c>
      <c r="N47" s="31">
        <v>9</v>
      </c>
      <c r="O47" s="31">
        <v>0</v>
      </c>
      <c r="P47" s="31">
        <v>3</v>
      </c>
      <c r="Q47" s="31">
        <v>14</v>
      </c>
      <c r="R47" s="31">
        <v>13</v>
      </c>
      <c r="S47" s="32">
        <f t="shared" si="6"/>
        <v>-7.1428571428571397E-2</v>
      </c>
      <c r="T47" s="32">
        <f t="shared" si="7"/>
        <v>0.44444444444444442</v>
      </c>
      <c r="U47" s="31">
        <f t="shared" si="8"/>
        <v>-1</v>
      </c>
      <c r="V47" s="31">
        <f t="shared" si="9"/>
        <v>4</v>
      </c>
      <c r="W47" s="32">
        <f t="shared" si="10"/>
        <v>1.0806317539484621E-2</v>
      </c>
      <c r="X47" s="32">
        <f t="shared" si="17"/>
        <v>6.6326530612244902E-2</v>
      </c>
    </row>
    <row r="48" spans="2:24" x14ac:dyDescent="0.25">
      <c r="B48" s="62" t="s">
        <v>22</v>
      </c>
      <c r="C48" s="31">
        <v>39</v>
      </c>
      <c r="D48" s="31">
        <v>38</v>
      </c>
      <c r="E48" s="31">
        <v>0</v>
      </c>
      <c r="F48" s="31">
        <v>23</v>
      </c>
      <c r="G48" s="31">
        <v>35</v>
      </c>
      <c r="H48" s="32">
        <f t="shared" si="0"/>
        <v>0.52173913043478271</v>
      </c>
      <c r="I48" s="32">
        <f t="shared" si="1"/>
        <v>-7.8947368421052655E-2</v>
      </c>
      <c r="J48" s="31">
        <f t="shared" si="2"/>
        <v>12</v>
      </c>
      <c r="K48" s="31">
        <f t="shared" si="3"/>
        <v>-3</v>
      </c>
      <c r="L48" s="32">
        <f t="shared" si="4"/>
        <v>3.1847133757961783E-2</v>
      </c>
      <c r="M48" s="32">
        <f t="shared" si="16"/>
        <v>0.18817204301075269</v>
      </c>
      <c r="N48" s="31">
        <v>37</v>
      </c>
      <c r="O48" s="31">
        <v>0</v>
      </c>
      <c r="P48" s="31">
        <v>11</v>
      </c>
      <c r="Q48" s="31">
        <v>34</v>
      </c>
      <c r="R48" s="31">
        <v>38</v>
      </c>
      <c r="S48" s="32">
        <f t="shared" si="6"/>
        <v>0.11764705882352944</v>
      </c>
      <c r="T48" s="32">
        <f t="shared" si="7"/>
        <v>2.7027027027026973E-2</v>
      </c>
      <c r="U48" s="31">
        <f t="shared" si="8"/>
        <v>4</v>
      </c>
      <c r="V48" s="31">
        <f t="shared" si="9"/>
        <v>1</v>
      </c>
      <c r="W48" s="32">
        <f t="shared" si="10"/>
        <v>3.1587697423108893E-2</v>
      </c>
      <c r="X48" s="32">
        <f t="shared" si="17"/>
        <v>0.19387755102040816</v>
      </c>
    </row>
    <row r="49" spans="2:24" x14ac:dyDescent="0.25">
      <c r="B49" s="62" t="s">
        <v>27</v>
      </c>
      <c r="C49" s="31">
        <v>26</v>
      </c>
      <c r="D49" s="31">
        <v>27</v>
      </c>
      <c r="E49" s="31">
        <v>13</v>
      </c>
      <c r="F49" s="31">
        <v>17</v>
      </c>
      <c r="G49" s="31">
        <v>24</v>
      </c>
      <c r="H49" s="32">
        <f t="shared" si="0"/>
        <v>0.41176470588235303</v>
      </c>
      <c r="I49" s="32">
        <f t="shared" si="1"/>
        <v>-0.11111111111111116</v>
      </c>
      <c r="J49" s="31">
        <f t="shared" si="2"/>
        <v>7</v>
      </c>
      <c r="K49" s="31">
        <f t="shared" si="3"/>
        <v>-3</v>
      </c>
      <c r="L49" s="32">
        <f t="shared" si="4"/>
        <v>2.1838034576888082E-2</v>
      </c>
      <c r="M49" s="32">
        <f t="shared" si="16"/>
        <v>0.12903225806451613</v>
      </c>
      <c r="N49" s="31">
        <v>26</v>
      </c>
      <c r="O49" s="31">
        <v>0</v>
      </c>
      <c r="P49" s="31">
        <v>10</v>
      </c>
      <c r="Q49" s="31">
        <v>24</v>
      </c>
      <c r="R49" s="31">
        <v>25</v>
      </c>
      <c r="S49" s="32">
        <f t="shared" si="6"/>
        <v>4.1666666666666741E-2</v>
      </c>
      <c r="T49" s="32">
        <f t="shared" si="7"/>
        <v>-3.8461538461538436E-2</v>
      </c>
      <c r="U49" s="31">
        <f t="shared" si="8"/>
        <v>1</v>
      </c>
      <c r="V49" s="31">
        <f t="shared" si="9"/>
        <v>-1</v>
      </c>
      <c r="W49" s="32">
        <f t="shared" si="10"/>
        <v>2.0781379883624274E-2</v>
      </c>
      <c r="X49" s="32">
        <f t="shared" si="17"/>
        <v>0.12755102040816327</v>
      </c>
    </row>
    <row r="50" spans="2:24" x14ac:dyDescent="0.25">
      <c r="B50" s="62" t="s">
        <v>23</v>
      </c>
      <c r="C50" s="31">
        <v>15</v>
      </c>
      <c r="D50" s="31">
        <v>16</v>
      </c>
      <c r="E50" s="31">
        <v>0</v>
      </c>
      <c r="F50" s="31">
        <v>11</v>
      </c>
      <c r="G50" s="31">
        <v>14</v>
      </c>
      <c r="H50" s="32">
        <f t="shared" si="0"/>
        <v>0.27272727272727271</v>
      </c>
      <c r="I50" s="32">
        <f t="shared" si="1"/>
        <v>-0.125</v>
      </c>
      <c r="J50" s="31">
        <f t="shared" si="2"/>
        <v>3</v>
      </c>
      <c r="K50" s="31">
        <f t="shared" si="3"/>
        <v>-2</v>
      </c>
      <c r="L50" s="32">
        <f t="shared" si="4"/>
        <v>1.2738853503184714E-2</v>
      </c>
      <c r="M50" s="32">
        <f t="shared" si="16"/>
        <v>7.5268817204301078E-2</v>
      </c>
      <c r="N50" s="31">
        <v>15</v>
      </c>
      <c r="O50" s="31">
        <v>0</v>
      </c>
      <c r="P50" s="31">
        <v>5</v>
      </c>
      <c r="Q50" s="31">
        <v>15</v>
      </c>
      <c r="R50" s="31">
        <v>15</v>
      </c>
      <c r="S50" s="32">
        <f t="shared" si="6"/>
        <v>0</v>
      </c>
      <c r="T50" s="32">
        <f t="shared" si="7"/>
        <v>0</v>
      </c>
      <c r="U50" s="31">
        <f t="shared" si="8"/>
        <v>0</v>
      </c>
      <c r="V50" s="31">
        <f t="shared" si="9"/>
        <v>0</v>
      </c>
      <c r="W50" s="32">
        <f t="shared" si="10"/>
        <v>1.2468827930174564E-2</v>
      </c>
      <c r="X50" s="32">
        <f t="shared" si="17"/>
        <v>7.6530612244897961E-2</v>
      </c>
    </row>
    <row r="51" spans="2:24" x14ac:dyDescent="0.25">
      <c r="B51" s="62" t="s">
        <v>24</v>
      </c>
      <c r="C51" s="31">
        <v>6</v>
      </c>
      <c r="D51" s="31">
        <v>6</v>
      </c>
      <c r="E51" s="31">
        <v>0</v>
      </c>
      <c r="F51" s="31">
        <v>3</v>
      </c>
      <c r="G51" s="31">
        <v>5</v>
      </c>
      <c r="H51" s="32">
        <f t="shared" si="0"/>
        <v>0.66666666666666674</v>
      </c>
      <c r="I51" s="32">
        <f t="shared" si="1"/>
        <v>-0.16666666666666663</v>
      </c>
      <c r="J51" s="31">
        <f t="shared" si="2"/>
        <v>2</v>
      </c>
      <c r="K51" s="31">
        <f t="shared" si="3"/>
        <v>-1</v>
      </c>
      <c r="L51" s="32">
        <f t="shared" si="4"/>
        <v>4.549590536851683E-3</v>
      </c>
      <c r="M51" s="32">
        <f t="shared" si="16"/>
        <v>2.6881720430107527E-2</v>
      </c>
      <c r="N51" s="31">
        <v>6</v>
      </c>
      <c r="O51" s="31">
        <v>0</v>
      </c>
      <c r="P51" s="31">
        <v>2</v>
      </c>
      <c r="Q51" s="31">
        <v>4</v>
      </c>
      <c r="R51" s="31">
        <v>5</v>
      </c>
      <c r="S51" s="32">
        <f t="shared" si="6"/>
        <v>0.25</v>
      </c>
      <c r="T51" s="32">
        <f t="shared" si="7"/>
        <v>-0.16666666666666663</v>
      </c>
      <c r="U51" s="31">
        <f t="shared" si="8"/>
        <v>1</v>
      </c>
      <c r="V51" s="31">
        <f t="shared" si="9"/>
        <v>-1</v>
      </c>
      <c r="W51" s="32">
        <f t="shared" si="10"/>
        <v>4.1562759767248547E-3</v>
      </c>
      <c r="X51" s="32">
        <f t="shared" si="17"/>
        <v>2.5510204081632654E-2</v>
      </c>
    </row>
    <row r="52" spans="2:24" x14ac:dyDescent="0.25">
      <c r="B52" s="62" t="s">
        <v>25</v>
      </c>
      <c r="C52" s="31">
        <v>5</v>
      </c>
      <c r="D52" s="31">
        <v>5</v>
      </c>
      <c r="E52" s="31">
        <v>0</v>
      </c>
      <c r="F52" s="31">
        <v>4</v>
      </c>
      <c r="G52" s="31">
        <v>5</v>
      </c>
      <c r="H52" s="32">
        <f t="shared" si="0"/>
        <v>0.25</v>
      </c>
      <c r="I52" s="32">
        <f t="shared" si="1"/>
        <v>0</v>
      </c>
      <c r="J52" s="31">
        <f t="shared" si="2"/>
        <v>1</v>
      </c>
      <c r="K52" s="31">
        <f t="shared" si="3"/>
        <v>0</v>
      </c>
      <c r="L52" s="32">
        <f t="shared" si="4"/>
        <v>4.549590536851683E-3</v>
      </c>
      <c r="M52" s="32">
        <f t="shared" si="16"/>
        <v>2.6881720430107527E-2</v>
      </c>
      <c r="N52" s="31">
        <v>5</v>
      </c>
      <c r="O52" s="31">
        <v>0</v>
      </c>
      <c r="P52" s="31">
        <v>3</v>
      </c>
      <c r="Q52" s="31">
        <v>5</v>
      </c>
      <c r="R52" s="31">
        <v>5</v>
      </c>
      <c r="S52" s="32">
        <f t="shared" si="6"/>
        <v>0</v>
      </c>
      <c r="T52" s="32">
        <f t="shared" si="7"/>
        <v>0</v>
      </c>
      <c r="U52" s="31">
        <f t="shared" si="8"/>
        <v>0</v>
      </c>
      <c r="V52" s="31">
        <f t="shared" si="9"/>
        <v>0</v>
      </c>
      <c r="W52" s="32">
        <f t="shared" si="10"/>
        <v>4.1562759767248547E-3</v>
      </c>
      <c r="X52" s="32">
        <f t="shared" si="17"/>
        <v>2.5510204081632654E-2</v>
      </c>
    </row>
    <row r="53" spans="2:24" x14ac:dyDescent="0.25">
      <c r="B53" s="64" t="s">
        <v>11</v>
      </c>
      <c r="C53" s="60">
        <v>149</v>
      </c>
      <c r="D53" s="60">
        <v>147</v>
      </c>
      <c r="E53" s="60">
        <v>70</v>
      </c>
      <c r="F53" s="60">
        <v>83</v>
      </c>
      <c r="G53" s="60">
        <v>113</v>
      </c>
      <c r="H53" s="61">
        <f t="shared" si="0"/>
        <v>0.36144578313253017</v>
      </c>
      <c r="I53" s="61">
        <f t="shared" si="1"/>
        <v>-0.23129251700680276</v>
      </c>
      <c r="J53" s="60">
        <f t="shared" si="2"/>
        <v>30</v>
      </c>
      <c r="K53" s="60">
        <f t="shared" si="3"/>
        <v>-34</v>
      </c>
      <c r="L53" s="61">
        <f t="shared" si="4"/>
        <v>0.10282074613284804</v>
      </c>
      <c r="M53" s="61">
        <f t="shared" si="16"/>
        <v>0.60752688172043012</v>
      </c>
      <c r="N53" s="60">
        <v>149</v>
      </c>
      <c r="O53" s="60">
        <v>0</v>
      </c>
      <c r="P53" s="60">
        <v>59</v>
      </c>
      <c r="Q53" s="60">
        <v>111</v>
      </c>
      <c r="R53" s="60">
        <v>120</v>
      </c>
      <c r="S53" s="61">
        <f t="shared" si="6"/>
        <v>8.1081081081081141E-2</v>
      </c>
      <c r="T53" s="61">
        <f t="shared" si="7"/>
        <v>-0.19463087248322153</v>
      </c>
      <c r="U53" s="60">
        <f t="shared" si="8"/>
        <v>9</v>
      </c>
      <c r="V53" s="60">
        <f t="shared" si="9"/>
        <v>-29</v>
      </c>
      <c r="W53" s="61">
        <f t="shared" si="10"/>
        <v>9.9750623441396513E-2</v>
      </c>
      <c r="X53" s="61">
        <f t="shared" si="17"/>
        <v>0.61224489795918369</v>
      </c>
    </row>
    <row r="54" spans="2:24" x14ac:dyDescent="0.25">
      <c r="B54" s="62" t="s">
        <v>26</v>
      </c>
      <c r="C54" s="31">
        <v>2</v>
      </c>
      <c r="D54" s="31">
        <v>2</v>
      </c>
      <c r="E54" s="31">
        <v>0</v>
      </c>
      <c r="F54" s="31">
        <v>2</v>
      </c>
      <c r="G54" s="31">
        <v>4</v>
      </c>
      <c r="H54" s="32">
        <f t="shared" si="0"/>
        <v>1</v>
      </c>
      <c r="I54" s="32">
        <f t="shared" si="1"/>
        <v>1</v>
      </c>
      <c r="J54" s="31">
        <f t="shared" si="2"/>
        <v>2</v>
      </c>
      <c r="K54" s="31">
        <f t="shared" si="3"/>
        <v>2</v>
      </c>
      <c r="L54" s="32">
        <f t="shared" si="4"/>
        <v>3.6396724294813468E-3</v>
      </c>
      <c r="M54" s="32">
        <f t="shared" si="16"/>
        <v>2.1505376344086023E-2</v>
      </c>
      <c r="N54" s="31">
        <v>2</v>
      </c>
      <c r="O54" s="31">
        <v>0</v>
      </c>
      <c r="P54" s="31">
        <v>0</v>
      </c>
      <c r="Q54" s="31">
        <v>4</v>
      </c>
      <c r="R54" s="31">
        <v>4</v>
      </c>
      <c r="S54" s="32">
        <f t="shared" si="6"/>
        <v>0</v>
      </c>
      <c r="T54" s="32">
        <f t="shared" si="7"/>
        <v>1</v>
      </c>
      <c r="U54" s="31">
        <f t="shared" si="8"/>
        <v>0</v>
      </c>
      <c r="V54" s="31">
        <f t="shared" si="9"/>
        <v>2</v>
      </c>
      <c r="W54" s="32">
        <f t="shared" si="10"/>
        <v>3.3250207813798837E-3</v>
      </c>
      <c r="X54" s="32">
        <f t="shared" si="17"/>
        <v>2.0408163265306121E-2</v>
      </c>
    </row>
    <row r="55" spans="2:24" x14ac:dyDescent="0.25">
      <c r="B55" s="62" t="s">
        <v>27</v>
      </c>
      <c r="C55" s="31">
        <v>147</v>
      </c>
      <c r="D55" s="31">
        <v>145</v>
      </c>
      <c r="E55" s="31">
        <v>0</v>
      </c>
      <c r="F55" s="31">
        <v>80</v>
      </c>
      <c r="G55" s="31">
        <v>109</v>
      </c>
      <c r="H55" s="32">
        <f t="shared" si="0"/>
        <v>0.36250000000000004</v>
      </c>
      <c r="I55" s="32">
        <f t="shared" si="1"/>
        <v>-0.24827586206896557</v>
      </c>
      <c r="J55" s="31">
        <f t="shared" si="2"/>
        <v>29</v>
      </c>
      <c r="K55" s="31">
        <f t="shared" si="3"/>
        <v>-36</v>
      </c>
      <c r="L55" s="32">
        <f t="shared" si="4"/>
        <v>9.9181073703366693E-2</v>
      </c>
      <c r="M55" s="32">
        <f t="shared" si="16"/>
        <v>0.58602150537634412</v>
      </c>
      <c r="N55" s="31">
        <v>147</v>
      </c>
      <c r="O55" s="31">
        <v>0</v>
      </c>
      <c r="P55" s="31">
        <v>0</v>
      </c>
      <c r="Q55" s="31">
        <v>107</v>
      </c>
      <c r="R55" s="31">
        <v>116</v>
      </c>
      <c r="S55" s="32">
        <f t="shared" si="6"/>
        <v>8.4112149532710179E-2</v>
      </c>
      <c r="T55" s="32">
        <f t="shared" si="7"/>
        <v>-0.21088435374149661</v>
      </c>
      <c r="U55" s="31">
        <f t="shared" si="8"/>
        <v>9</v>
      </c>
      <c r="V55" s="31">
        <f t="shared" si="9"/>
        <v>-31</v>
      </c>
      <c r="W55" s="32">
        <f t="shared" si="10"/>
        <v>9.6425602660016624E-2</v>
      </c>
      <c r="X55" s="32">
        <f t="shared" si="17"/>
        <v>0.59183673469387754</v>
      </c>
    </row>
    <row r="56" spans="2:24" x14ac:dyDescent="0.25">
      <c r="B56" s="62" t="s">
        <v>28</v>
      </c>
      <c r="C56" s="31">
        <v>53</v>
      </c>
      <c r="D56" s="31">
        <v>54</v>
      </c>
      <c r="E56" s="31">
        <v>0</v>
      </c>
      <c r="F56" s="31">
        <v>25</v>
      </c>
      <c r="G56" s="31">
        <v>35</v>
      </c>
      <c r="H56" s="32">
        <f t="shared" si="0"/>
        <v>0.39999999999999991</v>
      </c>
      <c r="I56" s="32">
        <f t="shared" si="1"/>
        <v>-0.35185185185185186</v>
      </c>
      <c r="J56" s="31">
        <f t="shared" si="2"/>
        <v>10</v>
      </c>
      <c r="K56" s="31">
        <f t="shared" si="3"/>
        <v>-19</v>
      </c>
      <c r="L56" s="32">
        <f t="shared" si="4"/>
        <v>3.1847133757961783E-2</v>
      </c>
      <c r="M56" s="32">
        <f t="shared" si="16"/>
        <v>0.18817204301075269</v>
      </c>
      <c r="N56" s="31">
        <v>56</v>
      </c>
      <c r="O56" s="31">
        <v>0</v>
      </c>
      <c r="P56" s="31">
        <v>0</v>
      </c>
      <c r="Q56" s="31">
        <v>34</v>
      </c>
      <c r="R56" s="31">
        <v>39</v>
      </c>
      <c r="S56" s="32">
        <f t="shared" si="6"/>
        <v>0.14705882352941169</v>
      </c>
      <c r="T56" s="32">
        <f t="shared" si="7"/>
        <v>-0.3035714285714286</v>
      </c>
      <c r="U56" s="31">
        <f t="shared" si="8"/>
        <v>5</v>
      </c>
      <c r="V56" s="31">
        <f t="shared" si="9"/>
        <v>-17</v>
      </c>
      <c r="W56" s="32">
        <f t="shared" si="10"/>
        <v>3.2418952618453865E-2</v>
      </c>
      <c r="X56" s="32">
        <f t="shared" si="17"/>
        <v>0.19897959183673469</v>
      </c>
    </row>
    <row r="57" spans="2:24" x14ac:dyDescent="0.25">
      <c r="B57" s="62" t="s">
        <v>29</v>
      </c>
      <c r="C57" s="31">
        <v>69</v>
      </c>
      <c r="D57" s="31">
        <v>68</v>
      </c>
      <c r="E57" s="31">
        <v>0</v>
      </c>
      <c r="F57" s="31">
        <v>39</v>
      </c>
      <c r="G57" s="31">
        <v>54</v>
      </c>
      <c r="H57" s="32">
        <f t="shared" si="0"/>
        <v>0.38461538461538458</v>
      </c>
      <c r="I57" s="32">
        <f t="shared" si="1"/>
        <v>-0.20588235294117652</v>
      </c>
      <c r="J57" s="31">
        <f t="shared" si="2"/>
        <v>15</v>
      </c>
      <c r="K57" s="31">
        <f t="shared" si="3"/>
        <v>-14</v>
      </c>
      <c r="L57" s="32">
        <f t="shared" si="4"/>
        <v>4.9135577797998181E-2</v>
      </c>
      <c r="M57" s="32">
        <f t="shared" si="16"/>
        <v>0.29032258064516131</v>
      </c>
      <c r="N57" s="31">
        <v>68</v>
      </c>
      <c r="O57" s="31">
        <v>0</v>
      </c>
      <c r="P57" s="31">
        <v>0</v>
      </c>
      <c r="Q57" s="31">
        <v>53</v>
      </c>
      <c r="R57" s="31">
        <v>57</v>
      </c>
      <c r="S57" s="32">
        <f t="shared" si="6"/>
        <v>7.547169811320753E-2</v>
      </c>
      <c r="T57" s="32">
        <f t="shared" si="7"/>
        <v>-0.16176470588235292</v>
      </c>
      <c r="U57" s="31">
        <f t="shared" si="8"/>
        <v>4</v>
      </c>
      <c r="V57" s="31">
        <f t="shared" si="9"/>
        <v>-11</v>
      </c>
      <c r="W57" s="32">
        <f t="shared" si="10"/>
        <v>4.738154613466334E-2</v>
      </c>
      <c r="X57" s="32">
        <f t="shared" si="17"/>
        <v>0.29081632653061223</v>
      </c>
    </row>
    <row r="58" spans="2:24" x14ac:dyDescent="0.25">
      <c r="B58" s="62" t="s">
        <v>30</v>
      </c>
      <c r="C58" s="31">
        <v>25</v>
      </c>
      <c r="D58" s="31">
        <v>23</v>
      </c>
      <c r="E58" s="31">
        <v>0</v>
      </c>
      <c r="F58" s="31">
        <v>17</v>
      </c>
      <c r="G58" s="31">
        <v>20</v>
      </c>
      <c r="H58" s="32">
        <f t="shared" si="0"/>
        <v>0.17647058823529416</v>
      </c>
      <c r="I58" s="32">
        <f t="shared" si="1"/>
        <v>-0.13043478260869568</v>
      </c>
      <c r="J58" s="31">
        <f t="shared" si="2"/>
        <v>3</v>
      </c>
      <c r="K58" s="31">
        <f t="shared" si="3"/>
        <v>-3</v>
      </c>
      <c r="L58" s="32">
        <f t="shared" si="4"/>
        <v>1.8198362147406732E-2</v>
      </c>
      <c r="M58" s="32">
        <f t="shared" si="16"/>
        <v>0.10752688172043011</v>
      </c>
      <c r="N58" s="31">
        <v>23</v>
      </c>
      <c r="O58" s="31">
        <v>0</v>
      </c>
      <c r="P58" s="31">
        <v>0</v>
      </c>
      <c r="Q58" s="31">
        <v>20</v>
      </c>
      <c r="R58" s="31">
        <v>20</v>
      </c>
      <c r="S58" s="32">
        <f t="shared" si="6"/>
        <v>0</v>
      </c>
      <c r="T58" s="32">
        <f t="shared" si="7"/>
        <v>-0.13043478260869568</v>
      </c>
      <c r="U58" s="31">
        <f t="shared" si="8"/>
        <v>0</v>
      </c>
      <c r="V58" s="31">
        <f t="shared" si="9"/>
        <v>-3</v>
      </c>
      <c r="W58" s="32">
        <f t="shared" si="10"/>
        <v>1.6625103906899419E-2</v>
      </c>
      <c r="X58" s="32">
        <f t="shared" si="17"/>
        <v>0.10204081632653061</v>
      </c>
    </row>
    <row r="59" spans="2:24" x14ac:dyDescent="0.25">
      <c r="B59" s="63" t="s">
        <v>15</v>
      </c>
      <c r="C59" s="57">
        <v>141</v>
      </c>
      <c r="D59" s="57">
        <v>144</v>
      </c>
      <c r="E59" s="57">
        <v>65</v>
      </c>
      <c r="F59" s="57">
        <v>82</v>
      </c>
      <c r="G59" s="57">
        <v>126</v>
      </c>
      <c r="H59" s="58">
        <f t="shared" si="0"/>
        <v>0.53658536585365857</v>
      </c>
      <c r="I59" s="58">
        <f t="shared" si="1"/>
        <v>-0.125</v>
      </c>
      <c r="J59" s="57">
        <f t="shared" si="2"/>
        <v>44</v>
      </c>
      <c r="K59" s="57">
        <f t="shared" si="3"/>
        <v>-18</v>
      </c>
      <c r="L59" s="58">
        <f t="shared" si="4"/>
        <v>0.11464968152866242</v>
      </c>
      <c r="M59" s="58">
        <f>G59/$G$59</f>
        <v>1</v>
      </c>
      <c r="N59" s="57">
        <v>144</v>
      </c>
      <c r="O59" s="57">
        <v>0</v>
      </c>
      <c r="P59" s="57">
        <v>48</v>
      </c>
      <c r="Q59" s="57">
        <v>122</v>
      </c>
      <c r="R59" s="57">
        <v>133</v>
      </c>
      <c r="S59" s="58">
        <f t="shared" si="6"/>
        <v>9.0163934426229497E-2</v>
      </c>
      <c r="T59" s="58">
        <f t="shared" si="7"/>
        <v>-7.638888888888884E-2</v>
      </c>
      <c r="U59" s="57">
        <f t="shared" si="8"/>
        <v>11</v>
      </c>
      <c r="V59" s="57">
        <f t="shared" si="9"/>
        <v>-11</v>
      </c>
      <c r="W59" s="58">
        <f t="shared" si="10"/>
        <v>0.11055694098088113</v>
      </c>
      <c r="X59" s="58">
        <f>R59/$R$59</f>
        <v>1</v>
      </c>
    </row>
    <row r="60" spans="2:24" x14ac:dyDescent="0.25">
      <c r="B60" s="64" t="s">
        <v>10</v>
      </c>
      <c r="C60" s="60">
        <v>83</v>
      </c>
      <c r="D60" s="60">
        <v>87</v>
      </c>
      <c r="E60" s="60">
        <v>41</v>
      </c>
      <c r="F60" s="60">
        <v>54</v>
      </c>
      <c r="G60" s="60">
        <v>89</v>
      </c>
      <c r="H60" s="61">
        <f t="shared" si="0"/>
        <v>0.64814814814814814</v>
      </c>
      <c r="I60" s="61">
        <f t="shared" si="1"/>
        <v>2.2988505747126409E-2</v>
      </c>
      <c r="J60" s="60">
        <f t="shared" si="2"/>
        <v>35</v>
      </c>
      <c r="K60" s="60">
        <f t="shared" si="3"/>
        <v>2</v>
      </c>
      <c r="L60" s="61">
        <f t="shared" si="4"/>
        <v>8.0982711555959958E-2</v>
      </c>
      <c r="M60" s="61">
        <f t="shared" ref="M60:M72" si="18">G60/$G$59</f>
        <v>0.70634920634920639</v>
      </c>
      <c r="N60" s="60">
        <v>86</v>
      </c>
      <c r="O60" s="60">
        <v>0</v>
      </c>
      <c r="P60" s="60">
        <v>27</v>
      </c>
      <c r="Q60" s="60">
        <v>87</v>
      </c>
      <c r="R60" s="60">
        <v>94</v>
      </c>
      <c r="S60" s="61">
        <f t="shared" si="6"/>
        <v>8.0459770114942541E-2</v>
      </c>
      <c r="T60" s="61">
        <f t="shared" si="7"/>
        <v>9.3023255813953432E-2</v>
      </c>
      <c r="U60" s="60">
        <f t="shared" si="8"/>
        <v>7</v>
      </c>
      <c r="V60" s="60">
        <f t="shared" si="9"/>
        <v>8</v>
      </c>
      <c r="W60" s="61">
        <f t="shared" si="10"/>
        <v>7.813798836242726E-2</v>
      </c>
      <c r="X60" s="61">
        <f t="shared" ref="X60:X72" si="19">R60/$R$59</f>
        <v>0.70676691729323304</v>
      </c>
    </row>
    <row r="61" spans="2:24" x14ac:dyDescent="0.25">
      <c r="B61" s="62" t="s">
        <v>21</v>
      </c>
      <c r="C61" s="31">
        <v>4</v>
      </c>
      <c r="D61" s="31">
        <v>4</v>
      </c>
      <c r="E61" s="31">
        <v>0</v>
      </c>
      <c r="F61" s="31">
        <v>2</v>
      </c>
      <c r="G61" s="31">
        <v>4</v>
      </c>
      <c r="H61" s="32">
        <f t="shared" si="0"/>
        <v>1</v>
      </c>
      <c r="I61" s="32">
        <f t="shared" si="1"/>
        <v>0</v>
      </c>
      <c r="J61" s="31">
        <f t="shared" si="2"/>
        <v>2</v>
      </c>
      <c r="K61" s="31">
        <f t="shared" si="3"/>
        <v>0</v>
      </c>
      <c r="L61" s="32">
        <f t="shared" si="4"/>
        <v>3.6396724294813468E-3</v>
      </c>
      <c r="M61" s="32">
        <f t="shared" si="18"/>
        <v>3.1746031746031744E-2</v>
      </c>
      <c r="N61" s="31">
        <v>4</v>
      </c>
      <c r="O61" s="31">
        <v>0</v>
      </c>
      <c r="P61" s="31">
        <v>0</v>
      </c>
      <c r="Q61" s="31">
        <v>4</v>
      </c>
      <c r="R61" s="31">
        <v>4</v>
      </c>
      <c r="S61" s="32">
        <f t="shared" si="6"/>
        <v>0</v>
      </c>
      <c r="T61" s="32">
        <f t="shared" si="7"/>
        <v>0</v>
      </c>
      <c r="U61" s="31">
        <f t="shared" si="8"/>
        <v>0</v>
      </c>
      <c r="V61" s="31">
        <f t="shared" si="9"/>
        <v>0</v>
      </c>
      <c r="W61" s="32">
        <f t="shared" si="10"/>
        <v>3.3250207813798837E-3</v>
      </c>
      <c r="X61" s="32">
        <f t="shared" si="19"/>
        <v>3.007518796992481E-2</v>
      </c>
    </row>
    <row r="62" spans="2:24" x14ac:dyDescent="0.25">
      <c r="B62" s="62" t="s">
        <v>22</v>
      </c>
      <c r="C62" s="31">
        <v>48</v>
      </c>
      <c r="D62" s="31">
        <v>50</v>
      </c>
      <c r="E62" s="31">
        <v>0</v>
      </c>
      <c r="F62" s="31">
        <v>34</v>
      </c>
      <c r="G62" s="31">
        <v>55</v>
      </c>
      <c r="H62" s="32">
        <f t="shared" si="0"/>
        <v>0.61764705882352944</v>
      </c>
      <c r="I62" s="32">
        <f t="shared" si="1"/>
        <v>0.10000000000000009</v>
      </c>
      <c r="J62" s="31">
        <f t="shared" si="2"/>
        <v>21</v>
      </c>
      <c r="K62" s="31">
        <f t="shared" si="3"/>
        <v>5</v>
      </c>
      <c r="L62" s="32">
        <f t="shared" si="4"/>
        <v>5.0045495905368519E-2</v>
      </c>
      <c r="M62" s="32">
        <f t="shared" si="18"/>
        <v>0.43650793650793651</v>
      </c>
      <c r="N62" s="31">
        <v>49</v>
      </c>
      <c r="O62" s="31">
        <v>0</v>
      </c>
      <c r="P62" s="31">
        <v>0</v>
      </c>
      <c r="Q62" s="31">
        <v>54</v>
      </c>
      <c r="R62" s="31">
        <v>58</v>
      </c>
      <c r="S62" s="32">
        <f t="shared" si="6"/>
        <v>7.4074074074074181E-2</v>
      </c>
      <c r="T62" s="32">
        <f t="shared" si="7"/>
        <v>0.18367346938775508</v>
      </c>
      <c r="U62" s="31">
        <f t="shared" si="8"/>
        <v>4</v>
      </c>
      <c r="V62" s="31">
        <f t="shared" si="9"/>
        <v>9</v>
      </c>
      <c r="W62" s="32">
        <f t="shared" si="10"/>
        <v>4.8212801330008312E-2</v>
      </c>
      <c r="X62" s="32">
        <f t="shared" si="19"/>
        <v>0.43609022556390975</v>
      </c>
    </row>
    <row r="63" spans="2:24" x14ac:dyDescent="0.25">
      <c r="B63" s="62" t="s">
        <v>27</v>
      </c>
      <c r="C63" s="31">
        <v>31</v>
      </c>
      <c r="D63" s="31">
        <v>33</v>
      </c>
      <c r="E63" s="31">
        <v>15</v>
      </c>
      <c r="F63" s="31">
        <v>17</v>
      </c>
      <c r="G63" s="31">
        <v>30</v>
      </c>
      <c r="H63" s="32">
        <f t="shared" si="0"/>
        <v>0.76470588235294112</v>
      </c>
      <c r="I63" s="32">
        <f t="shared" si="1"/>
        <v>-9.0909090909090939E-2</v>
      </c>
      <c r="J63" s="31">
        <f t="shared" si="2"/>
        <v>13</v>
      </c>
      <c r="K63" s="31">
        <f t="shared" si="3"/>
        <v>-3</v>
      </c>
      <c r="L63" s="32">
        <f t="shared" si="4"/>
        <v>2.7297543221110099E-2</v>
      </c>
      <c r="M63" s="32">
        <f t="shared" si="18"/>
        <v>0.23809523809523808</v>
      </c>
      <c r="N63" s="31">
        <v>33</v>
      </c>
      <c r="O63" s="31">
        <v>0</v>
      </c>
      <c r="P63" s="31">
        <v>11</v>
      </c>
      <c r="Q63" s="31">
        <v>29</v>
      </c>
      <c r="R63" s="31">
        <v>32</v>
      </c>
      <c r="S63" s="32">
        <f t="shared" si="6"/>
        <v>0.10344827586206895</v>
      </c>
      <c r="T63" s="32">
        <f t="shared" si="7"/>
        <v>-3.0303030303030276E-2</v>
      </c>
      <c r="U63" s="31">
        <f t="shared" si="8"/>
        <v>3</v>
      </c>
      <c r="V63" s="31">
        <f t="shared" si="9"/>
        <v>-1</v>
      </c>
      <c r="W63" s="32">
        <f t="shared" si="10"/>
        <v>2.6600166251039069E-2</v>
      </c>
      <c r="X63" s="32">
        <f t="shared" si="19"/>
        <v>0.24060150375939848</v>
      </c>
    </row>
    <row r="64" spans="2:24" x14ac:dyDescent="0.25">
      <c r="B64" s="62" t="s">
        <v>23</v>
      </c>
      <c r="C64" s="31">
        <v>18</v>
      </c>
      <c r="D64" s="31">
        <v>20</v>
      </c>
      <c r="E64" s="31">
        <v>0</v>
      </c>
      <c r="F64" s="31">
        <v>12</v>
      </c>
      <c r="G64" s="31">
        <v>20</v>
      </c>
      <c r="H64" s="32">
        <f t="shared" si="0"/>
        <v>0.66666666666666674</v>
      </c>
      <c r="I64" s="32">
        <f t="shared" si="1"/>
        <v>0</v>
      </c>
      <c r="J64" s="31">
        <f t="shared" si="2"/>
        <v>8</v>
      </c>
      <c r="K64" s="31">
        <f t="shared" si="3"/>
        <v>0</v>
      </c>
      <c r="L64" s="32">
        <f t="shared" si="4"/>
        <v>1.8198362147406732E-2</v>
      </c>
      <c r="M64" s="32">
        <f t="shared" si="18"/>
        <v>0.15873015873015872</v>
      </c>
      <c r="N64" s="31">
        <v>20</v>
      </c>
      <c r="O64" s="31">
        <v>0</v>
      </c>
      <c r="P64" s="31">
        <v>6</v>
      </c>
      <c r="Q64" s="31">
        <v>0</v>
      </c>
      <c r="R64" s="31">
        <v>20</v>
      </c>
      <c r="S64" s="32" t="str">
        <f t="shared" si="6"/>
        <v>-</v>
      </c>
      <c r="T64" s="32">
        <f t="shared" si="7"/>
        <v>0</v>
      </c>
      <c r="U64" s="31">
        <f t="shared" si="8"/>
        <v>20</v>
      </c>
      <c r="V64" s="31">
        <f t="shared" si="9"/>
        <v>0</v>
      </c>
      <c r="W64" s="32">
        <f t="shared" si="10"/>
        <v>1.6625103906899419E-2</v>
      </c>
      <c r="X64" s="32">
        <f t="shared" si="19"/>
        <v>0.15037593984962405</v>
      </c>
    </row>
    <row r="65" spans="2:24" x14ac:dyDescent="0.25">
      <c r="B65" s="62" t="s">
        <v>24</v>
      </c>
      <c r="C65" s="31">
        <v>8</v>
      </c>
      <c r="D65" s="31">
        <v>8</v>
      </c>
      <c r="E65" s="31">
        <v>0</v>
      </c>
      <c r="F65" s="31">
        <v>6</v>
      </c>
      <c r="G65" s="31">
        <v>8</v>
      </c>
      <c r="H65" s="32">
        <f t="shared" si="0"/>
        <v>0.33333333333333326</v>
      </c>
      <c r="I65" s="32">
        <f t="shared" si="1"/>
        <v>0</v>
      </c>
      <c r="J65" s="31">
        <f t="shared" si="2"/>
        <v>2</v>
      </c>
      <c r="K65" s="31">
        <f t="shared" si="3"/>
        <v>0</v>
      </c>
      <c r="L65" s="32">
        <f t="shared" si="4"/>
        <v>7.2793448589626936E-3</v>
      </c>
      <c r="M65" s="32">
        <f t="shared" si="18"/>
        <v>6.3492063492063489E-2</v>
      </c>
      <c r="N65" s="31">
        <v>8</v>
      </c>
      <c r="O65" s="31">
        <v>0</v>
      </c>
      <c r="P65" s="31">
        <v>5</v>
      </c>
      <c r="Q65" s="31">
        <v>0</v>
      </c>
      <c r="R65" s="31">
        <v>9</v>
      </c>
      <c r="S65" s="32" t="str">
        <f t="shared" si="6"/>
        <v>-</v>
      </c>
      <c r="T65" s="32">
        <f t="shared" si="7"/>
        <v>0.125</v>
      </c>
      <c r="U65" s="31">
        <f t="shared" si="8"/>
        <v>9</v>
      </c>
      <c r="V65" s="31">
        <f t="shared" si="9"/>
        <v>1</v>
      </c>
      <c r="W65" s="32">
        <f t="shared" si="10"/>
        <v>7.481296758104738E-3</v>
      </c>
      <c r="X65" s="32">
        <f t="shared" si="19"/>
        <v>6.7669172932330823E-2</v>
      </c>
    </row>
    <row r="66" spans="2:24" x14ac:dyDescent="0.25">
      <c r="B66" s="62" t="s">
        <v>25</v>
      </c>
      <c r="C66" s="31">
        <v>5</v>
      </c>
      <c r="D66" s="31">
        <v>5</v>
      </c>
      <c r="E66" s="31">
        <v>0</v>
      </c>
      <c r="F66" s="31">
        <v>0</v>
      </c>
      <c r="G66" s="31">
        <v>2</v>
      </c>
      <c r="H66" s="32" t="str">
        <f t="shared" si="0"/>
        <v>-</v>
      </c>
      <c r="I66" s="32">
        <f t="shared" si="1"/>
        <v>-0.6</v>
      </c>
      <c r="J66" s="31">
        <f t="shared" si="2"/>
        <v>2</v>
      </c>
      <c r="K66" s="31">
        <f t="shared" si="3"/>
        <v>-3</v>
      </c>
      <c r="L66" s="32">
        <f t="shared" si="4"/>
        <v>1.8198362147406734E-3</v>
      </c>
      <c r="M66" s="32">
        <f t="shared" si="18"/>
        <v>1.5873015873015872E-2</v>
      </c>
      <c r="N66" s="31">
        <v>5</v>
      </c>
      <c r="O66" s="31">
        <v>0</v>
      </c>
      <c r="P66" s="31">
        <v>0</v>
      </c>
      <c r="Q66" s="31">
        <v>0</v>
      </c>
      <c r="R66" s="31">
        <v>3</v>
      </c>
      <c r="S66" s="32" t="str">
        <f t="shared" si="6"/>
        <v>-</v>
      </c>
      <c r="T66" s="32">
        <f t="shared" si="7"/>
        <v>-0.4</v>
      </c>
      <c r="U66" s="31">
        <f t="shared" si="8"/>
        <v>3</v>
      </c>
      <c r="V66" s="31">
        <f t="shared" si="9"/>
        <v>-2</v>
      </c>
      <c r="W66" s="32">
        <f t="shared" si="10"/>
        <v>2.4937655860349127E-3</v>
      </c>
      <c r="X66" s="32">
        <f t="shared" si="19"/>
        <v>2.2556390977443608E-2</v>
      </c>
    </row>
    <row r="67" spans="2:24" x14ac:dyDescent="0.25">
      <c r="B67" s="64" t="s">
        <v>11</v>
      </c>
      <c r="C67" s="60">
        <v>58</v>
      </c>
      <c r="D67" s="60">
        <v>57</v>
      </c>
      <c r="E67" s="60">
        <v>24</v>
      </c>
      <c r="F67" s="60">
        <v>28</v>
      </c>
      <c r="G67" s="60">
        <v>37</v>
      </c>
      <c r="H67" s="61">
        <f t="shared" si="0"/>
        <v>0.3214285714285714</v>
      </c>
      <c r="I67" s="61">
        <f t="shared" si="1"/>
        <v>-0.35087719298245612</v>
      </c>
      <c r="J67" s="60">
        <f t="shared" si="2"/>
        <v>9</v>
      </c>
      <c r="K67" s="60">
        <f t="shared" si="3"/>
        <v>-20</v>
      </c>
      <c r="L67" s="61">
        <f t="shared" si="4"/>
        <v>3.3666969972702458E-2</v>
      </c>
      <c r="M67" s="61">
        <f t="shared" si="18"/>
        <v>0.29365079365079366</v>
      </c>
      <c r="N67" s="60">
        <v>58</v>
      </c>
      <c r="O67" s="60">
        <v>0</v>
      </c>
      <c r="P67" s="60">
        <v>21</v>
      </c>
      <c r="Q67" s="60">
        <v>35</v>
      </c>
      <c r="R67" s="60">
        <v>39</v>
      </c>
      <c r="S67" s="61">
        <f t="shared" si="6"/>
        <v>0.11428571428571432</v>
      </c>
      <c r="T67" s="61">
        <f t="shared" si="7"/>
        <v>-0.32758620689655171</v>
      </c>
      <c r="U67" s="60">
        <f t="shared" si="8"/>
        <v>4</v>
      </c>
      <c r="V67" s="60">
        <f t="shared" si="9"/>
        <v>-19</v>
      </c>
      <c r="W67" s="61">
        <f t="shared" si="10"/>
        <v>3.2418952618453865E-2</v>
      </c>
      <c r="X67" s="61">
        <f t="shared" si="19"/>
        <v>0.2932330827067669</v>
      </c>
    </row>
    <row r="68" spans="2:24" x14ac:dyDescent="0.25">
      <c r="B68" s="62" t="s">
        <v>26</v>
      </c>
      <c r="C68" s="31">
        <v>0</v>
      </c>
      <c r="D68" s="31">
        <v>0</v>
      </c>
      <c r="E68" s="31">
        <v>0</v>
      </c>
      <c r="F68" s="31">
        <v>0</v>
      </c>
      <c r="G68" s="31">
        <v>3</v>
      </c>
      <c r="H68" s="32" t="str">
        <f t="shared" si="0"/>
        <v>-</v>
      </c>
      <c r="I68" s="32" t="str">
        <f t="shared" si="1"/>
        <v>-</v>
      </c>
      <c r="J68" s="31">
        <f t="shared" si="2"/>
        <v>3</v>
      </c>
      <c r="K68" s="31">
        <f t="shared" si="3"/>
        <v>3</v>
      </c>
      <c r="L68" s="32">
        <f t="shared" si="4"/>
        <v>2.7297543221110102E-3</v>
      </c>
      <c r="M68" s="32">
        <f t="shared" si="18"/>
        <v>2.3809523809523808E-2</v>
      </c>
      <c r="N68" s="31">
        <v>0</v>
      </c>
      <c r="O68" s="31">
        <v>0</v>
      </c>
      <c r="P68" s="31">
        <v>0</v>
      </c>
      <c r="Q68" s="31">
        <v>0</v>
      </c>
      <c r="R68" s="31">
        <v>3</v>
      </c>
      <c r="S68" s="32" t="str">
        <f t="shared" si="6"/>
        <v>-</v>
      </c>
      <c r="T68" s="32" t="str">
        <f t="shared" si="7"/>
        <v>-</v>
      </c>
      <c r="U68" s="31">
        <f t="shared" si="8"/>
        <v>3</v>
      </c>
      <c r="V68" s="31">
        <f t="shared" si="9"/>
        <v>3</v>
      </c>
      <c r="W68" s="32">
        <f t="shared" si="10"/>
        <v>2.4937655860349127E-3</v>
      </c>
      <c r="X68" s="32">
        <f t="shared" si="19"/>
        <v>2.2556390977443608E-2</v>
      </c>
    </row>
    <row r="69" spans="2:24" x14ac:dyDescent="0.25">
      <c r="B69" s="62" t="s">
        <v>27</v>
      </c>
      <c r="C69" s="31">
        <v>58</v>
      </c>
      <c r="D69" s="31">
        <v>57</v>
      </c>
      <c r="E69" s="31">
        <v>0</v>
      </c>
      <c r="F69" s="31">
        <v>0</v>
      </c>
      <c r="G69" s="31">
        <v>34</v>
      </c>
      <c r="H69" s="32" t="str">
        <f t="shared" si="0"/>
        <v>-</v>
      </c>
      <c r="I69" s="32">
        <f t="shared" si="1"/>
        <v>-0.40350877192982459</v>
      </c>
      <c r="J69" s="31">
        <f t="shared" si="2"/>
        <v>34</v>
      </c>
      <c r="K69" s="31">
        <f t="shared" si="3"/>
        <v>-23</v>
      </c>
      <c r="L69" s="32">
        <f t="shared" si="4"/>
        <v>3.0937215650591446E-2</v>
      </c>
      <c r="M69" s="32">
        <f t="shared" si="18"/>
        <v>0.26984126984126983</v>
      </c>
      <c r="N69" s="31">
        <v>58</v>
      </c>
      <c r="O69" s="31">
        <v>0</v>
      </c>
      <c r="P69" s="31">
        <v>0</v>
      </c>
      <c r="Q69" s="31">
        <v>32</v>
      </c>
      <c r="R69" s="31">
        <v>36</v>
      </c>
      <c r="S69" s="32">
        <f t="shared" si="6"/>
        <v>0.125</v>
      </c>
      <c r="T69" s="32">
        <f t="shared" si="7"/>
        <v>-0.37931034482758619</v>
      </c>
      <c r="U69" s="31">
        <f t="shared" si="8"/>
        <v>4</v>
      </c>
      <c r="V69" s="31">
        <f t="shared" si="9"/>
        <v>-22</v>
      </c>
      <c r="W69" s="32">
        <f t="shared" si="10"/>
        <v>2.9925187032418952E-2</v>
      </c>
      <c r="X69" s="32">
        <f t="shared" si="19"/>
        <v>0.27067669172932329</v>
      </c>
    </row>
    <row r="70" spans="2:24" x14ac:dyDescent="0.25">
      <c r="B70" s="62" t="s">
        <v>28</v>
      </c>
      <c r="C70" s="31">
        <v>9</v>
      </c>
      <c r="D70" s="31">
        <v>10</v>
      </c>
      <c r="E70" s="31">
        <v>0</v>
      </c>
      <c r="F70" s="31">
        <v>0</v>
      </c>
      <c r="G70" s="31">
        <v>10</v>
      </c>
      <c r="H70" s="32" t="str">
        <f t="shared" si="0"/>
        <v>-</v>
      </c>
      <c r="I70" s="32">
        <f t="shared" si="1"/>
        <v>0</v>
      </c>
      <c r="J70" s="31">
        <f t="shared" si="2"/>
        <v>10</v>
      </c>
      <c r="K70" s="31">
        <f t="shared" si="3"/>
        <v>0</v>
      </c>
      <c r="L70" s="32">
        <f t="shared" si="4"/>
        <v>9.0991810737033659E-3</v>
      </c>
      <c r="M70" s="32">
        <f t="shared" si="18"/>
        <v>7.9365079365079361E-2</v>
      </c>
      <c r="N70" s="31">
        <v>10</v>
      </c>
      <c r="O70" s="31">
        <v>0</v>
      </c>
      <c r="P70" s="31">
        <v>0</v>
      </c>
      <c r="Q70" s="31">
        <v>9</v>
      </c>
      <c r="R70" s="31">
        <v>9</v>
      </c>
      <c r="S70" s="32">
        <f t="shared" si="6"/>
        <v>0</v>
      </c>
      <c r="T70" s="32">
        <f t="shared" si="7"/>
        <v>-9.9999999999999978E-2</v>
      </c>
      <c r="U70" s="31">
        <f t="shared" si="8"/>
        <v>0</v>
      </c>
      <c r="V70" s="31">
        <f t="shared" si="9"/>
        <v>-1</v>
      </c>
      <c r="W70" s="32">
        <f t="shared" si="10"/>
        <v>7.481296758104738E-3</v>
      </c>
      <c r="X70" s="32">
        <f t="shared" si="19"/>
        <v>6.7669172932330823E-2</v>
      </c>
    </row>
    <row r="71" spans="2:24" x14ac:dyDescent="0.25">
      <c r="B71" s="62" t="s">
        <v>29</v>
      </c>
      <c r="C71" s="31">
        <v>34</v>
      </c>
      <c r="D71" s="31">
        <v>32</v>
      </c>
      <c r="E71" s="31">
        <v>0</v>
      </c>
      <c r="F71" s="31">
        <v>0</v>
      </c>
      <c r="G71" s="31">
        <v>15</v>
      </c>
      <c r="H71" s="32" t="str">
        <f t="shared" ref="H71:H114" si="20">IFERROR(G71/F71-1,"-")</f>
        <v>-</v>
      </c>
      <c r="I71" s="32">
        <f t="shared" ref="I71:I114" si="21">IFERROR(G71/D71-1,"-")</f>
        <v>-0.53125</v>
      </c>
      <c r="J71" s="31">
        <f t="shared" ref="J71:J114" si="22">IFERROR(G71-F71,"-")</f>
        <v>15</v>
      </c>
      <c r="K71" s="31">
        <f t="shared" ref="K71:K114" si="23">IFERROR(G71-D71,"-")</f>
        <v>-17</v>
      </c>
      <c r="L71" s="32">
        <f t="shared" ref="L71:L114" si="24">IFERROR(G71/$G$6,"-")</f>
        <v>1.364877161055505E-2</v>
      </c>
      <c r="M71" s="32">
        <f t="shared" si="18"/>
        <v>0.11904761904761904</v>
      </c>
      <c r="N71" s="31">
        <v>33</v>
      </c>
      <c r="O71" s="31">
        <v>0</v>
      </c>
      <c r="P71" s="31">
        <v>0</v>
      </c>
      <c r="Q71" s="31">
        <v>14</v>
      </c>
      <c r="R71" s="31">
        <v>16</v>
      </c>
      <c r="S71" s="32">
        <f t="shared" ref="S71:S114" si="25">IFERROR(R71/Q71-1,"-")</f>
        <v>0.14285714285714279</v>
      </c>
      <c r="T71" s="32">
        <f t="shared" ref="T71:T114" si="26">IFERROR(R71/N71-1,"-")</f>
        <v>-0.51515151515151514</v>
      </c>
      <c r="U71" s="31">
        <f t="shared" ref="U71:U114" si="27">IFERROR(R71-Q71,"-")</f>
        <v>2</v>
      </c>
      <c r="V71" s="31">
        <f t="shared" ref="V71:V114" si="28">IFERROR(R71-N71,"-")</f>
        <v>-17</v>
      </c>
      <c r="W71" s="32">
        <f t="shared" ref="W71:W114" si="29">IFERROR(R71/$R$6,"-")</f>
        <v>1.3300083125519535E-2</v>
      </c>
      <c r="X71" s="32">
        <f t="shared" si="19"/>
        <v>0.12030075187969924</v>
      </c>
    </row>
    <row r="72" spans="2:24" x14ac:dyDescent="0.25">
      <c r="B72" s="62" t="s">
        <v>30</v>
      </c>
      <c r="C72" s="31">
        <v>15</v>
      </c>
      <c r="D72" s="31">
        <v>15</v>
      </c>
      <c r="E72" s="31">
        <v>0</v>
      </c>
      <c r="F72" s="31">
        <v>0</v>
      </c>
      <c r="G72" s="31">
        <v>10</v>
      </c>
      <c r="H72" s="32" t="str">
        <f t="shared" si="20"/>
        <v>-</v>
      </c>
      <c r="I72" s="32">
        <f t="shared" si="21"/>
        <v>-0.33333333333333337</v>
      </c>
      <c r="J72" s="31">
        <f t="shared" si="22"/>
        <v>10</v>
      </c>
      <c r="K72" s="31">
        <f t="shared" si="23"/>
        <v>-5</v>
      </c>
      <c r="L72" s="32">
        <f t="shared" si="24"/>
        <v>9.0991810737033659E-3</v>
      </c>
      <c r="M72" s="32">
        <f t="shared" si="18"/>
        <v>7.9365079365079361E-2</v>
      </c>
      <c r="N72" s="31">
        <v>15</v>
      </c>
      <c r="O72" s="31">
        <v>0</v>
      </c>
      <c r="P72" s="31">
        <v>0</v>
      </c>
      <c r="Q72" s="31">
        <v>9</v>
      </c>
      <c r="R72" s="31">
        <v>11</v>
      </c>
      <c r="S72" s="32">
        <f t="shared" si="25"/>
        <v>0.22222222222222232</v>
      </c>
      <c r="T72" s="32">
        <f t="shared" si="26"/>
        <v>-0.26666666666666672</v>
      </c>
      <c r="U72" s="31">
        <f t="shared" si="27"/>
        <v>2</v>
      </c>
      <c r="V72" s="31">
        <f t="shared" si="28"/>
        <v>-4</v>
      </c>
      <c r="W72" s="32">
        <f t="shared" si="29"/>
        <v>9.14380714879468E-3</v>
      </c>
      <c r="X72" s="32">
        <f t="shared" si="19"/>
        <v>8.2706766917293228E-2</v>
      </c>
    </row>
    <row r="73" spans="2:24" x14ac:dyDescent="0.25">
      <c r="B73" s="63" t="s">
        <v>16</v>
      </c>
      <c r="C73" s="57">
        <v>98</v>
      </c>
      <c r="D73" s="57">
        <v>98</v>
      </c>
      <c r="E73" s="57">
        <v>39</v>
      </c>
      <c r="F73" s="57">
        <v>44</v>
      </c>
      <c r="G73" s="57">
        <v>46</v>
      </c>
      <c r="H73" s="58">
        <f t="shared" si="20"/>
        <v>4.5454545454545414E-2</v>
      </c>
      <c r="I73" s="58">
        <f t="shared" si="21"/>
        <v>-0.53061224489795911</v>
      </c>
      <c r="J73" s="57">
        <f t="shared" si="22"/>
        <v>2</v>
      </c>
      <c r="K73" s="57">
        <f t="shared" si="23"/>
        <v>-52</v>
      </c>
      <c r="L73" s="58">
        <f t="shared" si="24"/>
        <v>4.1856232939035488E-2</v>
      </c>
      <c r="M73" s="58">
        <f>G73/$G$73</f>
        <v>1</v>
      </c>
      <c r="N73" s="57">
        <v>98</v>
      </c>
      <c r="O73" s="57">
        <v>0</v>
      </c>
      <c r="P73" s="57">
        <v>44</v>
      </c>
      <c r="Q73" s="57">
        <v>46</v>
      </c>
      <c r="R73" s="57">
        <v>53</v>
      </c>
      <c r="S73" s="58">
        <f t="shared" si="25"/>
        <v>0.15217391304347827</v>
      </c>
      <c r="T73" s="58">
        <f t="shared" si="26"/>
        <v>-0.45918367346938771</v>
      </c>
      <c r="U73" s="57">
        <f t="shared" si="27"/>
        <v>7</v>
      </c>
      <c r="V73" s="57">
        <f t="shared" si="28"/>
        <v>-45</v>
      </c>
      <c r="W73" s="58">
        <f t="shared" si="29"/>
        <v>4.4056525353283457E-2</v>
      </c>
      <c r="X73" s="58">
        <f>R73/$R$73</f>
        <v>1</v>
      </c>
    </row>
    <row r="74" spans="2:24" x14ac:dyDescent="0.25">
      <c r="B74" s="64" t="s">
        <v>10</v>
      </c>
      <c r="C74" s="60">
        <v>21</v>
      </c>
      <c r="D74" s="60">
        <v>21</v>
      </c>
      <c r="E74" s="60">
        <v>9</v>
      </c>
      <c r="F74" s="60">
        <v>12</v>
      </c>
      <c r="G74" s="60">
        <v>15</v>
      </c>
      <c r="H74" s="61">
        <f t="shared" si="20"/>
        <v>0.25</v>
      </c>
      <c r="I74" s="61">
        <f t="shared" si="21"/>
        <v>-0.2857142857142857</v>
      </c>
      <c r="J74" s="60">
        <f t="shared" si="22"/>
        <v>3</v>
      </c>
      <c r="K74" s="60">
        <f t="shared" si="23"/>
        <v>-6</v>
      </c>
      <c r="L74" s="61">
        <f t="shared" si="24"/>
        <v>1.364877161055505E-2</v>
      </c>
      <c r="M74" s="61">
        <f t="shared" ref="M74:M86" si="30">G74/$G$6</f>
        <v>1.364877161055505E-2</v>
      </c>
      <c r="N74" s="60">
        <v>21</v>
      </c>
      <c r="O74" s="60">
        <v>0</v>
      </c>
      <c r="P74" s="60">
        <v>10</v>
      </c>
      <c r="Q74" s="60">
        <v>15</v>
      </c>
      <c r="R74" s="60">
        <v>17</v>
      </c>
      <c r="S74" s="61">
        <f t="shared" si="25"/>
        <v>0.1333333333333333</v>
      </c>
      <c r="T74" s="61">
        <f t="shared" si="26"/>
        <v>-0.19047619047619047</v>
      </c>
      <c r="U74" s="60">
        <f t="shared" si="27"/>
        <v>2</v>
      </c>
      <c r="V74" s="60">
        <f t="shared" si="28"/>
        <v>-4</v>
      </c>
      <c r="W74" s="61">
        <f t="shared" si="29"/>
        <v>1.4131338320864505E-2</v>
      </c>
      <c r="X74" s="61">
        <f t="shared" ref="X74:X86" si="31">R74/$R$73</f>
        <v>0.32075471698113206</v>
      </c>
    </row>
    <row r="75" spans="2:24" x14ac:dyDescent="0.25">
      <c r="B75" s="62" t="s">
        <v>21</v>
      </c>
      <c r="C75" s="31">
        <v>0</v>
      </c>
      <c r="D75" s="31">
        <v>0</v>
      </c>
      <c r="E75" s="31">
        <v>0</v>
      </c>
      <c r="F75" s="31">
        <v>0</v>
      </c>
      <c r="G75" s="31">
        <v>0</v>
      </c>
      <c r="H75" s="32" t="str">
        <f t="shared" si="20"/>
        <v>-</v>
      </c>
      <c r="I75" s="32" t="str">
        <f t="shared" si="21"/>
        <v>-</v>
      </c>
      <c r="J75" s="31">
        <f t="shared" si="22"/>
        <v>0</v>
      </c>
      <c r="K75" s="31">
        <f t="shared" si="23"/>
        <v>0</v>
      </c>
      <c r="L75" s="32">
        <f t="shared" si="24"/>
        <v>0</v>
      </c>
      <c r="M75" s="32">
        <f t="shared" si="30"/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2" t="str">
        <f t="shared" si="25"/>
        <v>-</v>
      </c>
      <c r="T75" s="32" t="str">
        <f t="shared" si="26"/>
        <v>-</v>
      </c>
      <c r="U75" s="31">
        <f t="shared" si="27"/>
        <v>0</v>
      </c>
      <c r="V75" s="31">
        <f t="shared" si="28"/>
        <v>0</v>
      </c>
      <c r="W75" s="32">
        <f t="shared" si="29"/>
        <v>0</v>
      </c>
      <c r="X75" s="32">
        <f t="shared" si="31"/>
        <v>0</v>
      </c>
    </row>
    <row r="76" spans="2:24" x14ac:dyDescent="0.25">
      <c r="B76" s="62" t="s">
        <v>22</v>
      </c>
      <c r="C76" s="31">
        <v>5</v>
      </c>
      <c r="D76" s="31">
        <v>5</v>
      </c>
      <c r="E76" s="31">
        <v>0</v>
      </c>
      <c r="F76" s="31">
        <v>0</v>
      </c>
      <c r="G76" s="31">
        <v>4</v>
      </c>
      <c r="H76" s="32" t="str">
        <f t="shared" si="20"/>
        <v>-</v>
      </c>
      <c r="I76" s="32">
        <f t="shared" si="21"/>
        <v>-0.19999999999999996</v>
      </c>
      <c r="J76" s="31">
        <f t="shared" si="22"/>
        <v>4</v>
      </c>
      <c r="K76" s="31">
        <f t="shared" si="23"/>
        <v>-1</v>
      </c>
      <c r="L76" s="32">
        <f t="shared" si="24"/>
        <v>3.6396724294813468E-3</v>
      </c>
      <c r="M76" s="32">
        <f t="shared" si="30"/>
        <v>3.6396724294813468E-3</v>
      </c>
      <c r="N76" s="31">
        <v>5</v>
      </c>
      <c r="O76" s="31">
        <v>0</v>
      </c>
      <c r="P76" s="31">
        <v>0</v>
      </c>
      <c r="Q76" s="31">
        <v>4</v>
      </c>
      <c r="R76" s="31">
        <v>4</v>
      </c>
      <c r="S76" s="32">
        <f t="shared" si="25"/>
        <v>0</v>
      </c>
      <c r="T76" s="32">
        <f t="shared" si="26"/>
        <v>-0.19999999999999996</v>
      </c>
      <c r="U76" s="31">
        <f t="shared" si="27"/>
        <v>0</v>
      </c>
      <c r="V76" s="31">
        <f t="shared" si="28"/>
        <v>-1</v>
      </c>
      <c r="W76" s="32">
        <f t="shared" si="29"/>
        <v>3.3250207813798837E-3</v>
      </c>
      <c r="X76" s="32">
        <f t="shared" si="31"/>
        <v>7.5471698113207544E-2</v>
      </c>
    </row>
    <row r="77" spans="2:24" x14ac:dyDescent="0.25">
      <c r="B77" s="62" t="s">
        <v>27</v>
      </c>
      <c r="C77" s="31">
        <v>17</v>
      </c>
      <c r="D77" s="31">
        <v>16</v>
      </c>
      <c r="E77" s="31">
        <v>7</v>
      </c>
      <c r="F77" s="31">
        <v>8</v>
      </c>
      <c r="G77" s="31">
        <v>11</v>
      </c>
      <c r="H77" s="32">
        <f t="shared" si="20"/>
        <v>0.375</v>
      </c>
      <c r="I77" s="32">
        <f t="shared" si="21"/>
        <v>-0.3125</v>
      </c>
      <c r="J77" s="31">
        <f t="shared" si="22"/>
        <v>3</v>
      </c>
      <c r="K77" s="31">
        <f t="shared" si="23"/>
        <v>-5</v>
      </c>
      <c r="L77" s="32">
        <f t="shared" si="24"/>
        <v>1.0009099181073703E-2</v>
      </c>
      <c r="M77" s="32">
        <f t="shared" si="30"/>
        <v>1.0009099181073703E-2</v>
      </c>
      <c r="N77" s="31">
        <v>16</v>
      </c>
      <c r="O77" s="31">
        <v>0</v>
      </c>
      <c r="P77" s="31">
        <v>8</v>
      </c>
      <c r="Q77" s="31">
        <v>11</v>
      </c>
      <c r="R77" s="31">
        <v>13</v>
      </c>
      <c r="S77" s="32">
        <f t="shared" si="25"/>
        <v>0.18181818181818188</v>
      </c>
      <c r="T77" s="32">
        <f t="shared" si="26"/>
        <v>-0.1875</v>
      </c>
      <c r="U77" s="31">
        <f t="shared" si="27"/>
        <v>2</v>
      </c>
      <c r="V77" s="31">
        <f t="shared" si="28"/>
        <v>-3</v>
      </c>
      <c r="W77" s="32">
        <f t="shared" si="29"/>
        <v>1.0806317539484621E-2</v>
      </c>
      <c r="X77" s="32">
        <f t="shared" si="31"/>
        <v>0.24528301886792453</v>
      </c>
    </row>
    <row r="78" spans="2:24" x14ac:dyDescent="0.25">
      <c r="B78" s="62" t="s">
        <v>23</v>
      </c>
      <c r="C78" s="31">
        <v>5</v>
      </c>
      <c r="D78" s="31">
        <v>5</v>
      </c>
      <c r="E78" s="31">
        <v>0</v>
      </c>
      <c r="F78" s="31">
        <v>0</v>
      </c>
      <c r="G78" s="31">
        <v>4</v>
      </c>
      <c r="H78" s="32" t="str">
        <f t="shared" si="20"/>
        <v>-</v>
      </c>
      <c r="I78" s="32">
        <f t="shared" si="21"/>
        <v>-0.19999999999999996</v>
      </c>
      <c r="J78" s="31">
        <f t="shared" si="22"/>
        <v>4</v>
      </c>
      <c r="K78" s="31">
        <f t="shared" si="23"/>
        <v>-1</v>
      </c>
      <c r="L78" s="32">
        <f t="shared" si="24"/>
        <v>3.6396724294813468E-3</v>
      </c>
      <c r="M78" s="32">
        <f t="shared" si="30"/>
        <v>3.6396724294813468E-3</v>
      </c>
      <c r="N78" s="31">
        <v>5</v>
      </c>
      <c r="O78" s="31">
        <v>0</v>
      </c>
      <c r="P78" s="31">
        <v>0</v>
      </c>
      <c r="Q78" s="31">
        <v>0</v>
      </c>
      <c r="R78" s="31">
        <v>0</v>
      </c>
      <c r="S78" s="32" t="str">
        <f t="shared" si="25"/>
        <v>-</v>
      </c>
      <c r="T78" s="32">
        <f t="shared" si="26"/>
        <v>-1</v>
      </c>
      <c r="U78" s="31">
        <f t="shared" si="27"/>
        <v>0</v>
      </c>
      <c r="V78" s="31">
        <f t="shared" si="28"/>
        <v>-5</v>
      </c>
      <c r="W78" s="32">
        <f t="shared" si="29"/>
        <v>0</v>
      </c>
      <c r="X78" s="32">
        <f t="shared" si="31"/>
        <v>0</v>
      </c>
    </row>
    <row r="79" spans="2:24" x14ac:dyDescent="0.25">
      <c r="B79" s="62" t="s">
        <v>24</v>
      </c>
      <c r="C79" s="31">
        <v>2</v>
      </c>
      <c r="D79" s="31">
        <v>2</v>
      </c>
      <c r="E79" s="31">
        <v>0</v>
      </c>
      <c r="F79" s="31">
        <v>0</v>
      </c>
      <c r="G79" s="31">
        <v>2</v>
      </c>
      <c r="H79" s="32" t="str">
        <f t="shared" si="20"/>
        <v>-</v>
      </c>
      <c r="I79" s="32">
        <f t="shared" si="21"/>
        <v>0</v>
      </c>
      <c r="J79" s="31">
        <f t="shared" si="22"/>
        <v>2</v>
      </c>
      <c r="K79" s="31">
        <f t="shared" si="23"/>
        <v>0</v>
      </c>
      <c r="L79" s="32">
        <f t="shared" si="24"/>
        <v>1.8198362147406734E-3</v>
      </c>
      <c r="M79" s="32">
        <f t="shared" si="30"/>
        <v>1.8198362147406734E-3</v>
      </c>
      <c r="N79" s="31">
        <v>2</v>
      </c>
      <c r="O79" s="31">
        <v>0</v>
      </c>
      <c r="P79" s="31">
        <v>0</v>
      </c>
      <c r="Q79" s="31">
        <v>0</v>
      </c>
      <c r="R79" s="31">
        <v>0</v>
      </c>
      <c r="S79" s="32" t="str">
        <f t="shared" si="25"/>
        <v>-</v>
      </c>
      <c r="T79" s="32">
        <f t="shared" si="26"/>
        <v>-1</v>
      </c>
      <c r="U79" s="31">
        <f t="shared" si="27"/>
        <v>0</v>
      </c>
      <c r="V79" s="31">
        <f t="shared" si="28"/>
        <v>-2</v>
      </c>
      <c r="W79" s="32">
        <f t="shared" si="29"/>
        <v>0</v>
      </c>
      <c r="X79" s="32">
        <f t="shared" si="31"/>
        <v>0</v>
      </c>
    </row>
    <row r="80" spans="2:24" x14ac:dyDescent="0.25">
      <c r="B80" s="62" t="s">
        <v>25</v>
      </c>
      <c r="C80" s="31">
        <v>10</v>
      </c>
      <c r="D80" s="31">
        <v>9</v>
      </c>
      <c r="E80" s="31">
        <v>0</v>
      </c>
      <c r="F80" s="31">
        <v>0</v>
      </c>
      <c r="G80" s="31">
        <v>6</v>
      </c>
      <c r="H80" s="32" t="str">
        <f t="shared" si="20"/>
        <v>-</v>
      </c>
      <c r="I80" s="32">
        <f t="shared" si="21"/>
        <v>-0.33333333333333337</v>
      </c>
      <c r="J80" s="31">
        <f t="shared" si="22"/>
        <v>6</v>
      </c>
      <c r="K80" s="31">
        <f t="shared" si="23"/>
        <v>-3</v>
      </c>
      <c r="L80" s="32">
        <f t="shared" si="24"/>
        <v>5.4595086442220204E-3</v>
      </c>
      <c r="M80" s="32">
        <f t="shared" si="30"/>
        <v>5.4595086442220204E-3</v>
      </c>
      <c r="N80" s="31">
        <v>9</v>
      </c>
      <c r="O80" s="31">
        <v>0</v>
      </c>
      <c r="P80" s="31">
        <v>0</v>
      </c>
      <c r="Q80" s="31">
        <v>0</v>
      </c>
      <c r="R80" s="31">
        <v>0</v>
      </c>
      <c r="S80" s="32" t="str">
        <f t="shared" si="25"/>
        <v>-</v>
      </c>
      <c r="T80" s="32">
        <f t="shared" si="26"/>
        <v>-1</v>
      </c>
      <c r="U80" s="31">
        <f t="shared" si="27"/>
        <v>0</v>
      </c>
      <c r="V80" s="31">
        <f t="shared" si="28"/>
        <v>-9</v>
      </c>
      <c r="W80" s="32">
        <f t="shared" si="29"/>
        <v>0</v>
      </c>
      <c r="X80" s="32">
        <f t="shared" si="31"/>
        <v>0</v>
      </c>
    </row>
    <row r="81" spans="2:24" x14ac:dyDescent="0.25">
      <c r="B81" s="64" t="s">
        <v>11</v>
      </c>
      <c r="C81" s="60">
        <v>77</v>
      </c>
      <c r="D81" s="60">
        <v>77</v>
      </c>
      <c r="E81" s="60">
        <v>31</v>
      </c>
      <c r="F81" s="60">
        <v>32</v>
      </c>
      <c r="G81" s="60">
        <v>31</v>
      </c>
      <c r="H81" s="61">
        <f t="shared" si="20"/>
        <v>-3.125E-2</v>
      </c>
      <c r="I81" s="61">
        <f t="shared" si="21"/>
        <v>-0.59740259740259738</v>
      </c>
      <c r="J81" s="60">
        <f t="shared" si="22"/>
        <v>-1</v>
      </c>
      <c r="K81" s="60">
        <f t="shared" si="23"/>
        <v>-46</v>
      </c>
      <c r="L81" s="61">
        <f t="shared" si="24"/>
        <v>2.8207461328480437E-2</v>
      </c>
      <c r="M81" s="61">
        <f t="shared" si="30"/>
        <v>2.8207461328480437E-2</v>
      </c>
      <c r="N81" s="60">
        <v>77</v>
      </c>
      <c r="O81" s="60">
        <v>0</v>
      </c>
      <c r="P81" s="60">
        <v>34</v>
      </c>
      <c r="Q81" s="60">
        <v>31</v>
      </c>
      <c r="R81" s="60">
        <v>36</v>
      </c>
      <c r="S81" s="61">
        <f t="shared" si="25"/>
        <v>0.16129032258064524</v>
      </c>
      <c r="T81" s="61">
        <f t="shared" si="26"/>
        <v>-0.53246753246753253</v>
      </c>
      <c r="U81" s="60">
        <f t="shared" si="27"/>
        <v>5</v>
      </c>
      <c r="V81" s="60">
        <f t="shared" si="28"/>
        <v>-41</v>
      </c>
      <c r="W81" s="61">
        <f t="shared" si="29"/>
        <v>2.9925187032418952E-2</v>
      </c>
      <c r="X81" s="61">
        <f t="shared" si="31"/>
        <v>0.67924528301886788</v>
      </c>
    </row>
    <row r="82" spans="2:24" x14ac:dyDescent="0.25">
      <c r="B82" s="62" t="s">
        <v>26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2" t="str">
        <f t="shared" si="20"/>
        <v>-</v>
      </c>
      <c r="I82" s="32" t="str">
        <f t="shared" si="21"/>
        <v>-</v>
      </c>
      <c r="J82" s="31">
        <f t="shared" si="22"/>
        <v>0</v>
      </c>
      <c r="K82" s="31">
        <f t="shared" si="23"/>
        <v>0</v>
      </c>
      <c r="L82" s="32">
        <f t="shared" si="24"/>
        <v>0</v>
      </c>
      <c r="M82" s="32">
        <f t="shared" si="30"/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2" t="str">
        <f t="shared" si="25"/>
        <v>-</v>
      </c>
      <c r="T82" s="32" t="str">
        <f t="shared" si="26"/>
        <v>-</v>
      </c>
      <c r="U82" s="31">
        <f t="shared" si="27"/>
        <v>0</v>
      </c>
      <c r="V82" s="31">
        <f t="shared" si="28"/>
        <v>0</v>
      </c>
      <c r="W82" s="32">
        <f t="shared" si="29"/>
        <v>0</v>
      </c>
      <c r="X82" s="32">
        <f t="shared" si="31"/>
        <v>0</v>
      </c>
    </row>
    <row r="83" spans="2:24" x14ac:dyDescent="0.25">
      <c r="B83" s="62" t="s">
        <v>27</v>
      </c>
      <c r="C83" s="31">
        <v>77</v>
      </c>
      <c r="D83" s="31">
        <v>77</v>
      </c>
      <c r="E83" s="31">
        <v>31</v>
      </c>
      <c r="F83" s="31">
        <v>32</v>
      </c>
      <c r="G83" s="31">
        <v>31</v>
      </c>
      <c r="H83" s="32">
        <f t="shared" si="20"/>
        <v>-3.125E-2</v>
      </c>
      <c r="I83" s="32">
        <f t="shared" si="21"/>
        <v>-0.59740259740259738</v>
      </c>
      <c r="J83" s="31">
        <f t="shared" si="22"/>
        <v>-1</v>
      </c>
      <c r="K83" s="31">
        <f t="shared" si="23"/>
        <v>-46</v>
      </c>
      <c r="L83" s="32">
        <f t="shared" si="24"/>
        <v>2.8207461328480437E-2</v>
      </c>
      <c r="M83" s="32">
        <f t="shared" si="30"/>
        <v>2.8207461328480437E-2</v>
      </c>
      <c r="N83" s="31">
        <v>77</v>
      </c>
      <c r="O83" s="31">
        <v>0</v>
      </c>
      <c r="P83" s="31">
        <v>34</v>
      </c>
      <c r="Q83" s="31">
        <v>31</v>
      </c>
      <c r="R83" s="31">
        <v>36</v>
      </c>
      <c r="S83" s="32">
        <f t="shared" si="25"/>
        <v>0.16129032258064524</v>
      </c>
      <c r="T83" s="32">
        <f t="shared" si="26"/>
        <v>-0.53246753246753253</v>
      </c>
      <c r="U83" s="31">
        <f t="shared" si="27"/>
        <v>5</v>
      </c>
      <c r="V83" s="31">
        <f t="shared" si="28"/>
        <v>-41</v>
      </c>
      <c r="W83" s="32">
        <f t="shared" si="29"/>
        <v>2.9925187032418952E-2</v>
      </c>
      <c r="X83" s="32">
        <f t="shared" si="31"/>
        <v>0.67924528301886788</v>
      </c>
    </row>
    <row r="84" spans="2:24" x14ac:dyDescent="0.25">
      <c r="B84" s="62" t="s">
        <v>28</v>
      </c>
      <c r="C84" s="31">
        <v>11</v>
      </c>
      <c r="D84" s="31">
        <v>11</v>
      </c>
      <c r="E84" s="31">
        <v>0</v>
      </c>
      <c r="F84" s="31">
        <v>7</v>
      </c>
      <c r="G84" s="31">
        <v>7</v>
      </c>
      <c r="H84" s="32">
        <f t="shared" si="20"/>
        <v>0</v>
      </c>
      <c r="I84" s="32">
        <f t="shared" si="21"/>
        <v>-0.36363636363636365</v>
      </c>
      <c r="J84" s="31">
        <f t="shared" si="22"/>
        <v>0</v>
      </c>
      <c r="K84" s="31">
        <f t="shared" si="23"/>
        <v>-4</v>
      </c>
      <c r="L84" s="32">
        <f t="shared" si="24"/>
        <v>6.369426751592357E-3</v>
      </c>
      <c r="M84" s="32">
        <f t="shared" si="30"/>
        <v>6.369426751592357E-3</v>
      </c>
      <c r="N84" s="31">
        <v>11</v>
      </c>
      <c r="O84" s="31">
        <v>0</v>
      </c>
      <c r="P84" s="31">
        <v>6</v>
      </c>
      <c r="Q84" s="31">
        <v>8</v>
      </c>
      <c r="R84" s="31">
        <v>7</v>
      </c>
      <c r="S84" s="32">
        <f t="shared" si="25"/>
        <v>-0.125</v>
      </c>
      <c r="T84" s="32">
        <f t="shared" si="26"/>
        <v>-0.36363636363636365</v>
      </c>
      <c r="U84" s="31">
        <f t="shared" si="27"/>
        <v>-1</v>
      </c>
      <c r="V84" s="31">
        <f t="shared" si="28"/>
        <v>-4</v>
      </c>
      <c r="W84" s="32">
        <f t="shared" si="29"/>
        <v>5.8187863674147968E-3</v>
      </c>
      <c r="X84" s="32">
        <f t="shared" si="31"/>
        <v>0.13207547169811321</v>
      </c>
    </row>
    <row r="85" spans="2:24" x14ac:dyDescent="0.25">
      <c r="B85" s="62" t="s">
        <v>29</v>
      </c>
      <c r="C85" s="31">
        <v>21</v>
      </c>
      <c r="D85" s="31">
        <v>21</v>
      </c>
      <c r="E85" s="31">
        <v>0</v>
      </c>
      <c r="F85" s="31">
        <v>7</v>
      </c>
      <c r="G85" s="31">
        <v>7</v>
      </c>
      <c r="H85" s="32">
        <f t="shared" si="20"/>
        <v>0</v>
      </c>
      <c r="I85" s="32">
        <f t="shared" si="21"/>
        <v>-0.66666666666666674</v>
      </c>
      <c r="J85" s="31">
        <f t="shared" si="22"/>
        <v>0</v>
      </c>
      <c r="K85" s="31">
        <f t="shared" si="23"/>
        <v>-14</v>
      </c>
      <c r="L85" s="32">
        <f t="shared" si="24"/>
        <v>6.369426751592357E-3</v>
      </c>
      <c r="M85" s="32">
        <f t="shared" si="30"/>
        <v>6.369426751592357E-3</v>
      </c>
      <c r="N85" s="31">
        <v>21</v>
      </c>
      <c r="O85" s="31">
        <v>0</v>
      </c>
      <c r="P85" s="31">
        <v>8</v>
      </c>
      <c r="Q85" s="31">
        <v>7</v>
      </c>
      <c r="R85" s="31">
        <v>8</v>
      </c>
      <c r="S85" s="32">
        <f t="shared" si="25"/>
        <v>0.14285714285714279</v>
      </c>
      <c r="T85" s="32">
        <f t="shared" si="26"/>
        <v>-0.61904761904761907</v>
      </c>
      <c r="U85" s="31">
        <f t="shared" si="27"/>
        <v>1</v>
      </c>
      <c r="V85" s="31">
        <f t="shared" si="28"/>
        <v>-13</v>
      </c>
      <c r="W85" s="32">
        <f t="shared" si="29"/>
        <v>6.6500415627597674E-3</v>
      </c>
      <c r="X85" s="32">
        <f t="shared" si="31"/>
        <v>0.15094339622641509</v>
      </c>
    </row>
    <row r="86" spans="2:24" x14ac:dyDescent="0.25">
      <c r="B86" s="62" t="s">
        <v>30</v>
      </c>
      <c r="C86" s="31">
        <v>45</v>
      </c>
      <c r="D86" s="31">
        <v>45</v>
      </c>
      <c r="E86" s="31">
        <v>0</v>
      </c>
      <c r="F86" s="31">
        <v>18</v>
      </c>
      <c r="G86" s="31">
        <v>17</v>
      </c>
      <c r="H86" s="32">
        <f t="shared" si="20"/>
        <v>-5.555555555555558E-2</v>
      </c>
      <c r="I86" s="32">
        <f t="shared" si="21"/>
        <v>-0.62222222222222223</v>
      </c>
      <c r="J86" s="31">
        <f t="shared" si="22"/>
        <v>-1</v>
      </c>
      <c r="K86" s="31">
        <f t="shared" si="23"/>
        <v>-28</v>
      </c>
      <c r="L86" s="32">
        <f t="shared" si="24"/>
        <v>1.5468607825295723E-2</v>
      </c>
      <c r="M86" s="32">
        <f t="shared" si="30"/>
        <v>1.5468607825295723E-2</v>
      </c>
      <c r="N86" s="31">
        <v>45</v>
      </c>
      <c r="O86" s="31">
        <v>0</v>
      </c>
      <c r="P86" s="31">
        <v>20</v>
      </c>
      <c r="Q86" s="31">
        <v>16</v>
      </c>
      <c r="R86" s="31">
        <v>21</v>
      </c>
      <c r="S86" s="32">
        <f t="shared" si="25"/>
        <v>0.3125</v>
      </c>
      <c r="T86" s="32">
        <f t="shared" si="26"/>
        <v>-0.53333333333333333</v>
      </c>
      <c r="U86" s="31">
        <f t="shared" si="27"/>
        <v>5</v>
      </c>
      <c r="V86" s="31">
        <f t="shared" si="28"/>
        <v>-24</v>
      </c>
      <c r="W86" s="32">
        <f t="shared" si="29"/>
        <v>1.7456359102244388E-2</v>
      </c>
      <c r="X86" s="32">
        <f t="shared" si="31"/>
        <v>0.39622641509433965</v>
      </c>
    </row>
    <row r="87" spans="2:24" x14ac:dyDescent="0.25">
      <c r="B87" s="63" t="s">
        <v>17</v>
      </c>
      <c r="C87" s="57">
        <v>184</v>
      </c>
      <c r="D87" s="57">
        <v>183</v>
      </c>
      <c r="E87" s="57">
        <v>65</v>
      </c>
      <c r="F87" s="57">
        <v>44</v>
      </c>
      <c r="G87" s="57">
        <v>49</v>
      </c>
      <c r="H87" s="58">
        <f t="shared" si="20"/>
        <v>0.11363636363636354</v>
      </c>
      <c r="I87" s="58">
        <f t="shared" si="21"/>
        <v>-0.73224043715846987</v>
      </c>
      <c r="J87" s="57">
        <f t="shared" si="22"/>
        <v>5</v>
      </c>
      <c r="K87" s="57">
        <f t="shared" si="23"/>
        <v>-134</v>
      </c>
      <c r="L87" s="58">
        <f t="shared" si="24"/>
        <v>4.4585987261146494E-2</v>
      </c>
      <c r="M87" s="58">
        <v>1.386939076236845E-2</v>
      </c>
      <c r="N87" s="57">
        <v>185</v>
      </c>
      <c r="O87" s="57">
        <v>0</v>
      </c>
      <c r="P87" s="57">
        <v>44</v>
      </c>
      <c r="Q87" s="57">
        <v>49</v>
      </c>
      <c r="R87" s="57">
        <v>63</v>
      </c>
      <c r="S87" s="58">
        <f t="shared" si="25"/>
        <v>0.28571428571428581</v>
      </c>
      <c r="T87" s="58">
        <f t="shared" si="26"/>
        <v>-0.65945945945945939</v>
      </c>
      <c r="U87" s="57">
        <f t="shared" si="27"/>
        <v>14</v>
      </c>
      <c r="V87" s="57">
        <f t="shared" si="28"/>
        <v>-122</v>
      </c>
      <c r="W87" s="58">
        <f t="shared" si="29"/>
        <v>5.2369077306733167E-2</v>
      </c>
      <c r="X87" s="58">
        <f>R87/$R$87</f>
        <v>1</v>
      </c>
    </row>
    <row r="88" spans="2:24" x14ac:dyDescent="0.25">
      <c r="B88" s="64" t="s">
        <v>10</v>
      </c>
      <c r="C88" s="60">
        <v>30</v>
      </c>
      <c r="D88" s="60">
        <v>30</v>
      </c>
      <c r="E88" s="60">
        <v>12</v>
      </c>
      <c r="F88" s="60">
        <v>10</v>
      </c>
      <c r="G88" s="60">
        <v>12</v>
      </c>
      <c r="H88" s="61">
        <f t="shared" si="20"/>
        <v>0.19999999999999996</v>
      </c>
      <c r="I88" s="61">
        <f t="shared" si="21"/>
        <v>-0.6</v>
      </c>
      <c r="J88" s="60">
        <f t="shared" si="22"/>
        <v>2</v>
      </c>
      <c r="K88" s="60">
        <f t="shared" si="23"/>
        <v>-18</v>
      </c>
      <c r="L88" s="61">
        <f t="shared" si="24"/>
        <v>1.0919017288444041E-2</v>
      </c>
      <c r="M88" s="61">
        <f t="shared" ref="M88:M100" si="32">G88/$G$6</f>
        <v>1.0919017288444041E-2</v>
      </c>
      <c r="N88" s="60">
        <v>30</v>
      </c>
      <c r="O88" s="60">
        <v>0</v>
      </c>
      <c r="P88" s="60">
        <v>11</v>
      </c>
      <c r="Q88" s="60">
        <v>12</v>
      </c>
      <c r="R88" s="60">
        <v>13</v>
      </c>
      <c r="S88" s="61">
        <f t="shared" si="25"/>
        <v>8.3333333333333259E-2</v>
      </c>
      <c r="T88" s="61">
        <f t="shared" si="26"/>
        <v>-0.56666666666666665</v>
      </c>
      <c r="U88" s="60">
        <f t="shared" si="27"/>
        <v>1</v>
      </c>
      <c r="V88" s="60">
        <f t="shared" si="28"/>
        <v>-17</v>
      </c>
      <c r="W88" s="61">
        <f t="shared" si="29"/>
        <v>1.0806317539484621E-2</v>
      </c>
      <c r="X88" s="61">
        <f t="shared" ref="X88:X100" si="33">R88/$R$87</f>
        <v>0.20634920634920634</v>
      </c>
    </row>
    <row r="89" spans="2:24" x14ac:dyDescent="0.25">
      <c r="B89" s="62" t="s">
        <v>21</v>
      </c>
      <c r="C89" s="31">
        <v>0</v>
      </c>
      <c r="D89" s="31">
        <v>0</v>
      </c>
      <c r="E89" s="31">
        <v>0</v>
      </c>
      <c r="F89" s="31">
        <v>0</v>
      </c>
      <c r="G89" s="31">
        <v>0</v>
      </c>
      <c r="H89" s="32" t="str">
        <f t="shared" si="20"/>
        <v>-</v>
      </c>
      <c r="I89" s="32" t="str">
        <f t="shared" si="21"/>
        <v>-</v>
      </c>
      <c r="J89" s="31">
        <f t="shared" si="22"/>
        <v>0</v>
      </c>
      <c r="K89" s="31">
        <f t="shared" si="23"/>
        <v>0</v>
      </c>
      <c r="L89" s="32">
        <f t="shared" si="24"/>
        <v>0</v>
      </c>
      <c r="M89" s="32">
        <f t="shared" si="32"/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2" t="str">
        <f t="shared" si="25"/>
        <v>-</v>
      </c>
      <c r="T89" s="32" t="str">
        <f t="shared" si="26"/>
        <v>-</v>
      </c>
      <c r="U89" s="31">
        <f t="shared" si="27"/>
        <v>0</v>
      </c>
      <c r="V89" s="31">
        <f t="shared" si="28"/>
        <v>0</v>
      </c>
      <c r="W89" s="32">
        <f t="shared" si="29"/>
        <v>0</v>
      </c>
      <c r="X89" s="32">
        <f t="shared" si="33"/>
        <v>0</v>
      </c>
    </row>
    <row r="90" spans="2:24" x14ac:dyDescent="0.25">
      <c r="B90" s="62" t="s">
        <v>22</v>
      </c>
      <c r="C90" s="31">
        <v>4</v>
      </c>
      <c r="D90" s="31">
        <v>4</v>
      </c>
      <c r="E90" s="31">
        <v>0</v>
      </c>
      <c r="F90" s="31">
        <v>0</v>
      </c>
      <c r="G90" s="31">
        <v>3</v>
      </c>
      <c r="H90" s="32" t="str">
        <f t="shared" si="20"/>
        <v>-</v>
      </c>
      <c r="I90" s="32">
        <f t="shared" si="21"/>
        <v>-0.25</v>
      </c>
      <c r="J90" s="31">
        <f t="shared" si="22"/>
        <v>3</v>
      </c>
      <c r="K90" s="31">
        <f t="shared" si="23"/>
        <v>-1</v>
      </c>
      <c r="L90" s="32">
        <f t="shared" si="24"/>
        <v>2.7297543221110102E-3</v>
      </c>
      <c r="M90" s="32">
        <f t="shared" si="32"/>
        <v>2.7297543221110102E-3</v>
      </c>
      <c r="N90" s="31">
        <v>4</v>
      </c>
      <c r="O90" s="31">
        <v>0</v>
      </c>
      <c r="P90" s="31">
        <v>0</v>
      </c>
      <c r="Q90" s="31">
        <v>3</v>
      </c>
      <c r="R90" s="31">
        <v>3</v>
      </c>
      <c r="S90" s="32">
        <f t="shared" si="25"/>
        <v>0</v>
      </c>
      <c r="T90" s="32">
        <f t="shared" si="26"/>
        <v>-0.25</v>
      </c>
      <c r="U90" s="31">
        <f t="shared" si="27"/>
        <v>0</v>
      </c>
      <c r="V90" s="31">
        <f t="shared" si="28"/>
        <v>-1</v>
      </c>
      <c r="W90" s="32">
        <f t="shared" si="29"/>
        <v>2.4937655860349127E-3</v>
      </c>
      <c r="X90" s="32">
        <f t="shared" si="33"/>
        <v>4.7619047619047616E-2</v>
      </c>
    </row>
    <row r="91" spans="2:24" x14ac:dyDescent="0.25">
      <c r="B91" s="62" t="s">
        <v>27</v>
      </c>
      <c r="C91" s="31">
        <v>26</v>
      </c>
      <c r="D91" s="31">
        <v>26</v>
      </c>
      <c r="E91" s="31">
        <v>9</v>
      </c>
      <c r="F91" s="31">
        <v>7</v>
      </c>
      <c r="G91" s="31">
        <v>9</v>
      </c>
      <c r="H91" s="32">
        <f t="shared" si="20"/>
        <v>0.28571428571428581</v>
      </c>
      <c r="I91" s="32">
        <f t="shared" si="21"/>
        <v>-0.65384615384615385</v>
      </c>
      <c r="J91" s="31">
        <f t="shared" si="22"/>
        <v>2</v>
      </c>
      <c r="K91" s="31">
        <f t="shared" si="23"/>
        <v>-17</v>
      </c>
      <c r="L91" s="32">
        <f t="shared" si="24"/>
        <v>8.1892629663330302E-3</v>
      </c>
      <c r="M91" s="32">
        <f t="shared" si="32"/>
        <v>8.1892629663330302E-3</v>
      </c>
      <c r="N91" s="31">
        <v>26</v>
      </c>
      <c r="O91" s="31">
        <v>0</v>
      </c>
      <c r="P91" s="31">
        <v>8</v>
      </c>
      <c r="Q91" s="31">
        <v>9</v>
      </c>
      <c r="R91" s="31">
        <v>10</v>
      </c>
      <c r="S91" s="32">
        <f t="shared" si="25"/>
        <v>0.11111111111111116</v>
      </c>
      <c r="T91" s="32">
        <f t="shared" si="26"/>
        <v>-0.61538461538461542</v>
      </c>
      <c r="U91" s="31">
        <f t="shared" si="27"/>
        <v>1</v>
      </c>
      <c r="V91" s="31">
        <f t="shared" si="28"/>
        <v>-16</v>
      </c>
      <c r="W91" s="32">
        <f t="shared" si="29"/>
        <v>8.3125519534497094E-3</v>
      </c>
      <c r="X91" s="32">
        <f t="shared" si="33"/>
        <v>0.15873015873015872</v>
      </c>
    </row>
    <row r="92" spans="2:24" x14ac:dyDescent="0.25">
      <c r="B92" s="62" t="s">
        <v>23</v>
      </c>
      <c r="C92" s="31">
        <v>2</v>
      </c>
      <c r="D92" s="31">
        <v>2</v>
      </c>
      <c r="E92" s="31">
        <v>0</v>
      </c>
      <c r="F92" s="31">
        <v>0</v>
      </c>
      <c r="G92" s="31">
        <v>2</v>
      </c>
      <c r="H92" s="32" t="str">
        <f t="shared" si="20"/>
        <v>-</v>
      </c>
      <c r="I92" s="32">
        <f t="shared" si="21"/>
        <v>0</v>
      </c>
      <c r="J92" s="31">
        <f t="shared" si="22"/>
        <v>2</v>
      </c>
      <c r="K92" s="31">
        <f t="shared" si="23"/>
        <v>0</v>
      </c>
      <c r="L92" s="32">
        <f t="shared" si="24"/>
        <v>1.8198362147406734E-3</v>
      </c>
      <c r="M92" s="32">
        <f t="shared" si="32"/>
        <v>1.8198362147406734E-3</v>
      </c>
      <c r="N92" s="31">
        <v>2</v>
      </c>
      <c r="O92" s="31">
        <v>0</v>
      </c>
      <c r="P92" s="31">
        <v>0</v>
      </c>
      <c r="Q92" s="31">
        <v>2</v>
      </c>
      <c r="R92" s="31">
        <v>2</v>
      </c>
      <c r="S92" s="32">
        <f t="shared" si="25"/>
        <v>0</v>
      </c>
      <c r="T92" s="32">
        <f t="shared" si="26"/>
        <v>0</v>
      </c>
      <c r="U92" s="31">
        <f t="shared" si="27"/>
        <v>0</v>
      </c>
      <c r="V92" s="31">
        <f t="shared" si="28"/>
        <v>0</v>
      </c>
      <c r="W92" s="32">
        <f t="shared" si="29"/>
        <v>1.6625103906899418E-3</v>
      </c>
      <c r="X92" s="32">
        <f t="shared" si="33"/>
        <v>3.1746031746031744E-2</v>
      </c>
    </row>
    <row r="93" spans="2:24" x14ac:dyDescent="0.25">
      <c r="B93" s="62" t="s">
        <v>24</v>
      </c>
      <c r="C93" s="31">
        <v>6</v>
      </c>
      <c r="D93" s="31">
        <v>6</v>
      </c>
      <c r="E93" s="31">
        <v>0</v>
      </c>
      <c r="F93" s="31">
        <v>0</v>
      </c>
      <c r="G93" s="31">
        <v>3</v>
      </c>
      <c r="H93" s="32" t="str">
        <f t="shared" si="20"/>
        <v>-</v>
      </c>
      <c r="I93" s="32">
        <f t="shared" si="21"/>
        <v>-0.5</v>
      </c>
      <c r="J93" s="31">
        <f t="shared" si="22"/>
        <v>3</v>
      </c>
      <c r="K93" s="31">
        <f t="shared" si="23"/>
        <v>-3</v>
      </c>
      <c r="L93" s="32">
        <f t="shared" si="24"/>
        <v>2.7297543221110102E-3</v>
      </c>
      <c r="M93" s="32">
        <f t="shared" si="32"/>
        <v>2.7297543221110102E-3</v>
      </c>
      <c r="N93" s="31">
        <v>6</v>
      </c>
      <c r="O93" s="31">
        <v>0</v>
      </c>
      <c r="P93" s="31">
        <v>0</v>
      </c>
      <c r="Q93" s="31">
        <v>3</v>
      </c>
      <c r="R93" s="31">
        <v>3</v>
      </c>
      <c r="S93" s="32">
        <f t="shared" si="25"/>
        <v>0</v>
      </c>
      <c r="T93" s="32">
        <f t="shared" si="26"/>
        <v>-0.5</v>
      </c>
      <c r="U93" s="31">
        <f t="shared" si="27"/>
        <v>0</v>
      </c>
      <c r="V93" s="31">
        <f t="shared" si="28"/>
        <v>-3</v>
      </c>
      <c r="W93" s="32">
        <f t="shared" si="29"/>
        <v>2.4937655860349127E-3</v>
      </c>
      <c r="X93" s="32">
        <f t="shared" si="33"/>
        <v>4.7619047619047616E-2</v>
      </c>
    </row>
    <row r="94" spans="2:24" x14ac:dyDescent="0.25">
      <c r="B94" s="62" t="s">
        <v>25</v>
      </c>
      <c r="C94" s="31">
        <v>18</v>
      </c>
      <c r="D94" s="31">
        <v>18</v>
      </c>
      <c r="E94" s="31">
        <v>0</v>
      </c>
      <c r="F94" s="31">
        <v>0</v>
      </c>
      <c r="G94" s="31">
        <v>4</v>
      </c>
      <c r="H94" s="32" t="str">
        <f t="shared" si="20"/>
        <v>-</v>
      </c>
      <c r="I94" s="32">
        <f t="shared" si="21"/>
        <v>-0.77777777777777779</v>
      </c>
      <c r="J94" s="31">
        <f t="shared" si="22"/>
        <v>4</v>
      </c>
      <c r="K94" s="31">
        <f t="shared" si="23"/>
        <v>-14</v>
      </c>
      <c r="L94" s="32">
        <f t="shared" si="24"/>
        <v>3.6396724294813468E-3</v>
      </c>
      <c r="M94" s="32">
        <f t="shared" si="32"/>
        <v>3.6396724294813468E-3</v>
      </c>
      <c r="N94" s="31">
        <v>18</v>
      </c>
      <c r="O94" s="31">
        <v>0</v>
      </c>
      <c r="P94" s="31">
        <v>0</v>
      </c>
      <c r="Q94" s="31">
        <v>4</v>
      </c>
      <c r="R94" s="31">
        <v>5</v>
      </c>
      <c r="S94" s="32">
        <f t="shared" si="25"/>
        <v>0.25</v>
      </c>
      <c r="T94" s="32">
        <f t="shared" si="26"/>
        <v>-0.72222222222222221</v>
      </c>
      <c r="U94" s="31">
        <f t="shared" si="27"/>
        <v>1</v>
      </c>
      <c r="V94" s="31">
        <f t="shared" si="28"/>
        <v>-13</v>
      </c>
      <c r="W94" s="32">
        <f t="shared" si="29"/>
        <v>4.1562759767248547E-3</v>
      </c>
      <c r="X94" s="32">
        <f t="shared" si="33"/>
        <v>7.9365079365079361E-2</v>
      </c>
    </row>
    <row r="95" spans="2:24" x14ac:dyDescent="0.25">
      <c r="B95" s="64" t="s">
        <v>11</v>
      </c>
      <c r="C95" s="60">
        <v>154</v>
      </c>
      <c r="D95" s="60">
        <v>153</v>
      </c>
      <c r="E95" s="60">
        <v>54</v>
      </c>
      <c r="F95" s="60">
        <v>34</v>
      </c>
      <c r="G95" s="60">
        <v>37</v>
      </c>
      <c r="H95" s="61">
        <f t="shared" si="20"/>
        <v>8.8235294117646967E-2</v>
      </c>
      <c r="I95" s="61">
        <f t="shared" si="21"/>
        <v>-0.75816993464052285</v>
      </c>
      <c r="J95" s="60">
        <f t="shared" si="22"/>
        <v>3</v>
      </c>
      <c r="K95" s="60">
        <f t="shared" si="23"/>
        <v>-116</v>
      </c>
      <c r="L95" s="61">
        <f t="shared" si="24"/>
        <v>3.3666969972702458E-2</v>
      </c>
      <c r="M95" s="61">
        <f t="shared" si="32"/>
        <v>3.3666969972702458E-2</v>
      </c>
      <c r="N95" s="60">
        <v>155</v>
      </c>
      <c r="O95" s="60">
        <v>0</v>
      </c>
      <c r="P95" s="60">
        <v>33</v>
      </c>
      <c r="Q95" s="60">
        <v>37</v>
      </c>
      <c r="R95" s="60">
        <v>50</v>
      </c>
      <c r="S95" s="61">
        <f t="shared" si="25"/>
        <v>0.35135135135135132</v>
      </c>
      <c r="T95" s="61">
        <f t="shared" si="26"/>
        <v>-0.67741935483870974</v>
      </c>
      <c r="U95" s="60">
        <f t="shared" si="27"/>
        <v>13</v>
      </c>
      <c r="V95" s="60">
        <f t="shared" si="28"/>
        <v>-105</v>
      </c>
      <c r="W95" s="61">
        <f t="shared" si="29"/>
        <v>4.1562759767248547E-2</v>
      </c>
      <c r="X95" s="61">
        <f t="shared" si="33"/>
        <v>0.79365079365079361</v>
      </c>
    </row>
    <row r="96" spans="2:24" x14ac:dyDescent="0.25">
      <c r="B96" s="62" t="s">
        <v>26</v>
      </c>
      <c r="C96" s="31">
        <v>0</v>
      </c>
      <c r="D96" s="31">
        <v>0</v>
      </c>
      <c r="E96" s="31">
        <v>0</v>
      </c>
      <c r="F96" s="31">
        <v>0</v>
      </c>
      <c r="G96" s="31">
        <v>0</v>
      </c>
      <c r="H96" s="32" t="str">
        <f t="shared" si="20"/>
        <v>-</v>
      </c>
      <c r="I96" s="32" t="str">
        <f t="shared" si="21"/>
        <v>-</v>
      </c>
      <c r="J96" s="31">
        <f t="shared" si="22"/>
        <v>0</v>
      </c>
      <c r="K96" s="31">
        <f t="shared" si="23"/>
        <v>0</v>
      </c>
      <c r="L96" s="32">
        <f t="shared" si="24"/>
        <v>0</v>
      </c>
      <c r="M96" s="32">
        <f t="shared" si="32"/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2" t="str">
        <f t="shared" si="25"/>
        <v>-</v>
      </c>
      <c r="T96" s="32" t="str">
        <f t="shared" si="26"/>
        <v>-</v>
      </c>
      <c r="U96" s="31">
        <f t="shared" si="27"/>
        <v>0</v>
      </c>
      <c r="V96" s="31">
        <f t="shared" si="28"/>
        <v>0</v>
      </c>
      <c r="W96" s="32">
        <f t="shared" si="29"/>
        <v>0</v>
      </c>
      <c r="X96" s="32">
        <f t="shared" si="33"/>
        <v>0</v>
      </c>
    </row>
    <row r="97" spans="2:24" x14ac:dyDescent="0.25">
      <c r="B97" s="62" t="s">
        <v>27</v>
      </c>
      <c r="C97" s="31">
        <v>154</v>
      </c>
      <c r="D97" s="31">
        <v>153</v>
      </c>
      <c r="E97" s="31">
        <v>54</v>
      </c>
      <c r="F97" s="31">
        <v>34</v>
      </c>
      <c r="G97" s="31">
        <v>37</v>
      </c>
      <c r="H97" s="32">
        <f t="shared" si="20"/>
        <v>8.8235294117646967E-2</v>
      </c>
      <c r="I97" s="32">
        <f t="shared" si="21"/>
        <v>-0.75816993464052285</v>
      </c>
      <c r="J97" s="31">
        <f t="shared" si="22"/>
        <v>3</v>
      </c>
      <c r="K97" s="31">
        <f t="shared" si="23"/>
        <v>-116</v>
      </c>
      <c r="L97" s="32">
        <f t="shared" si="24"/>
        <v>3.3666969972702458E-2</v>
      </c>
      <c r="M97" s="32">
        <f t="shared" si="32"/>
        <v>3.3666969972702458E-2</v>
      </c>
      <c r="N97" s="31">
        <v>155</v>
      </c>
      <c r="O97" s="31">
        <v>0</v>
      </c>
      <c r="P97" s="31">
        <v>33</v>
      </c>
      <c r="Q97" s="31">
        <v>37</v>
      </c>
      <c r="R97" s="31">
        <v>50</v>
      </c>
      <c r="S97" s="32">
        <f t="shared" si="25"/>
        <v>0.35135135135135132</v>
      </c>
      <c r="T97" s="32">
        <f t="shared" si="26"/>
        <v>-0.67741935483870974</v>
      </c>
      <c r="U97" s="31">
        <f t="shared" si="27"/>
        <v>13</v>
      </c>
      <c r="V97" s="31">
        <f t="shared" si="28"/>
        <v>-105</v>
      </c>
      <c r="W97" s="32">
        <f t="shared" si="29"/>
        <v>4.1562759767248547E-2</v>
      </c>
      <c r="X97" s="32">
        <f t="shared" si="33"/>
        <v>0.79365079365079361</v>
      </c>
    </row>
    <row r="98" spans="2:24" x14ac:dyDescent="0.25">
      <c r="B98" s="62" t="s">
        <v>28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2" t="str">
        <f t="shared" si="20"/>
        <v>-</v>
      </c>
      <c r="I98" s="32" t="str">
        <f t="shared" si="21"/>
        <v>-</v>
      </c>
      <c r="J98" s="31">
        <f t="shared" si="22"/>
        <v>0</v>
      </c>
      <c r="K98" s="31">
        <f t="shared" si="23"/>
        <v>0</v>
      </c>
      <c r="L98" s="32">
        <f t="shared" si="24"/>
        <v>0</v>
      </c>
      <c r="M98" s="32">
        <f t="shared" si="32"/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2" t="str">
        <f t="shared" si="25"/>
        <v>-</v>
      </c>
      <c r="T98" s="32" t="str">
        <f t="shared" si="26"/>
        <v>-</v>
      </c>
      <c r="U98" s="31">
        <f t="shared" si="27"/>
        <v>0</v>
      </c>
      <c r="V98" s="31">
        <f t="shared" si="28"/>
        <v>0</v>
      </c>
      <c r="W98" s="32">
        <f t="shared" si="29"/>
        <v>0</v>
      </c>
      <c r="X98" s="32">
        <f t="shared" si="33"/>
        <v>0</v>
      </c>
    </row>
    <row r="99" spans="2:24" x14ac:dyDescent="0.25">
      <c r="B99" s="62" t="s">
        <v>29</v>
      </c>
      <c r="C99" s="31">
        <v>0</v>
      </c>
      <c r="D99" s="31">
        <v>0</v>
      </c>
      <c r="E99" s="31">
        <v>0</v>
      </c>
      <c r="F99" s="31">
        <v>0</v>
      </c>
      <c r="G99" s="31">
        <v>0</v>
      </c>
      <c r="H99" s="32" t="str">
        <f t="shared" si="20"/>
        <v>-</v>
      </c>
      <c r="I99" s="32" t="str">
        <f t="shared" si="21"/>
        <v>-</v>
      </c>
      <c r="J99" s="31">
        <f t="shared" si="22"/>
        <v>0</v>
      </c>
      <c r="K99" s="31">
        <f t="shared" si="23"/>
        <v>0</v>
      </c>
      <c r="L99" s="32">
        <f t="shared" si="24"/>
        <v>0</v>
      </c>
      <c r="M99" s="32">
        <f t="shared" si="32"/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2" t="str">
        <f t="shared" si="25"/>
        <v>-</v>
      </c>
      <c r="T99" s="32" t="str">
        <f t="shared" si="26"/>
        <v>-</v>
      </c>
      <c r="U99" s="31">
        <f t="shared" si="27"/>
        <v>0</v>
      </c>
      <c r="V99" s="31">
        <f t="shared" si="28"/>
        <v>0</v>
      </c>
      <c r="W99" s="32">
        <f t="shared" si="29"/>
        <v>0</v>
      </c>
      <c r="X99" s="32">
        <f t="shared" si="33"/>
        <v>0</v>
      </c>
    </row>
    <row r="100" spans="2:24" x14ac:dyDescent="0.25">
      <c r="B100" s="62" t="s">
        <v>30</v>
      </c>
      <c r="C100" s="31">
        <v>0</v>
      </c>
      <c r="D100" s="31">
        <v>0</v>
      </c>
      <c r="E100" s="31">
        <v>0</v>
      </c>
      <c r="F100" s="31">
        <v>0</v>
      </c>
      <c r="G100" s="31">
        <v>0</v>
      </c>
      <c r="H100" s="32" t="str">
        <f t="shared" si="20"/>
        <v>-</v>
      </c>
      <c r="I100" s="32" t="str">
        <f t="shared" si="21"/>
        <v>-</v>
      </c>
      <c r="J100" s="31">
        <f t="shared" si="22"/>
        <v>0</v>
      </c>
      <c r="K100" s="31">
        <f t="shared" si="23"/>
        <v>0</v>
      </c>
      <c r="L100" s="32">
        <f t="shared" si="24"/>
        <v>0</v>
      </c>
      <c r="M100" s="32">
        <f t="shared" si="32"/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2" t="str">
        <f t="shared" si="25"/>
        <v>-</v>
      </c>
      <c r="T100" s="32" t="str">
        <f t="shared" si="26"/>
        <v>-</v>
      </c>
      <c r="U100" s="31">
        <f t="shared" si="27"/>
        <v>0</v>
      </c>
      <c r="V100" s="31">
        <f t="shared" si="28"/>
        <v>0</v>
      </c>
      <c r="W100" s="32">
        <f t="shared" si="29"/>
        <v>0</v>
      </c>
      <c r="X100" s="32">
        <f t="shared" si="33"/>
        <v>0</v>
      </c>
    </row>
    <row r="101" spans="2:24" x14ac:dyDescent="0.25">
      <c r="B101" s="63" t="s">
        <v>18</v>
      </c>
      <c r="C101" s="57">
        <v>28</v>
      </c>
      <c r="D101" s="57">
        <v>28</v>
      </c>
      <c r="E101" s="57">
        <v>15</v>
      </c>
      <c r="F101" s="57">
        <v>21</v>
      </c>
      <c r="G101" s="57">
        <v>27</v>
      </c>
      <c r="H101" s="58">
        <f t="shared" si="20"/>
        <v>0.28571428571428581</v>
      </c>
      <c r="I101" s="58">
        <f t="shared" si="21"/>
        <v>-3.5714285714285698E-2</v>
      </c>
      <c r="J101" s="57">
        <f t="shared" si="22"/>
        <v>6</v>
      </c>
      <c r="K101" s="57">
        <f t="shared" si="23"/>
        <v>-1</v>
      </c>
      <c r="L101" s="58">
        <f t="shared" si="24"/>
        <v>2.4567788898999091E-2</v>
      </c>
      <c r="M101" s="58">
        <v>2.1506018698288481E-3</v>
      </c>
      <c r="N101" s="57">
        <v>28</v>
      </c>
      <c r="O101" s="57">
        <v>0</v>
      </c>
      <c r="P101" s="57">
        <v>20</v>
      </c>
      <c r="Q101" s="57">
        <v>27</v>
      </c>
      <c r="R101" s="57">
        <v>32</v>
      </c>
      <c r="S101" s="58">
        <f t="shared" si="25"/>
        <v>0.18518518518518512</v>
      </c>
      <c r="T101" s="58">
        <f t="shared" si="26"/>
        <v>0.14285714285714279</v>
      </c>
      <c r="U101" s="57">
        <f t="shared" si="27"/>
        <v>5</v>
      </c>
      <c r="V101" s="57">
        <f t="shared" si="28"/>
        <v>4</v>
      </c>
      <c r="W101" s="58">
        <f t="shared" si="29"/>
        <v>2.6600166251039069E-2</v>
      </c>
      <c r="X101" s="58">
        <f>R101/$R$101</f>
        <v>1</v>
      </c>
    </row>
    <row r="102" spans="2:24" x14ac:dyDescent="0.25">
      <c r="B102" s="64" t="s">
        <v>10</v>
      </c>
      <c r="C102" s="60">
        <v>9</v>
      </c>
      <c r="D102" s="60">
        <v>9</v>
      </c>
      <c r="E102" s="60">
        <v>5</v>
      </c>
      <c r="F102" s="60">
        <v>8</v>
      </c>
      <c r="G102" s="60">
        <v>10</v>
      </c>
      <c r="H102" s="61">
        <f t="shared" si="20"/>
        <v>0.25</v>
      </c>
      <c r="I102" s="61">
        <f t="shared" si="21"/>
        <v>0.11111111111111116</v>
      </c>
      <c r="J102" s="60">
        <f t="shared" si="22"/>
        <v>2</v>
      </c>
      <c r="K102" s="60">
        <f t="shared" si="23"/>
        <v>1</v>
      </c>
      <c r="L102" s="61">
        <f t="shared" si="24"/>
        <v>9.0991810737033659E-3</v>
      </c>
      <c r="M102" s="61">
        <f t="shared" ref="M102:M114" si="34">G102/$G$6</f>
        <v>9.0991810737033659E-3</v>
      </c>
      <c r="N102" s="60">
        <v>9</v>
      </c>
      <c r="O102" s="60">
        <v>0</v>
      </c>
      <c r="P102" s="60">
        <v>7</v>
      </c>
      <c r="Q102" s="60">
        <v>10</v>
      </c>
      <c r="R102" s="60">
        <v>10</v>
      </c>
      <c r="S102" s="61">
        <f t="shared" si="25"/>
        <v>0</v>
      </c>
      <c r="T102" s="61">
        <f t="shared" si="26"/>
        <v>0.11111111111111116</v>
      </c>
      <c r="U102" s="60">
        <f t="shared" si="27"/>
        <v>0</v>
      </c>
      <c r="V102" s="60">
        <f t="shared" si="28"/>
        <v>1</v>
      </c>
      <c r="W102" s="61">
        <f t="shared" si="29"/>
        <v>8.3125519534497094E-3</v>
      </c>
      <c r="X102" s="61">
        <f t="shared" ref="X102:X114" si="35">R102/$R$101</f>
        <v>0.3125</v>
      </c>
    </row>
    <row r="103" spans="2:24" x14ac:dyDescent="0.25">
      <c r="B103" s="62" t="s">
        <v>21</v>
      </c>
      <c r="C103" s="31">
        <v>0</v>
      </c>
      <c r="D103" s="31">
        <v>0</v>
      </c>
      <c r="E103" s="31">
        <v>0</v>
      </c>
      <c r="F103" s="31">
        <v>0</v>
      </c>
      <c r="G103" s="31">
        <v>0</v>
      </c>
      <c r="H103" s="32" t="str">
        <f t="shared" si="20"/>
        <v>-</v>
      </c>
      <c r="I103" s="32" t="str">
        <f t="shared" si="21"/>
        <v>-</v>
      </c>
      <c r="J103" s="31">
        <f t="shared" si="22"/>
        <v>0</v>
      </c>
      <c r="K103" s="31">
        <f t="shared" si="23"/>
        <v>0</v>
      </c>
      <c r="L103" s="32">
        <f t="shared" si="24"/>
        <v>0</v>
      </c>
      <c r="M103" s="32">
        <f t="shared" si="34"/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2" t="str">
        <f t="shared" si="25"/>
        <v>-</v>
      </c>
      <c r="T103" s="32" t="str">
        <f t="shared" si="26"/>
        <v>-</v>
      </c>
      <c r="U103" s="31">
        <f t="shared" si="27"/>
        <v>0</v>
      </c>
      <c r="V103" s="31">
        <f t="shared" si="28"/>
        <v>0</v>
      </c>
      <c r="W103" s="32">
        <f t="shared" si="29"/>
        <v>0</v>
      </c>
      <c r="X103" s="32">
        <f t="shared" si="35"/>
        <v>0</v>
      </c>
    </row>
    <row r="104" spans="2:24" x14ac:dyDescent="0.25">
      <c r="B104" s="62" t="s">
        <v>22</v>
      </c>
      <c r="C104" s="31">
        <v>0</v>
      </c>
      <c r="D104" s="31">
        <v>0</v>
      </c>
      <c r="E104" s="31">
        <v>0</v>
      </c>
      <c r="F104" s="31">
        <v>0</v>
      </c>
      <c r="G104" s="31">
        <v>0</v>
      </c>
      <c r="H104" s="32" t="str">
        <f t="shared" si="20"/>
        <v>-</v>
      </c>
      <c r="I104" s="32" t="str">
        <f t="shared" si="21"/>
        <v>-</v>
      </c>
      <c r="J104" s="31">
        <f t="shared" si="22"/>
        <v>0</v>
      </c>
      <c r="K104" s="31">
        <f t="shared" si="23"/>
        <v>0</v>
      </c>
      <c r="L104" s="32">
        <f t="shared" si="24"/>
        <v>0</v>
      </c>
      <c r="M104" s="32">
        <f t="shared" si="34"/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2" t="str">
        <f t="shared" si="25"/>
        <v>-</v>
      </c>
      <c r="T104" s="32" t="str">
        <f t="shared" si="26"/>
        <v>-</v>
      </c>
      <c r="U104" s="31">
        <f t="shared" si="27"/>
        <v>0</v>
      </c>
      <c r="V104" s="31">
        <f t="shared" si="28"/>
        <v>0</v>
      </c>
      <c r="W104" s="32">
        <f t="shared" si="29"/>
        <v>0</v>
      </c>
      <c r="X104" s="32">
        <f t="shared" si="35"/>
        <v>0</v>
      </c>
    </row>
    <row r="105" spans="2:24" x14ac:dyDescent="0.25">
      <c r="B105" s="62" t="s">
        <v>27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2" t="str">
        <f t="shared" si="20"/>
        <v>-</v>
      </c>
      <c r="I105" s="32" t="str">
        <f t="shared" si="21"/>
        <v>-</v>
      </c>
      <c r="J105" s="31">
        <f t="shared" si="22"/>
        <v>0</v>
      </c>
      <c r="K105" s="31">
        <f t="shared" si="23"/>
        <v>0</v>
      </c>
      <c r="L105" s="32">
        <f t="shared" si="24"/>
        <v>0</v>
      </c>
      <c r="M105" s="32">
        <f t="shared" si="34"/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2" t="str">
        <f t="shared" si="25"/>
        <v>-</v>
      </c>
      <c r="T105" s="32" t="str">
        <f t="shared" si="26"/>
        <v>-</v>
      </c>
      <c r="U105" s="31">
        <f t="shared" si="27"/>
        <v>0</v>
      </c>
      <c r="V105" s="31">
        <f t="shared" si="28"/>
        <v>0</v>
      </c>
      <c r="W105" s="32">
        <f t="shared" si="29"/>
        <v>0</v>
      </c>
      <c r="X105" s="32">
        <f t="shared" si="35"/>
        <v>0</v>
      </c>
    </row>
    <row r="106" spans="2:24" x14ac:dyDescent="0.25">
      <c r="B106" s="62" t="s">
        <v>23</v>
      </c>
      <c r="C106" s="31">
        <v>0</v>
      </c>
      <c r="D106" s="31">
        <v>0</v>
      </c>
      <c r="E106" s="31">
        <v>0</v>
      </c>
      <c r="F106" s="31">
        <v>0</v>
      </c>
      <c r="G106" s="31">
        <v>0</v>
      </c>
      <c r="H106" s="32" t="str">
        <f t="shared" si="20"/>
        <v>-</v>
      </c>
      <c r="I106" s="32" t="str">
        <f t="shared" si="21"/>
        <v>-</v>
      </c>
      <c r="J106" s="31">
        <f t="shared" si="22"/>
        <v>0</v>
      </c>
      <c r="K106" s="31">
        <f t="shared" si="23"/>
        <v>0</v>
      </c>
      <c r="L106" s="32">
        <f t="shared" si="24"/>
        <v>0</v>
      </c>
      <c r="M106" s="32">
        <f t="shared" si="34"/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2" t="str">
        <f t="shared" si="25"/>
        <v>-</v>
      </c>
      <c r="T106" s="32" t="str">
        <f t="shared" si="26"/>
        <v>-</v>
      </c>
      <c r="U106" s="31">
        <f t="shared" si="27"/>
        <v>0</v>
      </c>
      <c r="V106" s="31">
        <f t="shared" si="28"/>
        <v>0</v>
      </c>
      <c r="W106" s="32">
        <f t="shared" si="29"/>
        <v>0</v>
      </c>
      <c r="X106" s="32">
        <f t="shared" si="35"/>
        <v>0</v>
      </c>
    </row>
    <row r="107" spans="2:24" x14ac:dyDescent="0.25">
      <c r="B107" s="62" t="s">
        <v>24</v>
      </c>
      <c r="C107" s="31">
        <v>0</v>
      </c>
      <c r="D107" s="31">
        <v>0</v>
      </c>
      <c r="E107" s="31">
        <v>0</v>
      </c>
      <c r="F107" s="31">
        <v>0</v>
      </c>
      <c r="G107" s="31">
        <v>0</v>
      </c>
      <c r="H107" s="32" t="str">
        <f t="shared" si="20"/>
        <v>-</v>
      </c>
      <c r="I107" s="32" t="str">
        <f t="shared" si="21"/>
        <v>-</v>
      </c>
      <c r="J107" s="31">
        <f t="shared" si="22"/>
        <v>0</v>
      </c>
      <c r="K107" s="31">
        <f t="shared" si="23"/>
        <v>0</v>
      </c>
      <c r="L107" s="32">
        <f t="shared" si="24"/>
        <v>0</v>
      </c>
      <c r="M107" s="32">
        <f t="shared" si="34"/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2" t="str">
        <f t="shared" si="25"/>
        <v>-</v>
      </c>
      <c r="T107" s="32" t="str">
        <f t="shared" si="26"/>
        <v>-</v>
      </c>
      <c r="U107" s="31">
        <f t="shared" si="27"/>
        <v>0</v>
      </c>
      <c r="V107" s="31">
        <f t="shared" si="28"/>
        <v>0</v>
      </c>
      <c r="W107" s="32">
        <f t="shared" si="29"/>
        <v>0</v>
      </c>
      <c r="X107" s="32">
        <f t="shared" si="35"/>
        <v>0</v>
      </c>
    </row>
    <row r="108" spans="2:24" x14ac:dyDescent="0.25">
      <c r="B108" s="62" t="s">
        <v>25</v>
      </c>
      <c r="C108" s="31">
        <v>0</v>
      </c>
      <c r="D108" s="31">
        <v>0</v>
      </c>
      <c r="E108" s="31">
        <v>0</v>
      </c>
      <c r="F108" s="31">
        <v>0</v>
      </c>
      <c r="G108" s="31">
        <v>0</v>
      </c>
      <c r="H108" s="32" t="str">
        <f t="shared" si="20"/>
        <v>-</v>
      </c>
      <c r="I108" s="32" t="str">
        <f t="shared" si="21"/>
        <v>-</v>
      </c>
      <c r="J108" s="31">
        <f t="shared" si="22"/>
        <v>0</v>
      </c>
      <c r="K108" s="31">
        <f t="shared" si="23"/>
        <v>0</v>
      </c>
      <c r="L108" s="32">
        <f t="shared" si="24"/>
        <v>0</v>
      </c>
      <c r="M108" s="32">
        <f t="shared" si="34"/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2" t="str">
        <f t="shared" si="25"/>
        <v>-</v>
      </c>
      <c r="T108" s="32" t="str">
        <f t="shared" si="26"/>
        <v>-</v>
      </c>
      <c r="U108" s="31">
        <f t="shared" si="27"/>
        <v>0</v>
      </c>
      <c r="V108" s="31">
        <f t="shared" si="28"/>
        <v>0</v>
      </c>
      <c r="W108" s="32">
        <f t="shared" si="29"/>
        <v>0</v>
      </c>
      <c r="X108" s="32">
        <f t="shared" si="35"/>
        <v>0</v>
      </c>
    </row>
    <row r="109" spans="2:24" x14ac:dyDescent="0.25">
      <c r="B109" s="64" t="s">
        <v>11</v>
      </c>
      <c r="C109" s="60">
        <v>19</v>
      </c>
      <c r="D109" s="60">
        <v>19</v>
      </c>
      <c r="E109" s="60">
        <v>10</v>
      </c>
      <c r="F109" s="60">
        <v>13</v>
      </c>
      <c r="G109" s="60">
        <v>17</v>
      </c>
      <c r="H109" s="61">
        <f t="shared" si="20"/>
        <v>0.30769230769230771</v>
      </c>
      <c r="I109" s="61">
        <f t="shared" si="21"/>
        <v>-0.10526315789473684</v>
      </c>
      <c r="J109" s="60">
        <f t="shared" si="22"/>
        <v>4</v>
      </c>
      <c r="K109" s="60">
        <f t="shared" si="23"/>
        <v>-2</v>
      </c>
      <c r="L109" s="61">
        <f t="shared" si="24"/>
        <v>1.5468607825295723E-2</v>
      </c>
      <c r="M109" s="61">
        <f t="shared" si="34"/>
        <v>1.5468607825295723E-2</v>
      </c>
      <c r="N109" s="60">
        <v>19</v>
      </c>
      <c r="O109" s="60">
        <v>0</v>
      </c>
      <c r="P109" s="60">
        <v>13</v>
      </c>
      <c r="Q109" s="60">
        <v>17</v>
      </c>
      <c r="R109" s="60">
        <v>22</v>
      </c>
      <c r="S109" s="61">
        <f t="shared" si="25"/>
        <v>0.29411764705882359</v>
      </c>
      <c r="T109" s="61">
        <f t="shared" si="26"/>
        <v>0.15789473684210531</v>
      </c>
      <c r="U109" s="60">
        <f t="shared" si="27"/>
        <v>5</v>
      </c>
      <c r="V109" s="60">
        <f t="shared" si="28"/>
        <v>3</v>
      </c>
      <c r="W109" s="61">
        <f t="shared" si="29"/>
        <v>1.828761429758936E-2</v>
      </c>
      <c r="X109" s="61">
        <f t="shared" si="35"/>
        <v>0.6875</v>
      </c>
    </row>
    <row r="110" spans="2:24" x14ac:dyDescent="0.25">
      <c r="B110" s="62" t="s">
        <v>26</v>
      </c>
      <c r="C110" s="31">
        <v>0</v>
      </c>
      <c r="D110" s="31">
        <v>0</v>
      </c>
      <c r="E110" s="31">
        <v>0</v>
      </c>
      <c r="F110" s="31">
        <v>0</v>
      </c>
      <c r="G110" s="31">
        <v>0</v>
      </c>
      <c r="H110" s="32" t="str">
        <f t="shared" si="20"/>
        <v>-</v>
      </c>
      <c r="I110" s="32" t="str">
        <f t="shared" si="21"/>
        <v>-</v>
      </c>
      <c r="J110" s="31">
        <f t="shared" si="22"/>
        <v>0</v>
      </c>
      <c r="K110" s="31">
        <f t="shared" si="23"/>
        <v>0</v>
      </c>
      <c r="L110" s="32">
        <f t="shared" si="24"/>
        <v>0</v>
      </c>
      <c r="M110" s="32">
        <f t="shared" si="34"/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2" t="str">
        <f t="shared" si="25"/>
        <v>-</v>
      </c>
      <c r="T110" s="32" t="str">
        <f t="shared" si="26"/>
        <v>-</v>
      </c>
      <c r="U110" s="31">
        <f t="shared" si="27"/>
        <v>0</v>
      </c>
      <c r="V110" s="31">
        <f t="shared" si="28"/>
        <v>0</v>
      </c>
      <c r="W110" s="32">
        <f t="shared" si="29"/>
        <v>0</v>
      </c>
      <c r="X110" s="32">
        <f t="shared" si="35"/>
        <v>0</v>
      </c>
    </row>
    <row r="111" spans="2:24" x14ac:dyDescent="0.25">
      <c r="B111" s="62" t="s">
        <v>27</v>
      </c>
      <c r="C111" s="31">
        <v>19</v>
      </c>
      <c r="D111" s="31">
        <v>19</v>
      </c>
      <c r="E111" s="31">
        <v>10</v>
      </c>
      <c r="F111" s="31">
        <v>13</v>
      </c>
      <c r="G111" s="31">
        <v>17</v>
      </c>
      <c r="H111" s="32">
        <f t="shared" si="20"/>
        <v>0.30769230769230771</v>
      </c>
      <c r="I111" s="32">
        <f t="shared" si="21"/>
        <v>-0.10526315789473684</v>
      </c>
      <c r="J111" s="31">
        <f t="shared" si="22"/>
        <v>4</v>
      </c>
      <c r="K111" s="31">
        <f t="shared" si="23"/>
        <v>-2</v>
      </c>
      <c r="L111" s="32">
        <f t="shared" si="24"/>
        <v>1.5468607825295723E-2</v>
      </c>
      <c r="M111" s="32">
        <f t="shared" si="34"/>
        <v>1.5468607825295723E-2</v>
      </c>
      <c r="N111" s="31">
        <v>19</v>
      </c>
      <c r="O111" s="31">
        <v>0</v>
      </c>
      <c r="P111" s="31">
        <v>13</v>
      </c>
      <c r="Q111" s="31">
        <v>17</v>
      </c>
      <c r="R111" s="31">
        <v>22</v>
      </c>
      <c r="S111" s="32">
        <f t="shared" si="25"/>
        <v>0.29411764705882359</v>
      </c>
      <c r="T111" s="32">
        <f t="shared" si="26"/>
        <v>0.15789473684210531</v>
      </c>
      <c r="U111" s="31">
        <f t="shared" si="27"/>
        <v>5</v>
      </c>
      <c r="V111" s="31">
        <f t="shared" si="28"/>
        <v>3</v>
      </c>
      <c r="W111" s="32">
        <f t="shared" si="29"/>
        <v>1.828761429758936E-2</v>
      </c>
      <c r="X111" s="32">
        <f t="shared" si="35"/>
        <v>0.6875</v>
      </c>
    </row>
    <row r="112" spans="2:24" x14ac:dyDescent="0.25">
      <c r="B112" s="62" t="s">
        <v>28</v>
      </c>
      <c r="C112" s="31">
        <v>0</v>
      </c>
      <c r="D112" s="31">
        <v>0</v>
      </c>
      <c r="E112" s="31">
        <v>0</v>
      </c>
      <c r="F112" s="31">
        <v>0</v>
      </c>
      <c r="G112" s="31">
        <v>0</v>
      </c>
      <c r="H112" s="32" t="str">
        <f t="shared" si="20"/>
        <v>-</v>
      </c>
      <c r="I112" s="32" t="str">
        <f t="shared" si="21"/>
        <v>-</v>
      </c>
      <c r="J112" s="31">
        <f t="shared" si="22"/>
        <v>0</v>
      </c>
      <c r="K112" s="31">
        <f t="shared" si="23"/>
        <v>0</v>
      </c>
      <c r="L112" s="32">
        <f t="shared" si="24"/>
        <v>0</v>
      </c>
      <c r="M112" s="32">
        <f t="shared" si="34"/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2" t="str">
        <f t="shared" si="25"/>
        <v>-</v>
      </c>
      <c r="T112" s="32" t="str">
        <f t="shared" si="26"/>
        <v>-</v>
      </c>
      <c r="U112" s="31">
        <f t="shared" si="27"/>
        <v>0</v>
      </c>
      <c r="V112" s="31">
        <f t="shared" si="28"/>
        <v>0</v>
      </c>
      <c r="W112" s="32">
        <f t="shared" si="29"/>
        <v>0</v>
      </c>
      <c r="X112" s="32">
        <f t="shared" si="35"/>
        <v>0</v>
      </c>
    </row>
    <row r="113" spans="2:24" x14ac:dyDescent="0.25">
      <c r="B113" s="62" t="s">
        <v>29</v>
      </c>
      <c r="C113" s="31">
        <v>5</v>
      </c>
      <c r="D113" s="31">
        <v>5</v>
      </c>
      <c r="E113" s="31">
        <v>0</v>
      </c>
      <c r="F113" s="31">
        <v>3</v>
      </c>
      <c r="G113" s="31">
        <v>3</v>
      </c>
      <c r="H113" s="32">
        <f t="shared" si="20"/>
        <v>0</v>
      </c>
      <c r="I113" s="32">
        <f t="shared" si="21"/>
        <v>-0.4</v>
      </c>
      <c r="J113" s="31">
        <f t="shared" si="22"/>
        <v>0</v>
      </c>
      <c r="K113" s="31">
        <f t="shared" si="23"/>
        <v>-2</v>
      </c>
      <c r="L113" s="32">
        <f t="shared" si="24"/>
        <v>2.7297543221110102E-3</v>
      </c>
      <c r="M113" s="32">
        <f t="shared" si="34"/>
        <v>2.7297543221110102E-3</v>
      </c>
      <c r="N113" s="31">
        <v>5</v>
      </c>
      <c r="O113" s="31">
        <v>0</v>
      </c>
      <c r="P113" s="31">
        <v>3</v>
      </c>
      <c r="Q113" s="31">
        <v>3</v>
      </c>
      <c r="R113" s="31">
        <v>0</v>
      </c>
      <c r="S113" s="32">
        <f t="shared" si="25"/>
        <v>-1</v>
      </c>
      <c r="T113" s="32">
        <f t="shared" si="26"/>
        <v>-1</v>
      </c>
      <c r="U113" s="31">
        <f t="shared" si="27"/>
        <v>-3</v>
      </c>
      <c r="V113" s="31">
        <f t="shared" si="28"/>
        <v>-5</v>
      </c>
      <c r="W113" s="32">
        <f t="shared" si="29"/>
        <v>0</v>
      </c>
      <c r="X113" s="32">
        <f t="shared" si="35"/>
        <v>0</v>
      </c>
    </row>
    <row r="114" spans="2:24" x14ac:dyDescent="0.25">
      <c r="B114" s="62" t="s">
        <v>30</v>
      </c>
      <c r="C114" s="31">
        <v>14</v>
      </c>
      <c r="D114" s="31">
        <v>14</v>
      </c>
      <c r="E114" s="31">
        <v>0</v>
      </c>
      <c r="F114" s="31">
        <v>10</v>
      </c>
      <c r="G114" s="31">
        <v>14</v>
      </c>
      <c r="H114" s="32">
        <f t="shared" si="20"/>
        <v>0.39999999999999991</v>
      </c>
      <c r="I114" s="32">
        <f t="shared" si="21"/>
        <v>0</v>
      </c>
      <c r="J114" s="31">
        <f t="shared" si="22"/>
        <v>4</v>
      </c>
      <c r="K114" s="31">
        <f t="shared" si="23"/>
        <v>0</v>
      </c>
      <c r="L114" s="32">
        <f t="shared" si="24"/>
        <v>1.2738853503184714E-2</v>
      </c>
      <c r="M114" s="32">
        <f t="shared" si="34"/>
        <v>1.2738853503184714E-2</v>
      </c>
      <c r="N114" s="31">
        <v>14</v>
      </c>
      <c r="O114" s="31">
        <v>0</v>
      </c>
      <c r="P114" s="31">
        <v>10</v>
      </c>
      <c r="Q114" s="31">
        <v>14</v>
      </c>
      <c r="R114" s="31">
        <v>0</v>
      </c>
      <c r="S114" s="32">
        <f t="shared" si="25"/>
        <v>-1</v>
      </c>
      <c r="T114" s="32">
        <f t="shared" si="26"/>
        <v>-1</v>
      </c>
      <c r="U114" s="31">
        <f t="shared" si="27"/>
        <v>-14</v>
      </c>
      <c r="V114" s="31">
        <f t="shared" si="28"/>
        <v>-14</v>
      </c>
      <c r="W114" s="32">
        <f t="shared" si="29"/>
        <v>0</v>
      </c>
      <c r="X114" s="32">
        <f t="shared" si="35"/>
        <v>0</v>
      </c>
    </row>
    <row r="115" spans="2:24" ht="6.95" customHeight="1" x14ac:dyDescent="0.25">
      <c r="B115" s="34"/>
      <c r="C115" s="35"/>
      <c r="D115" s="35"/>
      <c r="E115" s="35"/>
      <c r="F115" s="36"/>
      <c r="G115" s="35"/>
      <c r="H115" s="37"/>
      <c r="I115" s="37"/>
      <c r="J115" s="35"/>
      <c r="K115" s="37"/>
      <c r="L115" s="37"/>
      <c r="M115" s="37"/>
      <c r="N115" s="35"/>
      <c r="O115" s="35"/>
      <c r="P115" s="35"/>
      <c r="Q115" s="35"/>
      <c r="R115" s="37"/>
      <c r="S115" s="37"/>
      <c r="T115" s="37"/>
      <c r="U115" s="37"/>
      <c r="V115" s="37"/>
    </row>
    <row r="116" spans="2:24" ht="15" customHeight="1" x14ac:dyDescent="0.25">
      <c r="B116" s="39" t="s">
        <v>19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67669-832E-4FFF-AE6E-FB6BBC98B1C6}">
  <dimension ref="A4:O6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1.85546875" customWidth="1"/>
    <col min="14" max="14" width="11.140625" hidden="1" customWidth="1"/>
    <col min="15" max="15" width="12" customWidth="1"/>
  </cols>
  <sheetData>
    <row r="4" spans="2:15" ht="21.75" thickBot="1" x14ac:dyDescent="0.3">
      <c r="B4" s="293" t="s">
        <v>31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65"/>
      <c r="O4" s="65"/>
    </row>
    <row r="5" spans="2:15" ht="7.5" customHeight="1" thickBot="1" x14ac:dyDescent="0.3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2:15" ht="45" x14ac:dyDescent="0.25">
      <c r="B6" s="2"/>
      <c r="C6" s="2"/>
      <c r="D6" s="2"/>
      <c r="E6" s="47" t="s">
        <v>430</v>
      </c>
      <c r="F6" s="47" t="s">
        <v>426</v>
      </c>
      <c r="G6" s="47" t="s">
        <v>427</v>
      </c>
      <c r="H6" s="47" t="s">
        <v>428</v>
      </c>
      <c r="I6" s="47" t="s">
        <v>429</v>
      </c>
      <c r="J6" s="46" t="str">
        <f>CONCATENATE("var. ",RIGHT(I6,2),"/",RIGHT(H6,2))</f>
        <v>var. 23/22</v>
      </c>
      <c r="K6" s="46" t="str">
        <f>CONCATENATE("dif. ",RIGHT(I6,2),"/",RIGHT(H6,2))</f>
        <v>dif. 23/22</v>
      </c>
      <c r="L6" s="46" t="str">
        <f>CONCATENATE("var. ",RIGHT(I6,2),"/",RIGHT(E6,2))</f>
        <v>var. 23/19</v>
      </c>
      <c r="M6" s="46" t="str">
        <f>CONCATENATE("dif. ",RIGHT(I6,2),"/",RIGHT(E6,2))</f>
        <v>dif. 23/19</v>
      </c>
      <c r="N6" s="46" t="s">
        <v>32</v>
      </c>
      <c r="O6" s="46" t="str">
        <f>CONCATENATE("cuota ",I6)</f>
        <v>cuota abril 2023</v>
      </c>
    </row>
    <row r="7" spans="2:15" x14ac:dyDescent="0.25">
      <c r="B7" s="294" t="s">
        <v>12</v>
      </c>
      <c r="C7" s="297" t="s">
        <v>2</v>
      </c>
      <c r="D7" s="66" t="s">
        <v>33</v>
      </c>
      <c r="E7" s="67">
        <v>402943</v>
      </c>
      <c r="F7" s="67">
        <v>0</v>
      </c>
      <c r="G7" s="67">
        <v>86160</v>
      </c>
      <c r="H7" s="67">
        <v>425687</v>
      </c>
      <c r="I7" s="67">
        <v>445687</v>
      </c>
      <c r="J7" s="68">
        <f>I7/H7-1</f>
        <v>4.6982877090444353E-2</v>
      </c>
      <c r="K7" s="67">
        <f>I7-H7</f>
        <v>20000</v>
      </c>
      <c r="L7" s="68">
        <f>I7/E7-1</f>
        <v>0.10607951993209963</v>
      </c>
      <c r="M7" s="67">
        <f>I7-E7</f>
        <v>42744</v>
      </c>
      <c r="N7" s="69">
        <v>1</v>
      </c>
      <c r="O7" s="69">
        <f>I7/$I$7</f>
        <v>1</v>
      </c>
    </row>
    <row r="8" spans="2:15" x14ac:dyDescent="0.25">
      <c r="B8" s="295"/>
      <c r="C8" s="298"/>
      <c r="D8" s="70" t="s">
        <v>34</v>
      </c>
      <c r="E8" s="71">
        <v>293476</v>
      </c>
      <c r="F8" s="71">
        <v>0</v>
      </c>
      <c r="G8" s="71">
        <v>64473</v>
      </c>
      <c r="H8" s="71">
        <v>337375</v>
      </c>
      <c r="I8" s="71">
        <v>349241</v>
      </c>
      <c r="J8" s="72">
        <f t="shared" ref="J8:J18" si="0">I8/H8-1</f>
        <v>3.5171545016672745E-2</v>
      </c>
      <c r="K8" s="71">
        <f t="shared" ref="K8:K15" si="1">I8-H8</f>
        <v>11866</v>
      </c>
      <c r="L8" s="72">
        <f t="shared" ref="L8:L18" si="2">I8/E8-1</f>
        <v>0.19001553789747705</v>
      </c>
      <c r="M8" s="71">
        <f t="shared" ref="M8:M15" si="3">I8-E8</f>
        <v>55765</v>
      </c>
      <c r="N8" s="73">
        <v>1</v>
      </c>
      <c r="O8" s="73">
        <f>I8/$I$7</f>
        <v>0.78360149611723029</v>
      </c>
    </row>
    <row r="9" spans="2:15" x14ac:dyDescent="0.25">
      <c r="B9" s="295"/>
      <c r="C9" s="299"/>
      <c r="D9" s="74" t="s">
        <v>35</v>
      </c>
      <c r="E9" s="75">
        <v>109467</v>
      </c>
      <c r="F9" s="75">
        <v>0</v>
      </c>
      <c r="G9" s="75">
        <v>21687</v>
      </c>
      <c r="H9" s="75">
        <v>88312</v>
      </c>
      <c r="I9" s="75">
        <v>96446</v>
      </c>
      <c r="J9" s="76">
        <f t="shared" si="0"/>
        <v>9.210526315789469E-2</v>
      </c>
      <c r="K9" s="75">
        <f t="shared" si="1"/>
        <v>8134</v>
      </c>
      <c r="L9" s="76">
        <f t="shared" si="2"/>
        <v>-0.11894908967999485</v>
      </c>
      <c r="M9" s="75">
        <f t="shared" si="3"/>
        <v>-13021</v>
      </c>
      <c r="N9" s="77">
        <v>1</v>
      </c>
      <c r="O9" s="77">
        <f>I9/$I$7</f>
        <v>0.21639850388276974</v>
      </c>
    </row>
    <row r="10" spans="2:15" x14ac:dyDescent="0.25">
      <c r="B10" s="295"/>
      <c r="C10" s="297" t="s">
        <v>4</v>
      </c>
      <c r="D10" s="66" t="s">
        <v>33</v>
      </c>
      <c r="E10" s="67">
        <v>2659396</v>
      </c>
      <c r="F10" s="67">
        <v>0</v>
      </c>
      <c r="G10" s="67">
        <v>382997</v>
      </c>
      <c r="H10" s="67">
        <v>2650816</v>
      </c>
      <c r="I10" s="67">
        <v>2706253</v>
      </c>
      <c r="J10" s="68">
        <f t="shared" si="0"/>
        <v>2.0913182959511278E-2</v>
      </c>
      <c r="K10" s="67">
        <f t="shared" si="1"/>
        <v>55437</v>
      </c>
      <c r="L10" s="68">
        <f t="shared" si="2"/>
        <v>1.7619414333179373E-2</v>
      </c>
      <c r="M10" s="67">
        <f t="shared" si="3"/>
        <v>46857</v>
      </c>
      <c r="N10" s="69">
        <v>1</v>
      </c>
      <c r="O10" s="69">
        <f>I10/$I$10</f>
        <v>1</v>
      </c>
    </row>
    <row r="11" spans="2:15" x14ac:dyDescent="0.25">
      <c r="B11" s="295"/>
      <c r="C11" s="298"/>
      <c r="D11" s="70" t="s">
        <v>34</v>
      </c>
      <c r="E11" s="71">
        <v>1898856</v>
      </c>
      <c r="F11" s="71">
        <v>0</v>
      </c>
      <c r="G11" s="71">
        <v>281332</v>
      </c>
      <c r="H11" s="71">
        <v>2056839</v>
      </c>
      <c r="I11" s="71">
        <v>2068643</v>
      </c>
      <c r="J11" s="72">
        <f t="shared" si="0"/>
        <v>5.7389032393881934E-3</v>
      </c>
      <c r="K11" s="71">
        <f t="shared" si="1"/>
        <v>11804</v>
      </c>
      <c r="L11" s="72">
        <f t="shared" si="2"/>
        <v>8.9415416440214557E-2</v>
      </c>
      <c r="M11" s="71">
        <f t="shared" si="3"/>
        <v>169787</v>
      </c>
      <c r="N11" s="73">
        <v>1</v>
      </c>
      <c r="O11" s="73">
        <f>I11/$I$10</f>
        <v>0.76439379466738699</v>
      </c>
    </row>
    <row r="12" spans="2:15" x14ac:dyDescent="0.25">
      <c r="B12" s="295"/>
      <c r="C12" s="299"/>
      <c r="D12" s="74" t="s">
        <v>35</v>
      </c>
      <c r="E12" s="75">
        <v>760540</v>
      </c>
      <c r="F12" s="75">
        <v>0</v>
      </c>
      <c r="G12" s="75">
        <v>101665</v>
      </c>
      <c r="H12" s="75">
        <v>593977</v>
      </c>
      <c r="I12" s="75">
        <v>637610</v>
      </c>
      <c r="J12" s="76">
        <f t="shared" si="0"/>
        <v>7.3459073331122227E-2</v>
      </c>
      <c r="K12" s="75">
        <f t="shared" si="1"/>
        <v>43633</v>
      </c>
      <c r="L12" s="76">
        <f t="shared" si="2"/>
        <v>-0.16163515396954797</v>
      </c>
      <c r="M12" s="75">
        <f t="shared" si="3"/>
        <v>-122930</v>
      </c>
      <c r="N12" s="77">
        <v>1</v>
      </c>
      <c r="O12" s="77">
        <f>I12/$I$10</f>
        <v>0.23560620533261303</v>
      </c>
    </row>
    <row r="13" spans="2:15" x14ac:dyDescent="0.25">
      <c r="B13" s="295"/>
      <c r="C13" s="300" t="s">
        <v>1</v>
      </c>
      <c r="D13" s="78" t="s">
        <v>33</v>
      </c>
      <c r="E13" s="79">
        <v>6.5999310076114988</v>
      </c>
      <c r="F13" s="80" t="s">
        <v>431</v>
      </c>
      <c r="G13" s="79">
        <v>4.4451833797585882</v>
      </c>
      <c r="H13" s="79">
        <v>6.2271481158691717</v>
      </c>
      <c r="I13" s="79">
        <v>6.072093195448824</v>
      </c>
      <c r="J13" s="81">
        <f t="shared" si="0"/>
        <v>-2.4899828546748104E-2</v>
      </c>
      <c r="K13" s="82">
        <f t="shared" si="1"/>
        <v>-0.15505492042034774</v>
      </c>
      <c r="L13" s="81">
        <f t="shared" si="2"/>
        <v>-7.9976262108488072E-2</v>
      </c>
      <c r="M13" s="82">
        <f t="shared" si="3"/>
        <v>-0.52783781216267478</v>
      </c>
      <c r="N13" s="83">
        <v>1</v>
      </c>
      <c r="O13" s="83"/>
    </row>
    <row r="14" spans="2:15" x14ac:dyDescent="0.25">
      <c r="B14" s="295"/>
      <c r="C14" s="301"/>
      <c r="D14" s="2" t="s">
        <v>34</v>
      </c>
      <c r="E14" s="84">
        <f t="shared" ref="E14:I15" si="4">E11/E8</f>
        <v>6.4702258447028038</v>
      </c>
      <c r="F14" s="85" t="str">
        <f>IFERROR(F11/F8,"-")</f>
        <v>-</v>
      </c>
      <c r="G14" s="84">
        <f t="shared" si="4"/>
        <v>4.3635630418935056</v>
      </c>
      <c r="H14" s="84">
        <f t="shared" si="4"/>
        <v>6.0965957762134124</v>
      </c>
      <c r="I14" s="84">
        <f t="shared" si="4"/>
        <v>5.9232535698844062</v>
      </c>
      <c r="J14" s="86">
        <f t="shared" si="0"/>
        <v>-2.8432622514571348E-2</v>
      </c>
      <c r="K14" s="87">
        <f t="shared" si="1"/>
        <v>-0.17334220632900621</v>
      </c>
      <c r="L14" s="86">
        <f t="shared" si="2"/>
        <v>-8.453681338901109E-2</v>
      </c>
      <c r="M14" s="87">
        <f t="shared" si="3"/>
        <v>-0.54697227481839761</v>
      </c>
      <c r="N14" s="88">
        <v>1</v>
      </c>
      <c r="O14" s="88"/>
    </row>
    <row r="15" spans="2:15" x14ac:dyDescent="0.25">
      <c r="B15" s="295"/>
      <c r="C15" s="302"/>
      <c r="D15" s="89" t="s">
        <v>35</v>
      </c>
      <c r="E15" s="90">
        <f t="shared" si="4"/>
        <v>6.9476645929823597</v>
      </c>
      <c r="F15" s="91" t="str">
        <f>IFERROR(F12/F9,"-")</f>
        <v>-</v>
      </c>
      <c r="G15" s="90">
        <f t="shared" si="4"/>
        <v>4.6878314197445476</v>
      </c>
      <c r="H15" s="90">
        <f t="shared" si="4"/>
        <v>6.7258922909683845</v>
      </c>
      <c r="I15" s="90">
        <f t="shared" si="4"/>
        <v>6.6110569645190056</v>
      </c>
      <c r="J15" s="92">
        <f t="shared" si="0"/>
        <v>-1.7073619600418088E-2</v>
      </c>
      <c r="K15" s="93">
        <f t="shared" si="1"/>
        <v>-0.11483532644937888</v>
      </c>
      <c r="L15" s="92">
        <f t="shared" si="2"/>
        <v>-4.8449032614981458E-2</v>
      </c>
      <c r="M15" s="93">
        <f t="shared" si="3"/>
        <v>-0.33660762846335412</v>
      </c>
      <c r="N15" s="94">
        <v>1</v>
      </c>
      <c r="O15" s="94"/>
    </row>
    <row r="16" spans="2:15" x14ac:dyDescent="0.25">
      <c r="B16" s="295"/>
      <c r="C16" s="297" t="s">
        <v>36</v>
      </c>
      <c r="D16" s="66" t="s">
        <v>33</v>
      </c>
      <c r="E16" s="69">
        <v>0.67409999999999992</v>
      </c>
      <c r="F16" s="69">
        <v>0</v>
      </c>
      <c r="G16" s="69">
        <v>0.25409999999999999</v>
      </c>
      <c r="H16" s="69">
        <v>0.70400000000000007</v>
      </c>
      <c r="I16" s="69">
        <v>0.72049999999999992</v>
      </c>
      <c r="J16" s="68">
        <f t="shared" si="0"/>
        <v>2.3437499999999778E-2</v>
      </c>
      <c r="K16" s="95">
        <f>(I16-H16)*100</f>
        <v>1.6499999999999848</v>
      </c>
      <c r="L16" s="68">
        <f t="shared" si="2"/>
        <v>6.8832517430648332E-2</v>
      </c>
      <c r="M16" s="95">
        <f>(I16-E16)*100</f>
        <v>4.6399999999999997</v>
      </c>
      <c r="N16" s="69">
        <v>1</v>
      </c>
      <c r="O16" s="69"/>
    </row>
    <row r="17" spans="2:15" x14ac:dyDescent="0.25">
      <c r="B17" s="295"/>
      <c r="C17" s="298"/>
      <c r="D17" s="70" t="s">
        <v>34</v>
      </c>
      <c r="E17" s="73">
        <v>0.72360000000000002</v>
      </c>
      <c r="F17" s="73">
        <v>0</v>
      </c>
      <c r="G17" s="73">
        <v>0.31690000000000002</v>
      </c>
      <c r="H17" s="73">
        <v>0.75060000000000004</v>
      </c>
      <c r="I17" s="73">
        <v>0.7770999999999999</v>
      </c>
      <c r="J17" s="72">
        <f t="shared" si="0"/>
        <v>3.530508926192355E-2</v>
      </c>
      <c r="K17" s="96">
        <f>(I17-H17)*100</f>
        <v>2.6499999999999857</v>
      </c>
      <c r="L17" s="72">
        <f t="shared" si="2"/>
        <v>7.3935876174682003E-2</v>
      </c>
      <c r="M17" s="96">
        <f>(I17-E17)*100</f>
        <v>5.3499999999999881</v>
      </c>
      <c r="N17" s="73">
        <v>1</v>
      </c>
      <c r="O17" s="73"/>
    </row>
    <row r="18" spans="2:15" x14ac:dyDescent="0.25">
      <c r="B18" s="295"/>
      <c r="C18" s="299"/>
      <c r="D18" s="74" t="s">
        <v>35</v>
      </c>
      <c r="E18" s="77">
        <v>0.57579999999999998</v>
      </c>
      <c r="F18" s="77">
        <v>0</v>
      </c>
      <c r="G18" s="77">
        <v>0.1641</v>
      </c>
      <c r="H18" s="77">
        <v>0.57950000000000002</v>
      </c>
      <c r="I18" s="77">
        <v>0.5827</v>
      </c>
      <c r="J18" s="76">
        <f t="shared" si="0"/>
        <v>5.5220017256254472E-3</v>
      </c>
      <c r="K18" s="97">
        <f>(I18-H18)*100</f>
        <v>0.31999999999999806</v>
      </c>
      <c r="L18" s="76">
        <f t="shared" si="2"/>
        <v>1.1983327544286215E-2</v>
      </c>
      <c r="M18" s="97">
        <f>(I18-E18)*100</f>
        <v>0.69000000000000172</v>
      </c>
      <c r="N18" s="77">
        <v>1</v>
      </c>
      <c r="O18" s="77"/>
    </row>
    <row r="19" spans="2:15" x14ac:dyDescent="0.25">
      <c r="B19" s="295"/>
      <c r="C19" s="300" t="s">
        <v>37</v>
      </c>
      <c r="D19" s="78" t="s">
        <v>33</v>
      </c>
      <c r="E19" s="98">
        <v>131500</v>
      </c>
      <c r="F19" s="98">
        <v>0</v>
      </c>
      <c r="G19" s="98">
        <v>50241</v>
      </c>
      <c r="H19" s="98">
        <v>125504</v>
      </c>
      <c r="I19" s="98">
        <v>125206</v>
      </c>
      <c r="J19" s="81">
        <f>I19/H19-1</f>
        <v>-2.3744263131055821E-3</v>
      </c>
      <c r="K19" s="98">
        <f>I19-H19</f>
        <v>-298</v>
      </c>
      <c r="L19" s="81">
        <f>I19/E19-1</f>
        <v>-4.7863117870722394E-2</v>
      </c>
      <c r="M19" s="98">
        <f>I19-E19</f>
        <v>-6294</v>
      </c>
      <c r="N19" s="83">
        <v>1</v>
      </c>
      <c r="O19" s="83">
        <f>I19/$I$19</f>
        <v>1</v>
      </c>
    </row>
    <row r="20" spans="2:15" x14ac:dyDescent="0.25">
      <c r="B20" s="295"/>
      <c r="C20" s="301"/>
      <c r="D20" s="2" t="s">
        <v>34</v>
      </c>
      <c r="E20" s="99">
        <v>87470</v>
      </c>
      <c r="F20" s="99">
        <v>0</v>
      </c>
      <c r="G20" s="99">
        <v>29595</v>
      </c>
      <c r="H20" s="99">
        <v>91337</v>
      </c>
      <c r="I20" s="99">
        <v>88734</v>
      </c>
      <c r="J20" s="86">
        <f>I20/H20-1</f>
        <v>-2.8498855885347618E-2</v>
      </c>
      <c r="K20" s="99">
        <f>I20-H20</f>
        <v>-2603</v>
      </c>
      <c r="L20" s="86">
        <f>I20/E20-1</f>
        <v>1.4450668800731759E-2</v>
      </c>
      <c r="M20" s="99">
        <f>I20-E20</f>
        <v>1264</v>
      </c>
      <c r="N20" s="88">
        <v>1</v>
      </c>
      <c r="O20" s="88">
        <f>I20/$I$19</f>
        <v>0.70870405571617978</v>
      </c>
    </row>
    <row r="21" spans="2:15" x14ac:dyDescent="0.25">
      <c r="B21" s="296"/>
      <c r="C21" s="302"/>
      <c r="D21" s="89" t="s">
        <v>35</v>
      </c>
      <c r="E21" s="100">
        <v>44030</v>
      </c>
      <c r="F21" s="100">
        <v>0</v>
      </c>
      <c r="G21" s="100">
        <v>20646</v>
      </c>
      <c r="H21" s="100">
        <v>34167</v>
      </c>
      <c r="I21" s="100">
        <v>36472</v>
      </c>
      <c r="J21" s="92">
        <f>I21/H21-1</f>
        <v>6.7462756460912487E-2</v>
      </c>
      <c r="K21" s="100">
        <f>I21-H21</f>
        <v>2305</v>
      </c>
      <c r="L21" s="92">
        <f>I21/E21-1</f>
        <v>-0.1716556893027481</v>
      </c>
      <c r="M21" s="100">
        <f>I21-E21</f>
        <v>-7558</v>
      </c>
      <c r="N21" s="94">
        <v>1</v>
      </c>
      <c r="O21" s="94">
        <f>I21/$I$19</f>
        <v>0.29129594428382027</v>
      </c>
    </row>
    <row r="22" spans="2:15" ht="7.5" customHeight="1" x14ac:dyDescent="0.25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101"/>
      <c r="O22" s="101"/>
    </row>
    <row r="23" spans="2:15" x14ac:dyDescent="0.25">
      <c r="B23" s="292" t="s">
        <v>19</v>
      </c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6" spans="2:15" ht="21.75" customHeight="1" thickBot="1" x14ac:dyDescent="0.3">
      <c r="B26" s="293" t="s">
        <v>31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65"/>
      <c r="O26" s="65"/>
    </row>
    <row r="27" spans="2:15" ht="6" customHeight="1" thickBot="1" x14ac:dyDescent="0.3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 ht="45" x14ac:dyDescent="0.25">
      <c r="B28" s="2"/>
      <c r="C28" s="2"/>
      <c r="D28" s="2"/>
      <c r="E28" s="47" t="s">
        <v>432</v>
      </c>
      <c r="F28" s="47" t="s">
        <v>433</v>
      </c>
      <c r="G28" s="47" t="s">
        <v>434</v>
      </c>
      <c r="H28" s="47" t="s">
        <v>435</v>
      </c>
      <c r="I28" s="47" t="s">
        <v>436</v>
      </c>
      <c r="J28" s="46" t="str">
        <f>CONCATENATE("var. ",RIGHT(I28,2),"/",RIGHT(H28,2))</f>
        <v>var. 23/22</v>
      </c>
      <c r="K28" s="46" t="str">
        <f>CONCATENATE("dif. ",RIGHT(I28,2),"/",RIGHT(H28,2))</f>
        <v>dif. 23/22</v>
      </c>
      <c r="L28" s="46" t="str">
        <f>CONCATENATE("var. ",RIGHT(I28,2),"/",RIGHT(E28,2))</f>
        <v>var. 23/19</v>
      </c>
      <c r="M28" s="46" t="str">
        <f>CONCATENATE("dif. ",RIGHT(I28,2),"/",RIGHT(E28,2))</f>
        <v>dif. 23/19</v>
      </c>
      <c r="N28" s="46" t="s">
        <v>32</v>
      </c>
      <c r="O28" s="46" t="str">
        <f>CONCATENATE("cuota ",I28)</f>
        <v>cuota acumulado a abril 2023</v>
      </c>
    </row>
    <row r="29" spans="2:15" ht="15" customHeight="1" x14ac:dyDescent="0.25">
      <c r="B29" s="294" t="s">
        <v>12</v>
      </c>
      <c r="C29" s="297" t="s">
        <v>2</v>
      </c>
      <c r="D29" s="66" t="s">
        <v>33</v>
      </c>
      <c r="E29" s="67">
        <v>1571188</v>
      </c>
      <c r="F29" s="67">
        <v>947316</v>
      </c>
      <c r="G29" s="67">
        <v>263510</v>
      </c>
      <c r="H29" s="67">
        <v>1442150</v>
      </c>
      <c r="I29" s="67">
        <v>1700823</v>
      </c>
      <c r="J29" s="68">
        <f>I29/H29-1</f>
        <v>0.17936622404049518</v>
      </c>
      <c r="K29" s="67">
        <f>I29-H29</f>
        <v>258673</v>
      </c>
      <c r="L29" s="68">
        <f>I29/E29-1</f>
        <v>8.250763116826243E-2</v>
      </c>
      <c r="M29" s="67">
        <f>I29-E29</f>
        <v>129635</v>
      </c>
      <c r="N29" s="69">
        <v>1</v>
      </c>
      <c r="O29" s="69">
        <f>I29/$I$29</f>
        <v>1</v>
      </c>
    </row>
    <row r="30" spans="2:15" x14ac:dyDescent="0.25">
      <c r="B30" s="295"/>
      <c r="C30" s="298"/>
      <c r="D30" s="70" t="s">
        <v>34</v>
      </c>
      <c r="E30" s="71">
        <v>1153712</v>
      </c>
      <c r="F30" s="71">
        <v>724591</v>
      </c>
      <c r="G30" s="71">
        <v>200360</v>
      </c>
      <c r="H30" s="71">
        <v>1144158</v>
      </c>
      <c r="I30" s="71">
        <v>1342747</v>
      </c>
      <c r="J30" s="72">
        <f t="shared" ref="J30:J43" si="5">I30/H30-1</f>
        <v>0.17356781143862987</v>
      </c>
      <c r="K30" s="71">
        <f t="shared" ref="K30:K37" si="6">I30-H30</f>
        <v>198589</v>
      </c>
      <c r="L30" s="72">
        <f t="shared" ref="L30:L43" si="7">I30/E30-1</f>
        <v>0.16384938355499457</v>
      </c>
      <c r="M30" s="71">
        <f t="shared" ref="M30:M37" si="8">I30-E30</f>
        <v>189035</v>
      </c>
      <c r="N30" s="73">
        <v>1</v>
      </c>
      <c r="O30" s="73">
        <f>I30/$I$29</f>
        <v>0.78946898060527171</v>
      </c>
    </row>
    <row r="31" spans="2:15" x14ac:dyDescent="0.25">
      <c r="B31" s="295"/>
      <c r="C31" s="299"/>
      <c r="D31" s="74" t="s">
        <v>35</v>
      </c>
      <c r="E31" s="75">
        <v>417476</v>
      </c>
      <c r="F31" s="75">
        <v>222725</v>
      </c>
      <c r="G31" s="75">
        <v>63150</v>
      </c>
      <c r="H31" s="75">
        <v>297992</v>
      </c>
      <c r="I31" s="75">
        <v>358076</v>
      </c>
      <c r="J31" s="76">
        <f t="shared" si="5"/>
        <v>0.20162957394829384</v>
      </c>
      <c r="K31" s="75">
        <f t="shared" si="6"/>
        <v>60084</v>
      </c>
      <c r="L31" s="76">
        <f t="shared" si="7"/>
        <v>-0.14228362828042806</v>
      </c>
      <c r="M31" s="75">
        <f t="shared" si="8"/>
        <v>-59400</v>
      </c>
      <c r="N31" s="77">
        <v>1</v>
      </c>
      <c r="O31" s="77">
        <f>I31/$I$29</f>
        <v>0.21053101939472832</v>
      </c>
    </row>
    <row r="32" spans="2:15" x14ac:dyDescent="0.25">
      <c r="B32" s="295"/>
      <c r="C32" s="297" t="s">
        <v>4</v>
      </c>
      <c r="D32" s="66" t="s">
        <v>33</v>
      </c>
      <c r="E32" s="67">
        <v>11227380</v>
      </c>
      <c r="F32" s="67">
        <v>7198644</v>
      </c>
      <c r="G32" s="67">
        <v>1239473</v>
      </c>
      <c r="H32" s="67">
        <v>9533834</v>
      </c>
      <c r="I32" s="67">
        <v>11318734</v>
      </c>
      <c r="J32" s="68">
        <f t="shared" si="5"/>
        <v>0.18721744053861222</v>
      </c>
      <c r="K32" s="67">
        <f t="shared" si="6"/>
        <v>1784900</v>
      </c>
      <c r="L32" s="68">
        <f t="shared" si="7"/>
        <v>8.1367157787479716E-3</v>
      </c>
      <c r="M32" s="67">
        <f t="shared" si="8"/>
        <v>91354</v>
      </c>
      <c r="N32" s="69">
        <v>1</v>
      </c>
      <c r="O32" s="69">
        <f>I32/$I$32</f>
        <v>1</v>
      </c>
    </row>
    <row r="33" spans="1:15" x14ac:dyDescent="0.25">
      <c r="B33" s="295"/>
      <c r="C33" s="298"/>
      <c r="D33" s="70" t="s">
        <v>34</v>
      </c>
      <c r="E33" s="71">
        <v>7886221</v>
      </c>
      <c r="F33" s="71">
        <v>5156367</v>
      </c>
      <c r="G33" s="71">
        <v>903048</v>
      </c>
      <c r="H33" s="71">
        <v>7268963</v>
      </c>
      <c r="I33" s="71">
        <v>8572086</v>
      </c>
      <c r="J33" s="72">
        <f t="shared" si="5"/>
        <v>0.17927220155062007</v>
      </c>
      <c r="K33" s="71">
        <f t="shared" si="6"/>
        <v>1303123</v>
      </c>
      <c r="L33" s="72">
        <f t="shared" si="7"/>
        <v>8.6970045602323243E-2</v>
      </c>
      <c r="M33" s="71">
        <f t="shared" si="8"/>
        <v>685865</v>
      </c>
      <c r="N33" s="73">
        <v>1</v>
      </c>
      <c r="O33" s="73">
        <f>I33/$I$32</f>
        <v>0.75733611197153317</v>
      </c>
    </row>
    <row r="34" spans="1:15" x14ac:dyDescent="0.25">
      <c r="B34" s="295"/>
      <c r="C34" s="299"/>
      <c r="D34" s="74" t="s">
        <v>35</v>
      </c>
      <c r="E34" s="75">
        <v>3341159</v>
      </c>
      <c r="F34" s="75">
        <v>2042277</v>
      </c>
      <c r="G34" s="75">
        <v>336425</v>
      </c>
      <c r="H34" s="75">
        <v>2264871</v>
      </c>
      <c r="I34" s="75">
        <v>2746648</v>
      </c>
      <c r="J34" s="76">
        <f t="shared" si="5"/>
        <v>0.21271719228159136</v>
      </c>
      <c r="K34" s="75">
        <f t="shared" si="6"/>
        <v>481777</v>
      </c>
      <c r="L34" s="76">
        <f t="shared" si="7"/>
        <v>-0.1779355606841817</v>
      </c>
      <c r="M34" s="75">
        <f t="shared" si="8"/>
        <v>-594511</v>
      </c>
      <c r="N34" s="77">
        <v>1</v>
      </c>
      <c r="O34" s="77">
        <f>I34/$I$32</f>
        <v>0.24266388802846678</v>
      </c>
    </row>
    <row r="35" spans="1:15" x14ac:dyDescent="0.25">
      <c r="B35" s="295"/>
      <c r="C35" s="300" t="s">
        <v>1</v>
      </c>
      <c r="D35" s="78" t="s">
        <v>33</v>
      </c>
      <c r="E35" s="79">
        <v>7.145790319172499</v>
      </c>
      <c r="F35" s="79">
        <v>7.598989144065972</v>
      </c>
      <c r="G35" s="79">
        <v>4.7037038442563848</v>
      </c>
      <c r="H35" s="79">
        <v>6.6108476926810669</v>
      </c>
      <c r="I35" s="79">
        <v>6.6548570897735981</v>
      </c>
      <c r="J35" s="81">
        <f t="shared" si="5"/>
        <v>6.65714884662294E-3</v>
      </c>
      <c r="K35" s="82">
        <f t="shared" si="6"/>
        <v>4.4009397092531266E-2</v>
      </c>
      <c r="L35" s="81">
        <f t="shared" si="7"/>
        <v>-6.8702439824144257E-2</v>
      </c>
      <c r="M35" s="82">
        <f t="shared" si="8"/>
        <v>-0.49093322939890083</v>
      </c>
      <c r="N35" s="83">
        <v>1</v>
      </c>
      <c r="O35" s="83"/>
    </row>
    <row r="36" spans="1:15" x14ac:dyDescent="0.25">
      <c r="B36" s="295"/>
      <c r="C36" s="301"/>
      <c r="D36" s="2" t="s">
        <v>34</v>
      </c>
      <c r="E36" s="84">
        <f t="shared" ref="E36:I37" si="9">E33/E30</f>
        <v>6.8355196097466262</v>
      </c>
      <c r="F36" s="84">
        <f t="shared" si="9"/>
        <v>7.116244888495717</v>
      </c>
      <c r="G36" s="84">
        <f t="shared" si="9"/>
        <v>4.5071271710920344</v>
      </c>
      <c r="H36" s="84">
        <f t="shared" si="9"/>
        <v>6.3531111961809472</v>
      </c>
      <c r="I36" s="84">
        <f t="shared" si="9"/>
        <v>6.3839919210394811</v>
      </c>
      <c r="J36" s="86">
        <f t="shared" si="5"/>
        <v>4.8607247543688281E-3</v>
      </c>
      <c r="K36" s="87">
        <f t="shared" si="6"/>
        <v>3.0880724858533881E-2</v>
      </c>
      <c r="L36" s="86">
        <f t="shared" si="7"/>
        <v>-6.605608856177092E-2</v>
      </c>
      <c r="M36" s="87">
        <f t="shared" si="8"/>
        <v>-0.4515276887071451</v>
      </c>
      <c r="N36" s="88">
        <v>1</v>
      </c>
      <c r="O36" s="88"/>
    </row>
    <row r="37" spans="1:15" x14ac:dyDescent="0.25">
      <c r="B37" s="295"/>
      <c r="C37" s="302"/>
      <c r="D37" s="89" t="s">
        <v>35</v>
      </c>
      <c r="E37" s="90">
        <f t="shared" si="9"/>
        <v>8.0032361141718322</v>
      </c>
      <c r="F37" s="90">
        <f t="shared" si="9"/>
        <v>9.1695005051071945</v>
      </c>
      <c r="G37" s="90">
        <f t="shared" si="9"/>
        <v>5.3273950910530479</v>
      </c>
      <c r="H37" s="90">
        <f t="shared" si="9"/>
        <v>7.6004422937528524</v>
      </c>
      <c r="I37" s="90">
        <f t="shared" si="9"/>
        <v>7.6705727275773858</v>
      </c>
      <c r="J37" s="92">
        <f t="shared" si="5"/>
        <v>9.2271516727620018E-3</v>
      </c>
      <c r="K37" s="93">
        <f t="shared" si="6"/>
        <v>7.0130433824533434E-2</v>
      </c>
      <c r="L37" s="92">
        <f t="shared" si="7"/>
        <v>-4.1566109239908444E-2</v>
      </c>
      <c r="M37" s="93">
        <f t="shared" si="8"/>
        <v>-0.33266338659444639</v>
      </c>
      <c r="N37" s="94">
        <v>1</v>
      </c>
      <c r="O37" s="94"/>
    </row>
    <row r="38" spans="1:15" x14ac:dyDescent="0.25">
      <c r="A38" s="103"/>
      <c r="B38" s="295"/>
      <c r="C38" s="297" t="s">
        <v>36</v>
      </c>
      <c r="D38" s="66" t="s">
        <v>33</v>
      </c>
      <c r="E38" s="104">
        <v>0.70521364951446053</v>
      </c>
      <c r="F38" s="104">
        <v>0.58216869574500085</v>
      </c>
      <c r="G38" s="104">
        <v>0.19938216723726546</v>
      </c>
      <c r="H38" s="104">
        <v>0.65257788495920732</v>
      </c>
      <c r="I38" s="104">
        <v>0.74884352924177333</v>
      </c>
      <c r="J38" s="105">
        <f t="shared" si="5"/>
        <v>0.14751594637410004</v>
      </c>
      <c r="K38" s="95">
        <f>(I38-H38)*100</f>
        <v>9.6265644282566001</v>
      </c>
      <c r="L38" s="68">
        <f t="shared" si="7"/>
        <v>6.1867605309897211E-2</v>
      </c>
      <c r="M38" s="95">
        <f>(I38-E38)*100</f>
        <v>4.3629879727312808</v>
      </c>
      <c r="N38" s="69"/>
      <c r="O38" s="69"/>
    </row>
    <row r="39" spans="1:15" x14ac:dyDescent="0.25">
      <c r="B39" s="295"/>
      <c r="C39" s="298"/>
      <c r="D39" s="70" t="s">
        <v>34</v>
      </c>
      <c r="E39" s="106">
        <v>0.74064677895769326</v>
      </c>
      <c r="F39" s="106">
        <v>0.60755847451935485</v>
      </c>
      <c r="G39" s="106">
        <v>0.24014462160484668</v>
      </c>
      <c r="H39" s="106">
        <v>0.67970397707864572</v>
      </c>
      <c r="I39" s="106">
        <v>0.7985810887983078</v>
      </c>
      <c r="J39" s="107">
        <f t="shared" si="5"/>
        <v>0.17489541878303205</v>
      </c>
      <c r="K39" s="96">
        <f>(I39-H39)*100</f>
        <v>11.88771117196621</v>
      </c>
      <c r="L39" s="72">
        <f t="shared" si="7"/>
        <v>7.8221240524592561E-2</v>
      </c>
      <c r="M39" s="96">
        <f>(I39-E39)*100</f>
        <v>5.7934309840614535</v>
      </c>
      <c r="N39" s="73"/>
      <c r="O39" s="73"/>
    </row>
    <row r="40" spans="1:15" x14ac:dyDescent="0.25">
      <c r="B40" s="295"/>
      <c r="C40" s="299"/>
      <c r="D40" s="74" t="s">
        <v>35</v>
      </c>
      <c r="E40" s="108">
        <v>0.63366078818264648</v>
      </c>
      <c r="F40" s="108">
        <v>0.52660571039582893</v>
      </c>
      <c r="G40" s="108">
        <v>0.13697333412047791</v>
      </c>
      <c r="H40" s="108">
        <v>0.57848318433669488</v>
      </c>
      <c r="I40" s="108">
        <v>0.62697320995268913</v>
      </c>
      <c r="J40" s="109">
        <f t="shared" si="5"/>
        <v>8.3822705532217379E-2</v>
      </c>
      <c r="K40" s="97">
        <f>(I40-H40)*100</f>
        <v>4.8490025615994252</v>
      </c>
      <c r="L40" s="76">
        <f t="shared" si="7"/>
        <v>-1.0553877334176676E-2</v>
      </c>
      <c r="M40" s="97">
        <f>(I40-E40)*100</f>
        <v>-0.66875782299573583</v>
      </c>
      <c r="N40" s="77"/>
      <c r="O40" s="77"/>
    </row>
    <row r="41" spans="1:15" x14ac:dyDescent="0.25">
      <c r="B41" s="295"/>
      <c r="C41" s="300" t="s">
        <v>37</v>
      </c>
      <c r="D41" s="78" t="s">
        <v>33</v>
      </c>
      <c r="E41" s="98">
        <v>132671.25</v>
      </c>
      <c r="F41" s="98">
        <v>101916</v>
      </c>
      <c r="G41" s="98">
        <v>51703.25</v>
      </c>
      <c r="H41" s="98">
        <v>121718.75</v>
      </c>
      <c r="I41" s="98">
        <v>125943.5</v>
      </c>
      <c r="J41" s="81">
        <f t="shared" si="5"/>
        <v>3.4709114249037221E-2</v>
      </c>
      <c r="K41" s="98">
        <f>I41-H41</f>
        <v>4224.75</v>
      </c>
      <c r="L41" s="81">
        <f t="shared" si="7"/>
        <v>-5.0709931503622685E-2</v>
      </c>
      <c r="M41" s="98">
        <f>I41-E41</f>
        <v>-6727.75</v>
      </c>
      <c r="N41" s="83">
        <v>3.7071776396165851E-2</v>
      </c>
      <c r="O41" s="83">
        <f>I41/$I$41</f>
        <v>1</v>
      </c>
    </row>
    <row r="42" spans="1:15" x14ac:dyDescent="0.25">
      <c r="B42" s="295"/>
      <c r="C42" s="301"/>
      <c r="D42" s="2" t="s">
        <v>34</v>
      </c>
      <c r="E42" s="99">
        <v>88731.25</v>
      </c>
      <c r="F42" s="99">
        <v>69952</v>
      </c>
      <c r="G42" s="99">
        <v>31264.5</v>
      </c>
      <c r="H42" s="99">
        <v>89100.5</v>
      </c>
      <c r="I42" s="99">
        <v>89436.5</v>
      </c>
      <c r="J42" s="86">
        <f t="shared" si="5"/>
        <v>3.7710226093006227E-3</v>
      </c>
      <c r="K42" s="99">
        <f>I42-H42</f>
        <v>336</v>
      </c>
      <c r="L42" s="86">
        <f t="shared" si="7"/>
        <v>7.9481580615623493E-3</v>
      </c>
      <c r="M42" s="99">
        <f>I42-E42</f>
        <v>705.25</v>
      </c>
      <c r="N42" s="88">
        <v>2.4060505817911561E-2</v>
      </c>
      <c r="O42" s="88">
        <f>I42/$I$41</f>
        <v>0.71013192423586768</v>
      </c>
    </row>
    <row r="43" spans="1:15" x14ac:dyDescent="0.25">
      <c r="B43" s="296"/>
      <c r="C43" s="302"/>
      <c r="D43" s="89" t="s">
        <v>35</v>
      </c>
      <c r="E43" s="100">
        <v>43940</v>
      </c>
      <c r="F43" s="100">
        <v>31964</v>
      </c>
      <c r="G43" s="100">
        <v>20438.75</v>
      </c>
      <c r="H43" s="100">
        <v>32618.25</v>
      </c>
      <c r="I43" s="100">
        <v>36507</v>
      </c>
      <c r="J43" s="92">
        <f t="shared" si="5"/>
        <v>0.11922006851992362</v>
      </c>
      <c r="K43" s="100">
        <f>I43-H43</f>
        <v>3888.75</v>
      </c>
      <c r="L43" s="92">
        <f t="shared" si="7"/>
        <v>-0.16916249431042329</v>
      </c>
      <c r="M43" s="100">
        <f>I43-E43</f>
        <v>-7433</v>
      </c>
      <c r="N43" s="94">
        <v>1.3011270578254292E-2</v>
      </c>
      <c r="O43" s="94">
        <f>I43/$I$41</f>
        <v>0.28986807576413232</v>
      </c>
    </row>
    <row r="44" spans="1:15" ht="6" customHeight="1" x14ac:dyDescent="0.25"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101"/>
      <c r="O44" s="101"/>
    </row>
    <row r="45" spans="1:15" x14ac:dyDescent="0.25">
      <c r="B45" s="292" t="s">
        <v>19</v>
      </c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</row>
    <row r="46" spans="1:15" x14ac:dyDescent="0.25">
      <c r="B46" s="110"/>
    </row>
    <row r="48" spans="1:15" ht="21.75" thickBot="1" x14ac:dyDescent="0.3">
      <c r="B48" s="293" t="s">
        <v>31</v>
      </c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65"/>
      <c r="O48" s="65"/>
    </row>
    <row r="49" spans="2:15" ht="15.75" thickBot="1" x14ac:dyDescent="0.3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 ht="45" x14ac:dyDescent="0.25">
      <c r="B50" s="2"/>
      <c r="C50" s="2"/>
      <c r="D50" s="2"/>
      <c r="E50" s="111">
        <v>2018</v>
      </c>
      <c r="F50" s="111">
        <v>2019</v>
      </c>
      <c r="G50" s="111">
        <v>2020</v>
      </c>
      <c r="H50" s="111">
        <v>2021</v>
      </c>
      <c r="I50" s="111">
        <v>2022</v>
      </c>
      <c r="J50" s="46" t="str">
        <f>CONCATENATE("var. ",RIGHT(I50,2),"/",RIGHT(H50,2))</f>
        <v>var. 22/21</v>
      </c>
      <c r="K50" s="46" t="str">
        <f>CONCATENATE("dif. ",RIGHT(I50,2),"/",RIGHT(H50,2))</f>
        <v>dif. 22/21</v>
      </c>
      <c r="L50" s="46" t="str">
        <f>CONCATENATE("var. ",RIGHT(I50,2),"/",RIGHT(F50,2))</f>
        <v>var. 22/19</v>
      </c>
      <c r="M50" s="46" t="str">
        <f>CONCATENATE("dif. ",RIGHT(I50,2),"/",RIGHT(F50,2))</f>
        <v>dif. 22/19</v>
      </c>
      <c r="N50" s="46" t="s">
        <v>32</v>
      </c>
      <c r="O50" s="46" t="str">
        <f>CONCATENATE("cuota ",I50)</f>
        <v>cuota 2022</v>
      </c>
    </row>
    <row r="51" spans="2:15" x14ac:dyDescent="0.25">
      <c r="B51" s="294" t="s">
        <v>12</v>
      </c>
      <c r="C51" s="297" t="s">
        <v>2</v>
      </c>
      <c r="D51" s="66" t="s">
        <v>33</v>
      </c>
      <c r="E51" s="67">
        <v>4872456</v>
      </c>
      <c r="F51" s="67">
        <v>4831573</v>
      </c>
      <c r="G51" s="67">
        <v>1565303</v>
      </c>
      <c r="H51" s="67">
        <v>2335438</v>
      </c>
      <c r="I51" s="67">
        <v>4757683</v>
      </c>
      <c r="J51" s="68">
        <f>I51/H51-1</f>
        <v>1.0371694731352319</v>
      </c>
      <c r="K51" s="67">
        <f>I51-H51</f>
        <v>2422245</v>
      </c>
      <c r="L51" s="68">
        <f>I51/F51-1</f>
        <v>-1.5293156079810855E-2</v>
      </c>
      <c r="M51" s="67">
        <f>I51-F51</f>
        <v>-73890</v>
      </c>
      <c r="N51" s="69">
        <v>1</v>
      </c>
      <c r="O51" s="69">
        <f>I51/$I$51</f>
        <v>1</v>
      </c>
    </row>
    <row r="52" spans="2:15" x14ac:dyDescent="0.25">
      <c r="B52" s="295"/>
      <c r="C52" s="298"/>
      <c r="D52" s="70" t="s">
        <v>34</v>
      </c>
      <c r="E52" s="71">
        <v>3534922</v>
      </c>
      <c r="F52" s="71">
        <v>3568188</v>
      </c>
      <c r="G52" s="71">
        <v>1200286</v>
      </c>
      <c r="H52" s="71">
        <v>1858031</v>
      </c>
      <c r="I52" s="71">
        <v>3776873</v>
      </c>
      <c r="J52" s="72">
        <f t="shared" ref="J52:J65" si="10">I52/H52-1</f>
        <v>1.0327287327283559</v>
      </c>
      <c r="K52" s="71">
        <f t="shared" ref="K52:K59" si="11">I52-H52</f>
        <v>1918842</v>
      </c>
      <c r="L52" s="72">
        <f t="shared" ref="L52:L65" si="12">I52/F52-1</f>
        <v>5.8484866828765858E-2</v>
      </c>
      <c r="M52" s="71">
        <f t="shared" ref="M52:M65" si="13">I52-F52</f>
        <v>208685</v>
      </c>
      <c r="N52" s="73">
        <v>1</v>
      </c>
      <c r="O52" s="73">
        <f>I52/$I$51</f>
        <v>0.79384713105097582</v>
      </c>
    </row>
    <row r="53" spans="2:15" x14ac:dyDescent="0.25">
      <c r="B53" s="295"/>
      <c r="C53" s="299"/>
      <c r="D53" s="74" t="s">
        <v>35</v>
      </c>
      <c r="E53" s="75">
        <v>1337534</v>
      </c>
      <c r="F53" s="75">
        <v>1263385</v>
      </c>
      <c r="G53" s="75">
        <v>365017</v>
      </c>
      <c r="H53" s="75">
        <v>477407</v>
      </c>
      <c r="I53" s="75">
        <v>980810</v>
      </c>
      <c r="J53" s="76">
        <f t="shared" si="10"/>
        <v>1.0544524902232268</v>
      </c>
      <c r="K53" s="75">
        <f t="shared" si="11"/>
        <v>503403</v>
      </c>
      <c r="L53" s="76">
        <f t="shared" si="12"/>
        <v>-0.22366499523106576</v>
      </c>
      <c r="M53" s="75">
        <f t="shared" si="13"/>
        <v>-282575</v>
      </c>
      <c r="N53" s="77">
        <v>1</v>
      </c>
      <c r="O53" s="77">
        <f>I53/$I$51</f>
        <v>0.20615286894902413</v>
      </c>
    </row>
    <row r="54" spans="2:15" x14ac:dyDescent="0.25">
      <c r="B54" s="295"/>
      <c r="C54" s="297" t="s">
        <v>4</v>
      </c>
      <c r="D54" s="66" t="s">
        <v>33</v>
      </c>
      <c r="E54" s="67">
        <v>34510831</v>
      </c>
      <c r="F54" s="67">
        <v>34034766</v>
      </c>
      <c r="G54" s="67">
        <v>10243785</v>
      </c>
      <c r="H54" s="67">
        <v>13903380</v>
      </c>
      <c r="I54" s="67">
        <v>31405937</v>
      </c>
      <c r="J54" s="68">
        <f t="shared" si="10"/>
        <v>1.2588706487199515</v>
      </c>
      <c r="K54" s="67">
        <f t="shared" si="11"/>
        <v>17502557</v>
      </c>
      <c r="L54" s="68">
        <f t="shared" si="12"/>
        <v>-7.7239520318723498E-2</v>
      </c>
      <c r="M54" s="67">
        <f t="shared" si="13"/>
        <v>-2628829</v>
      </c>
      <c r="N54" s="69">
        <v>1</v>
      </c>
      <c r="O54" s="69">
        <f>I54/$I$54</f>
        <v>1</v>
      </c>
    </row>
    <row r="55" spans="2:15" x14ac:dyDescent="0.25">
      <c r="B55" s="295"/>
      <c r="C55" s="298"/>
      <c r="D55" s="70" t="s">
        <v>34</v>
      </c>
      <c r="E55" s="71">
        <v>24032526</v>
      </c>
      <c r="F55" s="71">
        <v>24096786</v>
      </c>
      <c r="G55" s="71">
        <v>7412998</v>
      </c>
      <c r="H55" s="71">
        <v>10753668</v>
      </c>
      <c r="I55" s="71">
        <v>24186974</v>
      </c>
      <c r="J55" s="72">
        <f t="shared" si="10"/>
        <v>1.2491836273911376</v>
      </c>
      <c r="K55" s="71">
        <f t="shared" si="11"/>
        <v>13433306</v>
      </c>
      <c r="L55" s="72">
        <f t="shared" si="12"/>
        <v>3.742739799407202E-3</v>
      </c>
      <c r="M55" s="71">
        <f t="shared" si="13"/>
        <v>90188</v>
      </c>
      <c r="N55" s="73">
        <v>1</v>
      </c>
      <c r="O55" s="73">
        <f>I55/$I$54</f>
        <v>0.77014018081995128</v>
      </c>
    </row>
    <row r="56" spans="2:15" x14ac:dyDescent="0.25">
      <c r="B56" s="295"/>
      <c r="C56" s="299"/>
      <c r="D56" s="74" t="s">
        <v>35</v>
      </c>
      <c r="E56" s="75">
        <v>10478305</v>
      </c>
      <c r="F56" s="75">
        <v>9937980</v>
      </c>
      <c r="G56" s="75">
        <v>2830787</v>
      </c>
      <c r="H56" s="75">
        <v>3149712</v>
      </c>
      <c r="I56" s="75">
        <v>7218963</v>
      </c>
      <c r="J56" s="76">
        <f t="shared" si="10"/>
        <v>1.2919438348649019</v>
      </c>
      <c r="K56" s="75">
        <f t="shared" si="11"/>
        <v>4069251</v>
      </c>
      <c r="L56" s="76">
        <f t="shared" si="12"/>
        <v>-0.27359855825831814</v>
      </c>
      <c r="M56" s="75">
        <f t="shared" si="13"/>
        <v>-2719017</v>
      </c>
      <c r="N56" s="77">
        <v>1</v>
      </c>
      <c r="O56" s="77">
        <f>I56/$I$54</f>
        <v>0.22985981918004866</v>
      </c>
    </row>
    <row r="57" spans="2:15" x14ac:dyDescent="0.25">
      <c r="B57" s="295"/>
      <c r="C57" s="300" t="s">
        <v>1</v>
      </c>
      <c r="D57" s="78" t="s">
        <v>33</v>
      </c>
      <c r="E57" s="79">
        <v>7.0828409738333198</v>
      </c>
      <c r="F57" s="79">
        <f t="shared" ref="E57:I59" si="14">F54/F51</f>
        <v>7.0442412853950467</v>
      </c>
      <c r="G57" s="79">
        <v>6.5442824807720932</v>
      </c>
      <c r="H57" s="79">
        <v>5.9532216226677823</v>
      </c>
      <c r="I57" s="79">
        <v>6.6010991064347921</v>
      </c>
      <c r="J57" s="81">
        <f t="shared" si="10"/>
        <v>0.10882804720390715</v>
      </c>
      <c r="K57" s="82">
        <f t="shared" si="11"/>
        <v>0.64787748376700982</v>
      </c>
      <c r="L57" s="81">
        <f t="shared" si="12"/>
        <v>-6.2908432719224083E-2</v>
      </c>
      <c r="M57" s="82">
        <f t="shared" si="13"/>
        <v>-0.44314217896025454</v>
      </c>
      <c r="N57" s="83">
        <v>1</v>
      </c>
      <c r="O57" s="83"/>
    </row>
    <row r="58" spans="2:15" x14ac:dyDescent="0.25">
      <c r="B58" s="295"/>
      <c r="C58" s="301"/>
      <c r="D58" s="2" t="s">
        <v>34</v>
      </c>
      <c r="E58" s="84">
        <f t="shared" si="14"/>
        <v>6.7986014967232657</v>
      </c>
      <c r="F58" s="84">
        <f t="shared" si="14"/>
        <v>6.7532276886755964</v>
      </c>
      <c r="G58" s="84">
        <f t="shared" si="14"/>
        <v>6.1760263803793425</v>
      </c>
      <c r="H58" s="84">
        <f t="shared" si="14"/>
        <v>5.787668774094727</v>
      </c>
      <c r="I58" s="84">
        <f t="shared" si="14"/>
        <v>6.4039680444642961</v>
      </c>
      <c r="J58" s="86">
        <f t="shared" si="10"/>
        <v>0.10648488958595714</v>
      </c>
      <c r="K58" s="87">
        <f t="shared" si="11"/>
        <v>0.61629927036956911</v>
      </c>
      <c r="L58" s="86">
        <f t="shared" si="12"/>
        <v>-5.1717439469273208E-2</v>
      </c>
      <c r="M58" s="87">
        <f t="shared" si="13"/>
        <v>-0.34925964421130029</v>
      </c>
      <c r="N58" s="88">
        <v>1</v>
      </c>
      <c r="O58" s="88"/>
    </row>
    <row r="59" spans="2:15" x14ac:dyDescent="0.25">
      <c r="B59" s="295"/>
      <c r="C59" s="302"/>
      <c r="D59" s="89" t="s">
        <v>35</v>
      </c>
      <c r="E59" s="90">
        <f t="shared" si="14"/>
        <v>7.8340475830894762</v>
      </c>
      <c r="F59" s="90">
        <f t="shared" si="14"/>
        <v>7.8661532312003075</v>
      </c>
      <c r="G59" s="90">
        <f t="shared" si="14"/>
        <v>7.7552196199081136</v>
      </c>
      <c r="H59" s="90">
        <f t="shared" si="14"/>
        <v>6.5975404633782073</v>
      </c>
      <c r="I59" s="90">
        <f t="shared" si="14"/>
        <v>7.3602053404838861</v>
      </c>
      <c r="J59" s="92">
        <f t="shared" si="10"/>
        <v>0.11559836295648318</v>
      </c>
      <c r="K59" s="93">
        <f t="shared" si="11"/>
        <v>0.76266487710567876</v>
      </c>
      <c r="L59" s="92">
        <f t="shared" si="12"/>
        <v>-6.4319607798845047E-2</v>
      </c>
      <c r="M59" s="93">
        <f t="shared" si="13"/>
        <v>-0.50594789071642143</v>
      </c>
      <c r="N59" s="94">
        <v>1</v>
      </c>
      <c r="O59" s="94"/>
    </row>
    <row r="60" spans="2:15" x14ac:dyDescent="0.25">
      <c r="B60" s="295"/>
      <c r="C60" s="297" t="s">
        <v>36</v>
      </c>
      <c r="D60" s="66" t="s">
        <v>33</v>
      </c>
      <c r="E60" s="104">
        <v>2.1796613502989555</v>
      </c>
      <c r="F60" s="104">
        <v>2.1377900757995789</v>
      </c>
      <c r="G60" s="104">
        <v>0.82843532100520656</v>
      </c>
      <c r="H60" s="104">
        <v>2.236503769201307</v>
      </c>
      <c r="I60" s="104">
        <v>2.1496933912025438</v>
      </c>
      <c r="J60" s="105">
        <f t="shared" si="10"/>
        <v>-3.881521649738362E-2</v>
      </c>
      <c r="K60" s="95">
        <f>(I60-H60)*100</f>
        <v>-8.6810377998763233</v>
      </c>
      <c r="L60" s="68">
        <f t="shared" si="12"/>
        <v>5.5680468993255516E-3</v>
      </c>
      <c r="M60" s="95">
        <f t="shared" si="13"/>
        <v>1.1903315402964854E-2</v>
      </c>
      <c r="N60" s="69"/>
      <c r="O60" s="69"/>
    </row>
    <row r="61" spans="2:15" x14ac:dyDescent="0.25">
      <c r="B61" s="295"/>
      <c r="C61" s="298"/>
      <c r="D61" s="70" t="s">
        <v>34</v>
      </c>
      <c r="E61" s="106">
        <v>2.314897142871454</v>
      </c>
      <c r="F61" s="106">
        <v>2.2630873436253993</v>
      </c>
      <c r="G61" s="106">
        <v>0.87345019400190649</v>
      </c>
      <c r="H61" s="106">
        <v>2.8596880040973995</v>
      </c>
      <c r="I61" s="106">
        <v>2.2616681941148689</v>
      </c>
      <c r="J61" s="107">
        <f t="shared" si="10"/>
        <v>-0.20912064852028611</v>
      </c>
      <c r="K61" s="96">
        <f>(I61-H61)*100</f>
        <v>-59.801980998253072</v>
      </c>
      <c r="L61" s="72">
        <f t="shared" si="12"/>
        <v>-6.2708561140067953E-4</v>
      </c>
      <c r="M61" s="96">
        <f t="shared" si="13"/>
        <v>-1.4191495105304597E-3</v>
      </c>
      <c r="N61" s="73"/>
      <c r="O61" s="73"/>
    </row>
    <row r="62" spans="2:15" x14ac:dyDescent="0.25">
      <c r="B62" s="295"/>
      <c r="C62" s="299"/>
      <c r="D62" s="74" t="s">
        <v>35</v>
      </c>
      <c r="E62" s="108">
        <v>1.9221190240953114</v>
      </c>
      <c r="F62" s="108">
        <v>1.8847676030213998</v>
      </c>
      <c r="G62" s="108">
        <v>0.72992478449998577</v>
      </c>
      <c r="H62" s="108">
        <v>1.2823855366256334</v>
      </c>
      <c r="I62" s="108">
        <v>1.8438351252008525</v>
      </c>
      <c r="J62" s="109">
        <f t="shared" si="10"/>
        <v>0.43781653218935435</v>
      </c>
      <c r="K62" s="97">
        <f>(I62-H62)*100</f>
        <v>56.144958857521907</v>
      </c>
      <c r="L62" s="76">
        <f t="shared" si="12"/>
        <v>-2.1717519844319244E-2</v>
      </c>
      <c r="M62" s="97">
        <f t="shared" si="13"/>
        <v>-4.0932477820547319E-2</v>
      </c>
      <c r="N62" s="77"/>
      <c r="O62" s="77"/>
    </row>
    <row r="63" spans="2:15" x14ac:dyDescent="0.25">
      <c r="B63" s="295"/>
      <c r="C63" s="300" t="s">
        <v>37</v>
      </c>
      <c r="D63" s="78" t="s">
        <v>33</v>
      </c>
      <c r="E63" s="98">
        <v>131938.25</v>
      </c>
      <c r="F63" s="98">
        <v>132671.25</v>
      </c>
      <c r="G63" s="98">
        <v>101916</v>
      </c>
      <c r="H63" s="98">
        <v>51703.25</v>
      </c>
      <c r="I63" s="98">
        <v>121718.75</v>
      </c>
      <c r="J63" s="81">
        <f t="shared" si="10"/>
        <v>1.3541798629679951</v>
      </c>
      <c r="K63" s="98">
        <f>I63-H63</f>
        <v>70015.5</v>
      </c>
      <c r="L63" s="81">
        <f t="shared" si="12"/>
        <v>-8.2553680620330305E-2</v>
      </c>
      <c r="M63" s="98">
        <f t="shared" si="13"/>
        <v>-10952.5</v>
      </c>
      <c r="N63" s="83">
        <v>3.7071776396165851E-2</v>
      </c>
      <c r="O63" s="83">
        <f>I63/$I$63</f>
        <v>1</v>
      </c>
    </row>
    <row r="64" spans="2:15" x14ac:dyDescent="0.25">
      <c r="B64" s="295"/>
      <c r="C64" s="301"/>
      <c r="D64" s="2" t="s">
        <v>34</v>
      </c>
      <c r="E64" s="99">
        <v>86506.25</v>
      </c>
      <c r="F64" s="99">
        <v>88731.25</v>
      </c>
      <c r="G64" s="99">
        <v>69952</v>
      </c>
      <c r="H64" s="99">
        <v>31264.5</v>
      </c>
      <c r="I64" s="99">
        <v>89100.5</v>
      </c>
      <c r="J64" s="86">
        <f t="shared" si="10"/>
        <v>1.8498936493467033</v>
      </c>
      <c r="K64" s="99">
        <f>I64-H64</f>
        <v>57836</v>
      </c>
      <c r="L64" s="86">
        <f t="shared" si="12"/>
        <v>4.1614425582869874E-3</v>
      </c>
      <c r="M64" s="99">
        <f t="shared" si="13"/>
        <v>369.25</v>
      </c>
      <c r="N64" s="88">
        <v>2.4060505817911561E-2</v>
      </c>
      <c r="O64" s="88">
        <f>I64/$I$63</f>
        <v>0.73201951219512196</v>
      </c>
    </row>
    <row r="65" spans="2:15" x14ac:dyDescent="0.25">
      <c r="B65" s="296"/>
      <c r="C65" s="302"/>
      <c r="D65" s="89" t="s">
        <v>35</v>
      </c>
      <c r="E65" s="100">
        <v>45432</v>
      </c>
      <c r="F65" s="100">
        <v>43940</v>
      </c>
      <c r="G65" s="100">
        <v>31964</v>
      </c>
      <c r="H65" s="100">
        <v>20438.75</v>
      </c>
      <c r="I65" s="100">
        <v>32618.25</v>
      </c>
      <c r="J65" s="92">
        <f t="shared" si="10"/>
        <v>0.5959023912910526</v>
      </c>
      <c r="K65" s="100">
        <f>I65-H65</f>
        <v>12179.5</v>
      </c>
      <c r="L65" s="92">
        <f t="shared" si="12"/>
        <v>-0.25766385980883022</v>
      </c>
      <c r="M65" s="100">
        <f t="shared" si="13"/>
        <v>-11321.75</v>
      </c>
      <c r="N65" s="94">
        <v>1.3011270578254292E-2</v>
      </c>
      <c r="O65" s="94">
        <f>I65/$I$63</f>
        <v>0.26798048780487804</v>
      </c>
    </row>
    <row r="66" spans="2:15" x14ac:dyDescent="0.25"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101"/>
      <c r="O66" s="101"/>
    </row>
    <row r="67" spans="2:15" x14ac:dyDescent="0.25">
      <c r="B67" s="292" t="s">
        <v>19</v>
      </c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</row>
  </sheetData>
  <mergeCells count="27">
    <mergeCell ref="B4:M4"/>
    <mergeCell ref="B7:B21"/>
    <mergeCell ref="C7:C9"/>
    <mergeCell ref="C10:C12"/>
    <mergeCell ref="C13:C15"/>
    <mergeCell ref="C16:C18"/>
    <mergeCell ref="C19:C21"/>
    <mergeCell ref="B22:M22"/>
    <mergeCell ref="B23:M23"/>
    <mergeCell ref="B26:M26"/>
    <mergeCell ref="B29:B43"/>
    <mergeCell ref="C29:C31"/>
    <mergeCell ref="C32:C34"/>
    <mergeCell ref="C35:C37"/>
    <mergeCell ref="C38:C40"/>
    <mergeCell ref="C41:C43"/>
    <mergeCell ref="B66:M66"/>
    <mergeCell ref="B67:M67"/>
    <mergeCell ref="B44:M44"/>
    <mergeCell ref="B45:M45"/>
    <mergeCell ref="B48:M48"/>
    <mergeCell ref="B51:B65"/>
    <mergeCell ref="C51:C53"/>
    <mergeCell ref="C54:C56"/>
    <mergeCell ref="C57:C59"/>
    <mergeCell ref="C60:C62"/>
    <mergeCell ref="C63:C65"/>
  </mergeCells>
  <pageMargins left="0.7" right="0.7" top="0.75" bottom="0.75" header="0.3" footer="0.3"/>
  <pageSetup paperSize="9" orientation="portrait" r:id="rId1"/>
  <ignoredErrors>
    <ignoredError sqref="F14:F1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EAE6F-89FF-4478-AE4A-5D0B92F6603C}">
  <dimension ref="B4:O102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15.5703125" customWidth="1"/>
    <col min="5" max="5" width="10.85546875" customWidth="1"/>
    <col min="14" max="14" width="11.140625" hidden="1" customWidth="1"/>
  </cols>
  <sheetData>
    <row r="4" spans="2:15" ht="21.75" customHeight="1" thickBot="1" x14ac:dyDescent="0.3">
      <c r="C4" s="42" t="s">
        <v>38</v>
      </c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</row>
    <row r="5" spans="2:15" ht="7.5" customHeight="1" thickBot="1" x14ac:dyDescent="0.3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2:15" ht="45" x14ac:dyDescent="0.25">
      <c r="B6" s="2"/>
      <c r="C6" s="2"/>
      <c r="D6" s="2"/>
      <c r="E6" s="47" t="s">
        <v>430</v>
      </c>
      <c r="F6" s="47" t="s">
        <v>426</v>
      </c>
      <c r="G6" s="47" t="s">
        <v>427</v>
      </c>
      <c r="H6" s="47" t="s">
        <v>428</v>
      </c>
      <c r="I6" s="47" t="s">
        <v>429</v>
      </c>
      <c r="J6" s="46" t="str">
        <f>CONCATENATE("var. ",RIGHT(I6,2),"/",RIGHT(H6,2))</f>
        <v>var. 23/22</v>
      </c>
      <c r="K6" s="46" t="str">
        <f>CONCATENATE("dif. ",RIGHT(I6,2),"/",RIGHT(H6,2))</f>
        <v>dif. 23/22</v>
      </c>
      <c r="L6" s="46" t="str">
        <f>CONCATENATE("var. ",RIGHT(I6,2),"/",RIGHT(E6,2))</f>
        <v>var. 23/19</v>
      </c>
      <c r="M6" s="46" t="str">
        <f>CONCATENATE("dif. ",RIGHT(I6,2),"/",RIGHT(E6,2))</f>
        <v>dif. 23/19</v>
      </c>
      <c r="N6" s="46" t="s">
        <v>32</v>
      </c>
      <c r="O6" s="46" t="str">
        <f>CONCATENATE("cuota ",I6)</f>
        <v>cuota abril 2023</v>
      </c>
    </row>
    <row r="7" spans="2:15" ht="15" customHeight="1" x14ac:dyDescent="0.25">
      <c r="B7" s="294" t="s">
        <v>39</v>
      </c>
      <c r="C7" s="297" t="s">
        <v>2</v>
      </c>
      <c r="D7" s="66" t="s">
        <v>9</v>
      </c>
      <c r="E7" s="67">
        <v>1099640</v>
      </c>
      <c r="F7" s="67">
        <v>962</v>
      </c>
      <c r="G7" s="67">
        <v>196452</v>
      </c>
      <c r="H7" s="67">
        <v>1098463</v>
      </c>
      <c r="I7" s="67">
        <v>1159931</v>
      </c>
      <c r="J7" s="68">
        <f>I7/H7-1</f>
        <v>5.5958188851149337E-2</v>
      </c>
      <c r="K7" s="67">
        <f>I7-H7</f>
        <v>61468</v>
      </c>
      <c r="L7" s="68">
        <f>I7/E7-1</f>
        <v>5.4827943690662462E-2</v>
      </c>
      <c r="M7" s="67">
        <f>I7-E7</f>
        <v>60291</v>
      </c>
      <c r="N7" s="69">
        <v>1</v>
      </c>
      <c r="O7" s="69">
        <f>I7/$I$7</f>
        <v>1</v>
      </c>
    </row>
    <row r="8" spans="2:15" x14ac:dyDescent="0.25">
      <c r="B8" s="295"/>
      <c r="C8" s="298"/>
      <c r="D8" s="70" t="s">
        <v>12</v>
      </c>
      <c r="E8" s="71">
        <v>402943</v>
      </c>
      <c r="F8" s="71">
        <v>0</v>
      </c>
      <c r="G8" s="71">
        <v>86160</v>
      </c>
      <c r="H8" s="71">
        <v>425687</v>
      </c>
      <c r="I8" s="71">
        <v>445687</v>
      </c>
      <c r="J8" s="117">
        <f>I8/H8-1</f>
        <v>4.6982877090444353E-2</v>
      </c>
      <c r="K8" s="71">
        <f>I8-H8</f>
        <v>20000</v>
      </c>
      <c r="L8" s="117">
        <f>I8/E8-1</f>
        <v>0.10607951993209963</v>
      </c>
      <c r="M8" s="71">
        <f>I8-E8</f>
        <v>42744</v>
      </c>
      <c r="N8" s="118">
        <v>1</v>
      </c>
      <c r="O8" s="118">
        <f>I8/$I$7</f>
        <v>0.38423578643902095</v>
      </c>
    </row>
    <row r="9" spans="2:15" x14ac:dyDescent="0.25">
      <c r="B9" s="295"/>
      <c r="C9" s="298"/>
      <c r="D9" s="70" t="s">
        <v>13</v>
      </c>
      <c r="E9" s="71">
        <v>301694</v>
      </c>
      <c r="F9" s="71">
        <v>0</v>
      </c>
      <c r="G9" s="71">
        <v>62237</v>
      </c>
      <c r="H9" s="71">
        <v>285943</v>
      </c>
      <c r="I9" s="71">
        <v>310699</v>
      </c>
      <c r="J9" s="117">
        <f t="shared" ref="J9:J31" si="0">I9/H9-1</f>
        <v>8.6576695355367939E-2</v>
      </c>
      <c r="K9" s="71">
        <f t="shared" ref="K9:K26" si="1">I9-H9</f>
        <v>24756</v>
      </c>
      <c r="L9" s="117">
        <f t="shared" ref="L9:L31" si="2">I9/E9-1</f>
        <v>2.9848124258354591E-2</v>
      </c>
      <c r="M9" s="71">
        <f t="shared" ref="M9:M26" si="3">I9-E9</f>
        <v>9005</v>
      </c>
      <c r="N9" s="118">
        <v>1</v>
      </c>
      <c r="O9" s="118">
        <f>I9/$I$7</f>
        <v>0.26785989856293174</v>
      </c>
    </row>
    <row r="10" spans="2:15" x14ac:dyDescent="0.25">
      <c r="B10" s="295"/>
      <c r="C10" s="298"/>
      <c r="D10" s="70" t="s">
        <v>15</v>
      </c>
      <c r="E10" s="71">
        <v>156559</v>
      </c>
      <c r="F10" s="71">
        <v>0</v>
      </c>
      <c r="G10" s="71">
        <v>23757</v>
      </c>
      <c r="H10" s="71">
        <v>161071</v>
      </c>
      <c r="I10" s="71">
        <v>168611</v>
      </c>
      <c r="J10" s="117">
        <f t="shared" si="0"/>
        <v>4.681165448777258E-2</v>
      </c>
      <c r="K10" s="71">
        <f t="shared" si="1"/>
        <v>7540</v>
      </c>
      <c r="L10" s="117">
        <f t="shared" si="2"/>
        <v>7.6980563238140176E-2</v>
      </c>
      <c r="M10" s="71">
        <f t="shared" si="3"/>
        <v>12052</v>
      </c>
      <c r="N10" s="118">
        <v>1</v>
      </c>
      <c r="O10" s="118">
        <f>I10/$I$7</f>
        <v>0.14536295693450732</v>
      </c>
    </row>
    <row r="11" spans="2:15" x14ac:dyDescent="0.25">
      <c r="B11" s="295"/>
      <c r="C11" s="299"/>
      <c r="D11" s="74" t="s">
        <v>14</v>
      </c>
      <c r="E11" s="75">
        <v>203372</v>
      </c>
      <c r="F11" s="75">
        <v>0</v>
      </c>
      <c r="G11" s="75">
        <v>16456</v>
      </c>
      <c r="H11" s="75">
        <v>198697</v>
      </c>
      <c r="I11" s="75">
        <v>210697</v>
      </c>
      <c r="J11" s="76">
        <f t="shared" si="0"/>
        <v>6.03934634141432E-2</v>
      </c>
      <c r="K11" s="75">
        <f t="shared" si="1"/>
        <v>12000</v>
      </c>
      <c r="L11" s="76">
        <f t="shared" si="2"/>
        <v>3.6017740888617977E-2</v>
      </c>
      <c r="M11" s="75">
        <f t="shared" si="3"/>
        <v>7325</v>
      </c>
      <c r="N11" s="77">
        <v>1</v>
      </c>
      <c r="O11" s="77">
        <f>I11/$I$7</f>
        <v>0.18164614964165973</v>
      </c>
    </row>
    <row r="12" spans="2:15" hidden="1" x14ac:dyDescent="0.25">
      <c r="B12" s="295"/>
      <c r="C12" s="300" t="s">
        <v>3</v>
      </c>
      <c r="D12" s="78" t="s">
        <v>9</v>
      </c>
      <c r="E12" s="98">
        <v>1313587</v>
      </c>
      <c r="F12" s="98">
        <v>1014</v>
      </c>
      <c r="G12" s="98">
        <v>229500</v>
      </c>
      <c r="H12" s="98">
        <v>1288555</v>
      </c>
      <c r="I12" s="98">
        <v>1354343</v>
      </c>
      <c r="J12" s="112">
        <f t="shared" si="0"/>
        <v>5.1055639844632239E-2</v>
      </c>
      <c r="K12" s="98">
        <f t="shared" si="1"/>
        <v>65788</v>
      </c>
      <c r="L12" s="112">
        <f t="shared" si="2"/>
        <v>3.1026494628829226E-2</v>
      </c>
      <c r="M12" s="98">
        <f t="shared" si="3"/>
        <v>40756</v>
      </c>
      <c r="N12" s="69">
        <v>1</v>
      </c>
      <c r="O12" s="69">
        <f>I12/$I$12</f>
        <v>1</v>
      </c>
    </row>
    <row r="13" spans="2:15" hidden="1" x14ac:dyDescent="0.25">
      <c r="B13" s="295"/>
      <c r="C13" s="301"/>
      <c r="D13" s="2" t="s">
        <v>12</v>
      </c>
      <c r="E13" s="99">
        <v>476747</v>
      </c>
      <c r="F13" s="99">
        <v>0</v>
      </c>
      <c r="G13" s="99">
        <v>98256</v>
      </c>
      <c r="H13" s="99">
        <v>492922</v>
      </c>
      <c r="I13" s="99">
        <v>515139</v>
      </c>
      <c r="J13" s="119">
        <f t="shared" si="0"/>
        <v>4.50720397953428E-2</v>
      </c>
      <c r="K13" s="99">
        <f t="shared" si="1"/>
        <v>22217</v>
      </c>
      <c r="L13" s="119">
        <f t="shared" si="2"/>
        <v>8.0529085657591981E-2</v>
      </c>
      <c r="M13" s="99">
        <f t="shared" si="3"/>
        <v>38392</v>
      </c>
      <c r="N13" s="118">
        <v>1</v>
      </c>
      <c r="O13" s="118">
        <f>I13/$I$12</f>
        <v>0.38036080963241958</v>
      </c>
    </row>
    <row r="14" spans="2:15" hidden="1" x14ac:dyDescent="0.25">
      <c r="B14" s="295"/>
      <c r="C14" s="301"/>
      <c r="D14" s="2" t="s">
        <v>13</v>
      </c>
      <c r="E14" s="99">
        <v>364483</v>
      </c>
      <c r="F14" s="99">
        <v>0</v>
      </c>
      <c r="G14" s="99">
        <v>72957</v>
      </c>
      <c r="H14" s="99">
        <v>336074</v>
      </c>
      <c r="I14" s="99">
        <v>361954</v>
      </c>
      <c r="J14" s="119">
        <f t="shared" si="0"/>
        <v>7.7006849681915401E-2</v>
      </c>
      <c r="K14" s="99">
        <f t="shared" si="1"/>
        <v>25880</v>
      </c>
      <c r="L14" s="119">
        <f t="shared" si="2"/>
        <v>-6.9385952156890696E-3</v>
      </c>
      <c r="M14" s="99">
        <f t="shared" si="3"/>
        <v>-2529</v>
      </c>
      <c r="N14" s="118">
        <v>1</v>
      </c>
      <c r="O14" s="118">
        <f>I14/$I$12</f>
        <v>0.26725430706992248</v>
      </c>
    </row>
    <row r="15" spans="2:15" hidden="1" x14ac:dyDescent="0.25">
      <c r="B15" s="295"/>
      <c r="C15" s="301"/>
      <c r="D15" s="2" t="s">
        <v>15</v>
      </c>
      <c r="E15" s="99">
        <v>186578</v>
      </c>
      <c r="F15" s="99">
        <v>0</v>
      </c>
      <c r="G15" s="99">
        <v>30022</v>
      </c>
      <c r="H15" s="99">
        <v>191898</v>
      </c>
      <c r="I15" s="99">
        <v>198829</v>
      </c>
      <c r="J15" s="113">
        <f t="shared" si="0"/>
        <v>3.6118146098448101E-2</v>
      </c>
      <c r="K15" s="99">
        <f t="shared" si="1"/>
        <v>6931</v>
      </c>
      <c r="L15" s="113">
        <f t="shared" si="2"/>
        <v>6.5661546377386415E-2</v>
      </c>
      <c r="M15" s="99">
        <f t="shared" si="3"/>
        <v>12251</v>
      </c>
      <c r="N15" s="114">
        <v>1</v>
      </c>
      <c r="O15" s="114">
        <f>I15/$I$12</f>
        <v>0.14680845251166064</v>
      </c>
    </row>
    <row r="16" spans="2:15" hidden="1" x14ac:dyDescent="0.25">
      <c r="B16" s="295"/>
      <c r="C16" s="302"/>
      <c r="D16" s="89" t="s">
        <v>14</v>
      </c>
      <c r="E16" s="100">
        <v>244882</v>
      </c>
      <c r="F16" s="100">
        <v>0</v>
      </c>
      <c r="G16" s="100">
        <v>19177</v>
      </c>
      <c r="H16" s="100">
        <v>237703</v>
      </c>
      <c r="I16" s="100">
        <v>250818</v>
      </c>
      <c r="J16" s="115">
        <f t="shared" si="0"/>
        <v>5.5173893472105995E-2</v>
      </c>
      <c r="K16" s="100">
        <f t="shared" si="1"/>
        <v>13115</v>
      </c>
      <c r="L16" s="115">
        <f t="shared" si="2"/>
        <v>2.4240246322718706E-2</v>
      </c>
      <c r="M16" s="100">
        <f t="shared" si="3"/>
        <v>5936</v>
      </c>
      <c r="N16" s="116">
        <v>1</v>
      </c>
      <c r="O16" s="116">
        <f>I16/$I$12</f>
        <v>0.18519533087260762</v>
      </c>
    </row>
    <row r="17" spans="2:15" x14ac:dyDescent="0.25">
      <c r="B17" s="295"/>
      <c r="C17" s="297" t="s">
        <v>4</v>
      </c>
      <c r="D17" s="66" t="s">
        <v>9</v>
      </c>
      <c r="E17" s="67">
        <v>7729886</v>
      </c>
      <c r="F17" s="67">
        <v>5745</v>
      </c>
      <c r="G17" s="67">
        <v>953808</v>
      </c>
      <c r="H17" s="67">
        <v>7135641</v>
      </c>
      <c r="I17" s="67">
        <v>7470600</v>
      </c>
      <c r="J17" s="68">
        <f t="shared" si="0"/>
        <v>4.6941683304975612E-2</v>
      </c>
      <c r="K17" s="67">
        <f t="shared" si="1"/>
        <v>334959</v>
      </c>
      <c r="L17" s="68">
        <f t="shared" si="2"/>
        <v>-3.3543314869067919E-2</v>
      </c>
      <c r="M17" s="67">
        <f t="shared" si="3"/>
        <v>-259286</v>
      </c>
      <c r="N17" s="69">
        <v>1</v>
      </c>
      <c r="O17" s="69">
        <f>I17/$I$17</f>
        <v>1</v>
      </c>
    </row>
    <row r="18" spans="2:15" x14ac:dyDescent="0.25">
      <c r="B18" s="295"/>
      <c r="C18" s="298"/>
      <c r="D18" s="70" t="s">
        <v>12</v>
      </c>
      <c r="E18" s="71">
        <v>2659396</v>
      </c>
      <c r="F18" s="71">
        <v>0</v>
      </c>
      <c r="G18" s="71">
        <v>382997</v>
      </c>
      <c r="H18" s="71">
        <v>2650816</v>
      </c>
      <c r="I18" s="71">
        <v>2706253</v>
      </c>
      <c r="J18" s="117">
        <f>I18/H18-1</f>
        <v>2.0913182959511278E-2</v>
      </c>
      <c r="K18" s="71">
        <f t="shared" si="1"/>
        <v>55437</v>
      </c>
      <c r="L18" s="117">
        <f t="shared" si="2"/>
        <v>1.7619414333179373E-2</v>
      </c>
      <c r="M18" s="71">
        <f t="shared" si="3"/>
        <v>46857</v>
      </c>
      <c r="N18" s="118">
        <v>1</v>
      </c>
      <c r="O18" s="118">
        <f>I18/$I$17</f>
        <v>0.36225376810430221</v>
      </c>
    </row>
    <row r="19" spans="2:15" x14ac:dyDescent="0.25">
      <c r="B19" s="295"/>
      <c r="C19" s="298"/>
      <c r="D19" s="70" t="s">
        <v>13</v>
      </c>
      <c r="E19" s="71">
        <v>2173542</v>
      </c>
      <c r="F19" s="71">
        <v>0</v>
      </c>
      <c r="G19" s="71">
        <v>278397</v>
      </c>
      <c r="H19" s="71">
        <v>1812828</v>
      </c>
      <c r="I19" s="71">
        <v>1986116</v>
      </c>
      <c r="J19" s="117">
        <f t="shared" si="0"/>
        <v>9.5589873942812043E-2</v>
      </c>
      <c r="K19" s="71">
        <f t="shared" si="1"/>
        <v>173288</v>
      </c>
      <c r="L19" s="117">
        <f t="shared" si="2"/>
        <v>-8.6230677852095816E-2</v>
      </c>
      <c r="M19" s="71">
        <f t="shared" si="3"/>
        <v>-187426</v>
      </c>
      <c r="N19" s="118">
        <v>1</v>
      </c>
      <c r="O19" s="118">
        <f>I19/$I$17</f>
        <v>0.2658576285706637</v>
      </c>
    </row>
    <row r="20" spans="2:15" x14ac:dyDescent="0.25">
      <c r="B20" s="295"/>
      <c r="C20" s="298"/>
      <c r="D20" s="70" t="s">
        <v>15</v>
      </c>
      <c r="E20" s="71">
        <v>1181242</v>
      </c>
      <c r="F20" s="71">
        <v>0</v>
      </c>
      <c r="G20" s="71">
        <v>165736</v>
      </c>
      <c r="H20" s="71">
        <v>1127417</v>
      </c>
      <c r="I20" s="71">
        <v>1164225</v>
      </c>
      <c r="J20" s="72">
        <f t="shared" si="0"/>
        <v>3.2648079636904637E-2</v>
      </c>
      <c r="K20" s="71">
        <f t="shared" si="1"/>
        <v>36808</v>
      </c>
      <c r="L20" s="72">
        <f t="shared" si="2"/>
        <v>-1.440602349052944E-2</v>
      </c>
      <c r="M20" s="71">
        <f t="shared" si="3"/>
        <v>-17017</v>
      </c>
      <c r="N20" s="73">
        <v>1</v>
      </c>
      <c r="O20" s="73">
        <f>I20/$I$17</f>
        <v>0.15584089631354911</v>
      </c>
    </row>
    <row r="21" spans="2:15" x14ac:dyDescent="0.25">
      <c r="B21" s="295"/>
      <c r="C21" s="299"/>
      <c r="D21" s="74" t="s">
        <v>14</v>
      </c>
      <c r="E21" s="75">
        <v>1501161</v>
      </c>
      <c r="F21" s="75">
        <v>0</v>
      </c>
      <c r="G21" s="75">
        <v>90148</v>
      </c>
      <c r="H21" s="75">
        <v>1415087</v>
      </c>
      <c r="I21" s="75">
        <v>1489861</v>
      </c>
      <c r="J21" s="76">
        <f t="shared" si="0"/>
        <v>5.2840567399742966E-2</v>
      </c>
      <c r="K21" s="75">
        <f t="shared" si="1"/>
        <v>74774</v>
      </c>
      <c r="L21" s="76">
        <f t="shared" si="2"/>
        <v>-7.5275070428821866E-3</v>
      </c>
      <c r="M21" s="75">
        <f t="shared" si="3"/>
        <v>-11300</v>
      </c>
      <c r="N21" s="77">
        <v>1</v>
      </c>
      <c r="O21" s="77">
        <f>I21/$I$17</f>
        <v>0.19942989853559287</v>
      </c>
    </row>
    <row r="22" spans="2:15" x14ac:dyDescent="0.25">
      <c r="B22" s="295"/>
      <c r="C22" s="300" t="s">
        <v>1</v>
      </c>
      <c r="D22" s="78" t="s">
        <v>9</v>
      </c>
      <c r="E22" s="79">
        <v>7.0294696446109635</v>
      </c>
      <c r="F22" s="79">
        <v>5.9719334719334718</v>
      </c>
      <c r="G22" s="79">
        <v>4.8551707287276278</v>
      </c>
      <c r="H22" s="79">
        <v>6.4960230795211125</v>
      </c>
      <c r="I22" s="79">
        <v>6.4405555158022327</v>
      </c>
      <c r="J22" s="81">
        <f t="shared" si="0"/>
        <v>-8.5386956049683382E-3</v>
      </c>
      <c r="K22" s="82">
        <f t="shared" si="1"/>
        <v>-5.5467563718879731E-2</v>
      </c>
      <c r="L22" s="81">
        <f t="shared" si="2"/>
        <v>-8.3777889169805664E-2</v>
      </c>
      <c r="M22" s="82">
        <f t="shared" si="3"/>
        <v>-0.58891412880873073</v>
      </c>
      <c r="N22" s="83">
        <v>1</v>
      </c>
      <c r="O22" s="83"/>
    </row>
    <row r="23" spans="2:15" x14ac:dyDescent="0.25">
      <c r="B23" s="295"/>
      <c r="C23" s="301"/>
      <c r="D23" s="2" t="s">
        <v>12</v>
      </c>
      <c r="E23" s="84">
        <v>6.5999310076114988</v>
      </c>
      <c r="F23" s="85" t="s">
        <v>431</v>
      </c>
      <c r="G23" s="85">
        <v>4.4451833797585882</v>
      </c>
      <c r="H23" s="84">
        <v>6.2271481158691717</v>
      </c>
      <c r="I23" s="84">
        <v>6.072093195448824</v>
      </c>
      <c r="J23" s="120">
        <f t="shared" si="0"/>
        <v>-2.4899828546748104E-2</v>
      </c>
      <c r="K23" s="87">
        <f t="shared" si="1"/>
        <v>-0.15505492042034774</v>
      </c>
      <c r="L23" s="120">
        <f t="shared" si="2"/>
        <v>-7.9976262108488072E-2</v>
      </c>
      <c r="M23" s="87">
        <f t="shared" si="3"/>
        <v>-0.52783781216267478</v>
      </c>
      <c r="N23" s="121">
        <v>1</v>
      </c>
      <c r="O23" s="121"/>
    </row>
    <row r="24" spans="2:15" x14ac:dyDescent="0.25">
      <c r="B24" s="295"/>
      <c r="C24" s="301"/>
      <c r="D24" s="2" t="s">
        <v>13</v>
      </c>
      <c r="E24" s="84">
        <v>7.2044588225155293</v>
      </c>
      <c r="F24" s="85" t="s">
        <v>431</v>
      </c>
      <c r="G24" s="85">
        <v>4.4731751209087838</v>
      </c>
      <c r="H24" s="84">
        <v>6.3398229717111452</v>
      </c>
      <c r="I24" s="84">
        <v>6.3924119485418363</v>
      </c>
      <c r="J24" s="120">
        <f t="shared" si="0"/>
        <v>8.2950229155211996E-3</v>
      </c>
      <c r="K24" s="87">
        <f t="shared" si="1"/>
        <v>5.2588976830691081E-2</v>
      </c>
      <c r="L24" s="120">
        <f t="shared" si="2"/>
        <v>-0.11271448612293633</v>
      </c>
      <c r="M24" s="87">
        <f t="shared" si="3"/>
        <v>-0.81204687397369302</v>
      </c>
      <c r="N24" s="121">
        <v>1</v>
      </c>
      <c r="O24" s="121"/>
    </row>
    <row r="25" spans="2:15" x14ac:dyDescent="0.25">
      <c r="B25" s="295"/>
      <c r="C25" s="301"/>
      <c r="D25" s="2" t="s">
        <v>15</v>
      </c>
      <c r="E25" s="84">
        <v>7.5450277531154386</v>
      </c>
      <c r="F25" s="85" t="s">
        <v>431</v>
      </c>
      <c r="G25" s="85">
        <v>6.9763017215978449</v>
      </c>
      <c r="H25" s="84">
        <v>6.9995033246208198</v>
      </c>
      <c r="I25" s="84">
        <v>6.9047986193071624</v>
      </c>
      <c r="J25" s="86">
        <f t="shared" si="0"/>
        <v>-1.3530203633239646E-2</v>
      </c>
      <c r="K25" s="87">
        <f t="shared" si="1"/>
        <v>-9.4704705313657378E-2</v>
      </c>
      <c r="L25" s="86">
        <f t="shared" si="2"/>
        <v>-8.4854443847992123E-2</v>
      </c>
      <c r="M25" s="87">
        <f t="shared" si="3"/>
        <v>-0.64022913380827617</v>
      </c>
      <c r="N25" s="88">
        <v>1</v>
      </c>
      <c r="O25" s="88"/>
    </row>
    <row r="26" spans="2:15" x14ac:dyDescent="0.25">
      <c r="B26" s="295"/>
      <c r="C26" s="302"/>
      <c r="D26" s="89" t="s">
        <v>14</v>
      </c>
      <c r="E26" s="90">
        <v>7.3813553488189134</v>
      </c>
      <c r="F26" s="91" t="s">
        <v>431</v>
      </c>
      <c r="G26" s="91">
        <v>5.4781234807972776</v>
      </c>
      <c r="H26" s="90">
        <v>7.1218337468607977</v>
      </c>
      <c r="I26" s="90">
        <v>7.0711068501212644</v>
      </c>
      <c r="J26" s="92">
        <f t="shared" si="0"/>
        <v>-7.1227296989195832E-3</v>
      </c>
      <c r="K26" s="93">
        <f t="shared" si="1"/>
        <v>-5.0726896739533345E-2</v>
      </c>
      <c r="L26" s="92">
        <f t="shared" si="2"/>
        <v>-4.20313728355175E-2</v>
      </c>
      <c r="M26" s="93">
        <f t="shared" si="3"/>
        <v>-0.31024849869764903</v>
      </c>
      <c r="N26" s="94">
        <v>1</v>
      </c>
      <c r="O26" s="94"/>
    </row>
    <row r="27" spans="2:15" x14ac:dyDescent="0.25">
      <c r="B27" s="295"/>
      <c r="C27" s="297" t="s">
        <v>36</v>
      </c>
      <c r="D27" s="66" t="s">
        <v>9</v>
      </c>
      <c r="E27" s="69">
        <v>0.64819999999999989</v>
      </c>
      <c r="F27" s="69">
        <v>3.8900000000000004E-2</v>
      </c>
      <c r="G27" s="69">
        <v>0.22690000000000002</v>
      </c>
      <c r="H27" s="69">
        <v>0.68409999999999993</v>
      </c>
      <c r="I27" s="69">
        <v>0.69019999999999992</v>
      </c>
      <c r="J27" s="68">
        <f t="shared" si="0"/>
        <v>8.9168250255811099E-3</v>
      </c>
      <c r="K27" s="95">
        <f>(I27-H27)*100</f>
        <v>0.60999999999999943</v>
      </c>
      <c r="L27" s="68">
        <f t="shared" si="2"/>
        <v>6.4794816414686984E-2</v>
      </c>
      <c r="M27" s="95">
        <f>(I27-E27)*100</f>
        <v>4.2000000000000037</v>
      </c>
      <c r="N27" s="69">
        <v>1</v>
      </c>
      <c r="O27" s="69"/>
    </row>
    <row r="28" spans="2:15" x14ac:dyDescent="0.25">
      <c r="B28" s="295"/>
      <c r="C28" s="298"/>
      <c r="D28" s="70" t="s">
        <v>12</v>
      </c>
      <c r="E28" s="118">
        <v>0.67409999999999992</v>
      </c>
      <c r="F28" s="118">
        <v>0</v>
      </c>
      <c r="G28" s="118">
        <v>0.25409999999999999</v>
      </c>
      <c r="H28" s="118">
        <v>0.70400000000000007</v>
      </c>
      <c r="I28" s="118">
        <v>0.72049999999999992</v>
      </c>
      <c r="J28" s="117">
        <f t="shared" si="0"/>
        <v>2.3437499999999778E-2</v>
      </c>
      <c r="K28" s="96">
        <f>(I28-H28)*100</f>
        <v>1.6499999999999848</v>
      </c>
      <c r="L28" s="117">
        <f t="shared" si="2"/>
        <v>6.8832517430648332E-2</v>
      </c>
      <c r="M28" s="96">
        <f>(I28-E28)*100</f>
        <v>4.6399999999999997</v>
      </c>
      <c r="N28" s="118">
        <v>1</v>
      </c>
      <c r="O28" s="118"/>
    </row>
    <row r="29" spans="2:15" x14ac:dyDescent="0.25">
      <c r="B29" s="295"/>
      <c r="C29" s="298"/>
      <c r="D29" s="70" t="s">
        <v>13</v>
      </c>
      <c r="E29" s="118">
        <v>0.57369999999999999</v>
      </c>
      <c r="F29" s="118">
        <v>0</v>
      </c>
      <c r="G29" s="118">
        <v>0.21379999999999999</v>
      </c>
      <c r="H29" s="118">
        <v>0.62549999999999994</v>
      </c>
      <c r="I29" s="118">
        <v>0.64599999999999991</v>
      </c>
      <c r="J29" s="117">
        <f t="shared" si="0"/>
        <v>3.2773780975219768E-2</v>
      </c>
      <c r="K29" s="96">
        <f>(I29-H29)*100</f>
        <v>2.0499999999999963</v>
      </c>
      <c r="L29" s="117">
        <f t="shared" si="2"/>
        <v>0.12602405438382425</v>
      </c>
      <c r="M29" s="96">
        <f>(I29-E29)*100</f>
        <v>7.2299999999999915</v>
      </c>
      <c r="N29" s="118">
        <v>1</v>
      </c>
      <c r="O29" s="118"/>
    </row>
    <row r="30" spans="2:15" x14ac:dyDescent="0.25">
      <c r="B30" s="295"/>
      <c r="C30" s="298"/>
      <c r="D30" s="70" t="s">
        <v>15</v>
      </c>
      <c r="E30" s="73">
        <v>0.65540000000000009</v>
      </c>
      <c r="F30" s="73">
        <v>0</v>
      </c>
      <c r="G30" s="73">
        <v>0.28100000000000003</v>
      </c>
      <c r="H30" s="73">
        <v>0.67659999999999998</v>
      </c>
      <c r="I30" s="73">
        <v>0.65110000000000001</v>
      </c>
      <c r="J30" s="72">
        <f t="shared" si="0"/>
        <v>-3.7688442211055273E-2</v>
      </c>
      <c r="K30" s="96">
        <f>(I30-H30)*100</f>
        <v>-2.5499999999999967</v>
      </c>
      <c r="L30" s="72">
        <f t="shared" si="2"/>
        <v>-6.5608788526092532E-3</v>
      </c>
      <c r="M30" s="96">
        <f>(I30-E30)*100</f>
        <v>-0.43000000000000815</v>
      </c>
      <c r="N30" s="73">
        <v>1</v>
      </c>
      <c r="O30" s="73"/>
    </row>
    <row r="31" spans="2:15" x14ac:dyDescent="0.25">
      <c r="B31" s="295"/>
      <c r="C31" s="299"/>
      <c r="D31" s="74" t="s">
        <v>14</v>
      </c>
      <c r="E31" s="77">
        <v>0.75519999999999998</v>
      </c>
      <c r="F31" s="77">
        <v>0</v>
      </c>
      <c r="G31" s="77">
        <v>0.14829999999999999</v>
      </c>
      <c r="H31" s="77">
        <v>0.77239999999999998</v>
      </c>
      <c r="I31" s="77">
        <v>0.76829999999999998</v>
      </c>
      <c r="J31" s="76">
        <f t="shared" si="0"/>
        <v>-5.308130502330366E-3</v>
      </c>
      <c r="K31" s="97">
        <f>(I31-H31)*100</f>
        <v>-0.40999999999999925</v>
      </c>
      <c r="L31" s="76">
        <f t="shared" si="2"/>
        <v>1.7346398305084776E-2</v>
      </c>
      <c r="M31" s="97">
        <f>(I31-E31)*100</f>
        <v>1.31</v>
      </c>
      <c r="N31" s="77">
        <v>1</v>
      </c>
      <c r="O31" s="77"/>
    </row>
    <row r="32" spans="2:15" x14ac:dyDescent="0.25">
      <c r="B32" s="295"/>
      <c r="C32" s="300" t="s">
        <v>37</v>
      </c>
      <c r="D32" s="78" t="s">
        <v>9</v>
      </c>
      <c r="E32" s="98">
        <v>397502</v>
      </c>
      <c r="F32" s="98">
        <v>4919</v>
      </c>
      <c r="G32" s="98">
        <v>140149</v>
      </c>
      <c r="H32" s="98">
        <v>347703</v>
      </c>
      <c r="I32" s="98">
        <v>360776</v>
      </c>
      <c r="J32" s="81">
        <f>I32/H32-1</f>
        <v>3.7598180055967267E-2</v>
      </c>
      <c r="K32" s="98">
        <f>I32-H32</f>
        <v>13073</v>
      </c>
      <c r="L32" s="81">
        <f>I32/E32-1</f>
        <v>-9.2391987964840383E-2</v>
      </c>
      <c r="M32" s="98">
        <f>I32-E32</f>
        <v>-36726</v>
      </c>
      <c r="N32" s="83">
        <v>1</v>
      </c>
      <c r="O32" s="83">
        <f>I32/$I$32</f>
        <v>1</v>
      </c>
    </row>
    <row r="33" spans="2:15" x14ac:dyDescent="0.25">
      <c r="B33" s="295"/>
      <c r="C33" s="301"/>
      <c r="D33" s="2" t="s">
        <v>12</v>
      </c>
      <c r="E33" s="99">
        <v>131500</v>
      </c>
      <c r="F33" s="99">
        <v>0</v>
      </c>
      <c r="G33" s="99">
        <v>50241</v>
      </c>
      <c r="H33" s="99">
        <v>125504</v>
      </c>
      <c r="I33" s="99">
        <v>125206</v>
      </c>
      <c r="J33" s="120">
        <f>I33/H33-1</f>
        <v>-2.3744263131055821E-3</v>
      </c>
      <c r="K33" s="99">
        <f>I33-H33</f>
        <v>-298</v>
      </c>
      <c r="L33" s="120">
        <f>I33/E33-1</f>
        <v>-4.7863117870722394E-2</v>
      </c>
      <c r="M33" s="99">
        <f>I33-E33</f>
        <v>-6294</v>
      </c>
      <c r="N33" s="121">
        <v>1</v>
      </c>
      <c r="O33" s="121">
        <f>I33/$I$32</f>
        <v>0.34704636672062444</v>
      </c>
    </row>
    <row r="34" spans="2:15" x14ac:dyDescent="0.25">
      <c r="B34" s="295"/>
      <c r="C34" s="301"/>
      <c r="D34" s="2" t="s">
        <v>13</v>
      </c>
      <c r="E34" s="99">
        <v>126286</v>
      </c>
      <c r="F34" s="99">
        <v>0</v>
      </c>
      <c r="G34" s="99">
        <v>43402</v>
      </c>
      <c r="H34" s="99">
        <v>96614</v>
      </c>
      <c r="I34" s="99">
        <v>102484</v>
      </c>
      <c r="J34" s="120">
        <f>I34/H34-1</f>
        <v>6.0757240151530834E-2</v>
      </c>
      <c r="K34" s="99">
        <f>I34-H34</f>
        <v>5870</v>
      </c>
      <c r="L34" s="120">
        <f>I34/E34-1</f>
        <v>-0.18847694914717383</v>
      </c>
      <c r="M34" s="99">
        <f>I34-E34</f>
        <v>-23802</v>
      </c>
      <c r="N34" s="121">
        <v>1</v>
      </c>
      <c r="O34" s="121">
        <f>I34/$I$32</f>
        <v>0.28406545889970508</v>
      </c>
    </row>
    <row r="35" spans="2:15" x14ac:dyDescent="0.25">
      <c r="B35" s="295"/>
      <c r="C35" s="301"/>
      <c r="D35" s="2" t="s">
        <v>15</v>
      </c>
      <c r="E35" s="99">
        <v>60073</v>
      </c>
      <c r="F35" s="99">
        <v>0</v>
      </c>
      <c r="G35" s="99">
        <v>19657</v>
      </c>
      <c r="H35" s="99">
        <v>55546</v>
      </c>
      <c r="I35" s="99">
        <v>59604</v>
      </c>
      <c r="J35" s="86">
        <f>I35/H35-1</f>
        <v>7.3056565729305412E-2</v>
      </c>
      <c r="K35" s="99">
        <f>I35-H35</f>
        <v>4058</v>
      </c>
      <c r="L35" s="86">
        <f>I35/E35-1</f>
        <v>-7.8071679456661602E-3</v>
      </c>
      <c r="M35" s="99">
        <f>I35-E35</f>
        <v>-469</v>
      </c>
      <c r="N35" s="88">
        <v>1</v>
      </c>
      <c r="O35" s="88">
        <f>I35/$I$32</f>
        <v>0.16521054615606359</v>
      </c>
    </row>
    <row r="36" spans="2:15" x14ac:dyDescent="0.25">
      <c r="B36" s="296"/>
      <c r="C36" s="302"/>
      <c r="D36" s="89" t="s">
        <v>14</v>
      </c>
      <c r="E36" s="100">
        <v>66263</v>
      </c>
      <c r="F36" s="100">
        <v>0</v>
      </c>
      <c r="G36" s="100">
        <v>20267</v>
      </c>
      <c r="H36" s="100">
        <v>61070</v>
      </c>
      <c r="I36" s="100">
        <v>64640</v>
      </c>
      <c r="J36" s="92">
        <f>I36/H36-1</f>
        <v>5.8457507777959661E-2</v>
      </c>
      <c r="K36" s="100">
        <f>I36-H36</f>
        <v>3570</v>
      </c>
      <c r="L36" s="92">
        <f>I36/E36-1</f>
        <v>-2.449330697372587E-2</v>
      </c>
      <c r="M36" s="100">
        <f>I36-E36</f>
        <v>-1623</v>
      </c>
      <c r="N36" s="94">
        <v>1</v>
      </c>
      <c r="O36" s="94">
        <f>I36/$I$32</f>
        <v>0.17916934607623566</v>
      </c>
    </row>
    <row r="37" spans="2:15" ht="7.5" customHeight="1" x14ac:dyDescent="0.25">
      <c r="B37" s="291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101"/>
      <c r="O37" s="101"/>
    </row>
    <row r="38" spans="2:15" x14ac:dyDescent="0.25">
      <c r="B38" s="292" t="s">
        <v>19</v>
      </c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</row>
    <row r="40" spans="2:15" x14ac:dyDescent="0.25">
      <c r="B40" s="103"/>
    </row>
    <row r="41" spans="2:15" ht="21.75" customHeight="1" thickBot="1" x14ac:dyDescent="0.3">
      <c r="B41" s="293" t="s">
        <v>38</v>
      </c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65"/>
      <c r="O41" s="65"/>
    </row>
    <row r="42" spans="2:15" ht="6" customHeight="1" thickBot="1" x14ac:dyDescent="0.3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 ht="45" x14ac:dyDescent="0.25">
      <c r="B43" s="2"/>
      <c r="C43" s="2"/>
      <c r="D43" s="2"/>
      <c r="E43" s="47" t="s">
        <v>432</v>
      </c>
      <c r="F43" s="47" t="s">
        <v>433</v>
      </c>
      <c r="G43" s="47" t="s">
        <v>434</v>
      </c>
      <c r="H43" s="47" t="s">
        <v>435</v>
      </c>
      <c r="I43" s="47" t="s">
        <v>436</v>
      </c>
      <c r="J43" s="46" t="str">
        <f>CONCATENATE("var. ",RIGHT(I43,2),"/",RIGHT(H43,2))</f>
        <v>var. 23/22</v>
      </c>
      <c r="K43" s="46" t="str">
        <f>CONCATENATE("dif. ",RIGHT(I43,2),"/",RIGHT(H43,2))</f>
        <v>dif. 23/22</v>
      </c>
      <c r="L43" s="46" t="str">
        <f>CONCATENATE("var. ",RIGHT(I43,2),"/",RIGHT(E43,2))</f>
        <v>var. 23/19</v>
      </c>
      <c r="M43" s="46" t="str">
        <f>CONCATENATE("dif. ",RIGHT(I43,2),"/",RIGHT(E43,2))</f>
        <v>dif. 23/19</v>
      </c>
      <c r="N43" s="46" t="s">
        <v>32</v>
      </c>
      <c r="O43" s="46" t="str">
        <f>CONCATENATE("cuota ",I43)</f>
        <v>cuota acumulado a abril 2023</v>
      </c>
    </row>
    <row r="44" spans="2:15" ht="15" customHeight="1" x14ac:dyDescent="0.25">
      <c r="B44" s="294" t="s">
        <v>39</v>
      </c>
      <c r="C44" s="297" t="s">
        <v>2</v>
      </c>
      <c r="D44" s="66" t="s">
        <v>9</v>
      </c>
      <c r="E44" s="67">
        <v>4291320</v>
      </c>
      <c r="F44" s="67">
        <v>2499442</v>
      </c>
      <c r="G44" s="67">
        <v>614394</v>
      </c>
      <c r="H44" s="67">
        <v>3714397</v>
      </c>
      <c r="I44" s="67">
        <v>4391893</v>
      </c>
      <c r="J44" s="69">
        <f>I44/H44-1</f>
        <v>0.18239730432692025</v>
      </c>
      <c r="K44" s="67">
        <f>I44-H44</f>
        <v>677496</v>
      </c>
      <c r="L44" s="69">
        <f>I44/E44-1</f>
        <v>2.3436378550189652E-2</v>
      </c>
      <c r="M44" s="67">
        <f>I44-E44</f>
        <v>100573</v>
      </c>
      <c r="N44" s="69">
        <v>1</v>
      </c>
      <c r="O44" s="69">
        <f>I44/$I$44</f>
        <v>1</v>
      </c>
    </row>
    <row r="45" spans="2:15" x14ac:dyDescent="0.25">
      <c r="B45" s="295"/>
      <c r="C45" s="298"/>
      <c r="D45" s="70" t="s">
        <v>12</v>
      </c>
      <c r="E45" s="71">
        <v>1571188</v>
      </c>
      <c r="F45" s="71">
        <v>947316</v>
      </c>
      <c r="G45" s="71">
        <v>263510</v>
      </c>
      <c r="H45" s="71">
        <v>1442150</v>
      </c>
      <c r="I45" s="71">
        <v>1700823</v>
      </c>
      <c r="J45" s="118">
        <f>I45/H45-1</f>
        <v>0.17936622404049518</v>
      </c>
      <c r="K45" s="71">
        <f>I45-H45</f>
        <v>258673</v>
      </c>
      <c r="L45" s="118">
        <f>I45/E45-1</f>
        <v>8.250763116826243E-2</v>
      </c>
      <c r="M45" s="71">
        <f>I45-E45</f>
        <v>129635</v>
      </c>
      <c r="N45" s="118">
        <v>1</v>
      </c>
      <c r="O45" s="118">
        <f>I45/$I$44</f>
        <v>0.38726421613641315</v>
      </c>
    </row>
    <row r="46" spans="2:15" x14ac:dyDescent="0.25">
      <c r="B46" s="295"/>
      <c r="C46" s="298"/>
      <c r="D46" s="70" t="s">
        <v>13</v>
      </c>
      <c r="E46" s="71">
        <v>1235745</v>
      </c>
      <c r="F46" s="71">
        <v>733270</v>
      </c>
      <c r="G46" s="71">
        <v>196700</v>
      </c>
      <c r="H46" s="71">
        <v>990084</v>
      </c>
      <c r="I46" s="71">
        <v>1185201</v>
      </c>
      <c r="J46" s="118">
        <f t="shared" ref="J46:J68" si="4">I46/H46-1</f>
        <v>0.19707115759874916</v>
      </c>
      <c r="K46" s="71">
        <f t="shared" ref="K46:K58" si="5">I46-H46</f>
        <v>195117</v>
      </c>
      <c r="L46" s="118">
        <f t="shared" ref="L46:L68" si="6">I46/E46-1</f>
        <v>-4.0901642329121302E-2</v>
      </c>
      <c r="M46" s="71">
        <f t="shared" ref="M46:M58" si="7">I46-E46</f>
        <v>-50544</v>
      </c>
      <c r="N46" s="118">
        <v>1</v>
      </c>
      <c r="O46" s="118">
        <f>I46/$I$44</f>
        <v>0.26986108268120373</v>
      </c>
    </row>
    <row r="47" spans="2:15" ht="18" customHeight="1" x14ac:dyDescent="0.25">
      <c r="B47" s="295"/>
      <c r="C47" s="298"/>
      <c r="D47" s="70" t="s">
        <v>15</v>
      </c>
      <c r="E47" s="71">
        <v>565673</v>
      </c>
      <c r="F47" s="71">
        <v>327175</v>
      </c>
      <c r="G47" s="71">
        <v>74235</v>
      </c>
      <c r="H47" s="71">
        <v>528079</v>
      </c>
      <c r="I47" s="71">
        <v>619767</v>
      </c>
      <c r="J47" s="73">
        <f t="shared" si="4"/>
        <v>0.17362553708820072</v>
      </c>
      <c r="K47" s="71">
        <f t="shared" si="5"/>
        <v>91688</v>
      </c>
      <c r="L47" s="73">
        <f t="shared" si="6"/>
        <v>9.562768595990967E-2</v>
      </c>
      <c r="M47" s="71">
        <f t="shared" si="7"/>
        <v>54094</v>
      </c>
      <c r="N47" s="73">
        <v>1</v>
      </c>
      <c r="O47" s="73">
        <f>I47/$I$44</f>
        <v>0.14111614285685012</v>
      </c>
    </row>
    <row r="48" spans="2:15" x14ac:dyDescent="0.25">
      <c r="B48" s="295"/>
      <c r="C48" s="299"/>
      <c r="D48" s="74" t="s">
        <v>14</v>
      </c>
      <c r="E48" s="75">
        <v>779218</v>
      </c>
      <c r="F48" s="75">
        <v>410498</v>
      </c>
      <c r="G48" s="75">
        <v>48916</v>
      </c>
      <c r="H48" s="75">
        <v>669996</v>
      </c>
      <c r="I48" s="75">
        <v>789943</v>
      </c>
      <c r="J48" s="77">
        <f t="shared" si="4"/>
        <v>0.17902644194890716</v>
      </c>
      <c r="K48" s="75">
        <f t="shared" si="5"/>
        <v>119947</v>
      </c>
      <c r="L48" s="77">
        <f t="shared" si="6"/>
        <v>1.3763799090883433E-2</v>
      </c>
      <c r="M48" s="75">
        <f t="shared" si="7"/>
        <v>10725</v>
      </c>
      <c r="N48" s="77">
        <v>1</v>
      </c>
      <c r="O48" s="77">
        <f>I48/$I$44</f>
        <v>0.17986389923433926</v>
      </c>
    </row>
    <row r="49" spans="2:15" x14ac:dyDescent="0.25">
      <c r="B49" s="295"/>
      <c r="C49" s="297" t="s">
        <v>4</v>
      </c>
      <c r="D49" s="66" t="s">
        <v>9</v>
      </c>
      <c r="E49" s="98">
        <v>32528857</v>
      </c>
      <c r="F49" s="98">
        <v>20162010</v>
      </c>
      <c r="G49" s="98">
        <v>3285557</v>
      </c>
      <c r="H49" s="98">
        <v>25761088</v>
      </c>
      <c r="I49" s="98">
        <v>31168025</v>
      </c>
      <c r="J49" s="122">
        <f>I49/H49-1</f>
        <v>0.20988775784625235</v>
      </c>
      <c r="K49" s="98">
        <f>I49-H49</f>
        <v>5406937</v>
      </c>
      <c r="L49" s="122">
        <f>I49/E49-1</f>
        <v>-4.1834608575395116E-2</v>
      </c>
      <c r="M49" s="98">
        <f>I49-E49</f>
        <v>-1360832</v>
      </c>
      <c r="N49" s="69">
        <v>1</v>
      </c>
      <c r="O49" s="69">
        <f>I49/$I$49</f>
        <v>1</v>
      </c>
    </row>
    <row r="50" spans="2:15" x14ac:dyDescent="0.25">
      <c r="B50" s="295"/>
      <c r="C50" s="298"/>
      <c r="D50" s="70" t="s">
        <v>12</v>
      </c>
      <c r="E50" s="99">
        <v>11227380</v>
      </c>
      <c r="F50" s="99">
        <v>7198644</v>
      </c>
      <c r="G50" s="99">
        <v>1239473</v>
      </c>
      <c r="H50" s="99">
        <v>9533834</v>
      </c>
      <c r="I50" s="99">
        <v>11318734</v>
      </c>
      <c r="J50" s="123">
        <f t="shared" si="4"/>
        <v>0.18721744053861222</v>
      </c>
      <c r="K50" s="99">
        <f t="shared" si="5"/>
        <v>1784900</v>
      </c>
      <c r="L50" s="123">
        <f t="shared" si="6"/>
        <v>8.1367157787479716E-3</v>
      </c>
      <c r="M50" s="99">
        <f t="shared" si="7"/>
        <v>91354</v>
      </c>
      <c r="N50" s="118">
        <v>1</v>
      </c>
      <c r="O50" s="118">
        <f>I50/$I$49</f>
        <v>0.3631521086113092</v>
      </c>
    </row>
    <row r="51" spans="2:15" x14ac:dyDescent="0.25">
      <c r="B51" s="295"/>
      <c r="C51" s="298"/>
      <c r="D51" s="70" t="s">
        <v>13</v>
      </c>
      <c r="E51" s="99">
        <v>9961513</v>
      </c>
      <c r="F51" s="99">
        <v>6153723</v>
      </c>
      <c r="G51" s="99">
        <v>1031401</v>
      </c>
      <c r="H51" s="99">
        <v>7031620</v>
      </c>
      <c r="I51" s="99">
        <v>8729943</v>
      </c>
      <c r="J51" s="123">
        <f>I51/H51-1</f>
        <v>0.24152656144672213</v>
      </c>
      <c r="K51" s="99">
        <f>I51-H51</f>
        <v>1698323</v>
      </c>
      <c r="L51" s="123">
        <f>I51/E51-1</f>
        <v>-0.12363282565610267</v>
      </c>
      <c r="M51" s="99">
        <f>I51-E51</f>
        <v>-1231570</v>
      </c>
      <c r="N51" s="118">
        <v>1</v>
      </c>
      <c r="O51" s="118">
        <f>I51/$I$49</f>
        <v>0.28009291573656014</v>
      </c>
    </row>
    <row r="52" spans="2:15" x14ac:dyDescent="0.25">
      <c r="B52" s="295"/>
      <c r="C52" s="298"/>
      <c r="D52" s="70" t="s">
        <v>15</v>
      </c>
      <c r="E52" s="99">
        <v>4545025</v>
      </c>
      <c r="F52" s="99">
        <v>2766105</v>
      </c>
      <c r="G52" s="99">
        <v>551965</v>
      </c>
      <c r="H52" s="99">
        <v>3870331</v>
      </c>
      <c r="I52" s="99">
        <v>4707696</v>
      </c>
      <c r="J52" s="114">
        <f>I52/H52-1</f>
        <v>0.21635488024150895</v>
      </c>
      <c r="K52" s="99">
        <f>I52-H52</f>
        <v>837365</v>
      </c>
      <c r="L52" s="114">
        <f>I52/E52-1</f>
        <v>3.5791002249712545E-2</v>
      </c>
      <c r="M52" s="99">
        <f>I52-E52</f>
        <v>162671</v>
      </c>
      <c r="N52" s="114">
        <v>1</v>
      </c>
      <c r="O52" s="114">
        <f>I52/$I$49</f>
        <v>0.15104248665098285</v>
      </c>
    </row>
    <row r="53" spans="2:15" x14ac:dyDescent="0.25">
      <c r="B53" s="295"/>
      <c r="C53" s="299"/>
      <c r="D53" s="74" t="s">
        <v>14</v>
      </c>
      <c r="E53" s="100">
        <v>5871063</v>
      </c>
      <c r="F53" s="100">
        <v>3463615</v>
      </c>
      <c r="G53" s="100">
        <v>325612</v>
      </c>
      <c r="H53" s="100">
        <v>4870179</v>
      </c>
      <c r="I53" s="100">
        <v>5830988</v>
      </c>
      <c r="J53" s="116">
        <f>I53/H53-1</f>
        <v>0.19728412446441901</v>
      </c>
      <c r="K53" s="100">
        <f>I53-H53</f>
        <v>960809</v>
      </c>
      <c r="L53" s="116">
        <f>I53/E53-1</f>
        <v>-6.8258507871572505E-3</v>
      </c>
      <c r="M53" s="100">
        <f>I53-E53</f>
        <v>-40075</v>
      </c>
      <c r="N53" s="116">
        <v>1</v>
      </c>
      <c r="O53" s="116">
        <f>I53/$I$49</f>
        <v>0.18708237047422799</v>
      </c>
    </row>
    <row r="54" spans="2:15" x14ac:dyDescent="0.25">
      <c r="B54" s="295"/>
      <c r="C54" s="300" t="s">
        <v>1</v>
      </c>
      <c r="D54" s="78" t="s">
        <v>9</v>
      </c>
      <c r="E54" s="82">
        <f t="shared" ref="E54:I58" si="8">E49/E44</f>
        <v>7.5801517947857535</v>
      </c>
      <c r="F54" s="82">
        <f t="shared" si="8"/>
        <v>8.0666044661168375</v>
      </c>
      <c r="G54" s="82">
        <f t="shared" si="8"/>
        <v>5.347638486052924</v>
      </c>
      <c r="H54" s="82">
        <f t="shared" si="8"/>
        <v>6.9354697411181414</v>
      </c>
      <c r="I54" s="82">
        <f t="shared" si="8"/>
        <v>7.0967177479050605</v>
      </c>
      <c r="J54" s="122">
        <f t="shared" si="4"/>
        <v>2.3249759973853257E-2</v>
      </c>
      <c r="K54" s="82">
        <f t="shared" si="5"/>
        <v>0.16124800678691908</v>
      </c>
      <c r="L54" s="122">
        <f t="shared" si="6"/>
        <v>-6.3776301579242523E-2</v>
      </c>
      <c r="M54" s="82">
        <f t="shared" si="7"/>
        <v>-0.48343404688069302</v>
      </c>
      <c r="N54" s="69">
        <v>1</v>
      </c>
      <c r="O54" s="69"/>
    </row>
    <row r="55" spans="2:15" x14ac:dyDescent="0.25">
      <c r="B55" s="295"/>
      <c r="C55" s="301"/>
      <c r="D55" s="2" t="s">
        <v>12</v>
      </c>
      <c r="E55" s="87">
        <f t="shared" si="8"/>
        <v>7.145790319172499</v>
      </c>
      <c r="F55" s="87">
        <f t="shared" si="8"/>
        <v>7.598989144065972</v>
      </c>
      <c r="G55" s="87">
        <f t="shared" si="8"/>
        <v>4.7037038442563848</v>
      </c>
      <c r="H55" s="87">
        <f t="shared" si="8"/>
        <v>6.6108476926810669</v>
      </c>
      <c r="I55" s="87">
        <f t="shared" si="8"/>
        <v>6.6548570897735981</v>
      </c>
      <c r="J55" s="123">
        <f t="shared" si="4"/>
        <v>6.65714884662294E-3</v>
      </c>
      <c r="K55" s="87">
        <f>(I55-H55)</f>
        <v>4.4009397092531266E-2</v>
      </c>
      <c r="L55" s="123">
        <f t="shared" si="6"/>
        <v>-6.8702439824144257E-2</v>
      </c>
      <c r="M55" s="87">
        <f>(I55-E55)</f>
        <v>-0.49093322939890083</v>
      </c>
      <c r="N55" s="118"/>
      <c r="O55" s="118"/>
    </row>
    <row r="56" spans="2:15" x14ac:dyDescent="0.25">
      <c r="B56" s="295"/>
      <c r="C56" s="301"/>
      <c r="D56" s="2" t="s">
        <v>13</v>
      </c>
      <c r="E56" s="87">
        <f t="shared" si="8"/>
        <v>8.061139636413662</v>
      </c>
      <c r="F56" s="87">
        <f t="shared" si="8"/>
        <v>8.3921652324518927</v>
      </c>
      <c r="G56" s="87">
        <f t="shared" si="8"/>
        <v>5.2435231316725979</v>
      </c>
      <c r="H56" s="87">
        <f t="shared" si="8"/>
        <v>7.1020438669850234</v>
      </c>
      <c r="I56" s="87">
        <f t="shared" si="8"/>
        <v>7.365791118974756</v>
      </c>
      <c r="J56" s="123">
        <f t="shared" si="4"/>
        <v>3.7136809759202416E-2</v>
      </c>
      <c r="K56" s="87">
        <f t="shared" si="5"/>
        <v>0.26374725198973259</v>
      </c>
      <c r="L56" s="123">
        <f t="shared" si="6"/>
        <v>-8.6259331658006255E-2</v>
      </c>
      <c r="M56" s="87">
        <f t="shared" si="7"/>
        <v>-0.69534851743890602</v>
      </c>
      <c r="N56" s="118">
        <v>1</v>
      </c>
      <c r="O56" s="118"/>
    </row>
    <row r="57" spans="2:15" x14ac:dyDescent="0.25">
      <c r="B57" s="295"/>
      <c r="C57" s="301"/>
      <c r="D57" s="2" t="s">
        <v>15</v>
      </c>
      <c r="E57" s="87">
        <f t="shared" si="8"/>
        <v>8.0347214733600509</v>
      </c>
      <c r="F57" s="87">
        <f t="shared" si="8"/>
        <v>8.4545121112554451</v>
      </c>
      <c r="G57" s="87">
        <f t="shared" si="8"/>
        <v>7.4353741496598635</v>
      </c>
      <c r="H57" s="87">
        <f t="shared" si="8"/>
        <v>7.3290757632854175</v>
      </c>
      <c r="I57" s="87">
        <f t="shared" si="8"/>
        <v>7.5959126574987055</v>
      </c>
      <c r="J57" s="114">
        <f t="shared" si="4"/>
        <v>3.6407986877416754E-2</v>
      </c>
      <c r="K57" s="87">
        <f t="shared" si="5"/>
        <v>0.26683689421328793</v>
      </c>
      <c r="L57" s="114">
        <f t="shared" si="6"/>
        <v>-5.461406687416126E-2</v>
      </c>
      <c r="M57" s="87">
        <f t="shared" si="7"/>
        <v>-0.43880881586134546</v>
      </c>
      <c r="N57" s="114">
        <v>1</v>
      </c>
      <c r="O57" s="114"/>
    </row>
    <row r="58" spans="2:15" x14ac:dyDescent="0.25">
      <c r="B58" s="295"/>
      <c r="C58" s="302"/>
      <c r="D58" s="89" t="s">
        <v>14</v>
      </c>
      <c r="E58" s="93">
        <f t="shared" si="8"/>
        <v>7.5345577232558796</v>
      </c>
      <c r="F58" s="93">
        <f t="shared" si="8"/>
        <v>8.4375928749957367</v>
      </c>
      <c r="G58" s="93">
        <f t="shared" si="8"/>
        <v>6.6565540927303948</v>
      </c>
      <c r="H58" s="93">
        <f t="shared" si="8"/>
        <v>7.2689672774165812</v>
      </c>
      <c r="I58" s="93">
        <f t="shared" si="8"/>
        <v>7.3815300597638061</v>
      </c>
      <c r="J58" s="116">
        <f t="shared" si="4"/>
        <v>1.5485388508617692E-2</v>
      </c>
      <c r="K58" s="93">
        <f t="shared" si="5"/>
        <v>0.11256278234722483</v>
      </c>
      <c r="L58" s="116">
        <f t="shared" si="6"/>
        <v>-2.0310105664164468E-2</v>
      </c>
      <c r="M58" s="93">
        <f t="shared" si="7"/>
        <v>-0.15302766349207353</v>
      </c>
      <c r="N58" s="116">
        <v>1</v>
      </c>
      <c r="O58" s="116"/>
    </row>
    <row r="59" spans="2:15" x14ac:dyDescent="0.25">
      <c r="B59" s="295"/>
      <c r="C59" s="297" t="s">
        <v>36</v>
      </c>
      <c r="D59" s="66" t="s">
        <v>9</v>
      </c>
      <c r="E59" s="69">
        <v>0.67969466115247001</v>
      </c>
      <c r="F59" s="69">
        <v>0.56557041192451407</v>
      </c>
      <c r="G59" s="69">
        <v>0.18827507040637714</v>
      </c>
      <c r="H59" s="69">
        <v>0.62814045992959855</v>
      </c>
      <c r="I59" s="69">
        <v>0.7194320950523041</v>
      </c>
      <c r="J59" s="69">
        <f t="shared" si="4"/>
        <v>0.14533633947562841</v>
      </c>
      <c r="K59" s="95">
        <f>(I59-H59)*100</f>
        <v>9.129163512270555</v>
      </c>
      <c r="L59" s="69">
        <f t="shared" si="6"/>
        <v>5.8463654595221515E-2</v>
      </c>
      <c r="M59" s="95">
        <f>(I59-E59)*100</f>
        <v>3.9737433899834085</v>
      </c>
      <c r="N59" s="69"/>
      <c r="O59" s="69"/>
    </row>
    <row r="60" spans="2:15" x14ac:dyDescent="0.25">
      <c r="B60" s="295"/>
      <c r="C60" s="298"/>
      <c r="D60" s="70" t="s">
        <v>12</v>
      </c>
      <c r="E60" s="118">
        <v>0.70521364951446053</v>
      </c>
      <c r="F60" s="118">
        <v>0.58216869574500085</v>
      </c>
      <c r="G60" s="118">
        <v>0.19938216723726546</v>
      </c>
      <c r="H60" s="118">
        <v>0.65257788495920732</v>
      </c>
      <c r="I60" s="118">
        <v>0.74884352924177333</v>
      </c>
      <c r="J60" s="118">
        <f t="shared" si="4"/>
        <v>0.14751594637410004</v>
      </c>
      <c r="K60" s="96">
        <f>(I60-H60)*100</f>
        <v>9.6265644282566001</v>
      </c>
      <c r="L60" s="118">
        <f t="shared" si="6"/>
        <v>6.1867605309897211E-2</v>
      </c>
      <c r="M60" s="96">
        <f>(I60-E60)*100</f>
        <v>4.3629879727312808</v>
      </c>
      <c r="N60" s="118"/>
      <c r="O60" s="118"/>
    </row>
    <row r="61" spans="2:15" x14ac:dyDescent="0.25">
      <c r="B61" s="295"/>
      <c r="C61" s="298"/>
      <c r="D61" s="70" t="s">
        <v>13</v>
      </c>
      <c r="E61" s="118">
        <v>0.65732901928802678</v>
      </c>
      <c r="F61" s="118">
        <v>0.57180148433487032</v>
      </c>
      <c r="G61" s="118">
        <v>0.19381804836276148</v>
      </c>
      <c r="H61" s="118">
        <v>0.61190313377123784</v>
      </c>
      <c r="I61" s="118">
        <v>0.71137165573689543</v>
      </c>
      <c r="J61" s="118">
        <f t="shared" si="4"/>
        <v>0.16255599371197893</v>
      </c>
      <c r="K61" s="96">
        <f>(I61-H61)*100</f>
        <v>9.946852196565759</v>
      </c>
      <c r="L61" s="118">
        <f t="shared" si="6"/>
        <v>8.2215503747885554E-2</v>
      </c>
      <c r="M61" s="96">
        <f>(I61-E61)*100</f>
        <v>5.4042636448868642</v>
      </c>
      <c r="N61" s="118"/>
      <c r="O61" s="118"/>
    </row>
    <row r="62" spans="2:15" x14ac:dyDescent="0.25">
      <c r="B62" s="295"/>
      <c r="C62" s="298"/>
      <c r="D62" s="70" t="s">
        <v>15</v>
      </c>
      <c r="E62" s="118">
        <v>0.62567454089920427</v>
      </c>
      <c r="F62" s="118">
        <v>0.52795527781589791</v>
      </c>
      <c r="G62" s="118">
        <v>0.2218532918162697</v>
      </c>
      <c r="H62" s="118">
        <v>0.58721302038820411</v>
      </c>
      <c r="I62" s="118">
        <v>0.65630818698351423</v>
      </c>
      <c r="J62" s="118">
        <f t="shared" si="4"/>
        <v>0.11766627134669383</v>
      </c>
      <c r="K62" s="96">
        <f>(I62-H62)*100</f>
        <v>6.909516659531012</v>
      </c>
      <c r="L62" s="118">
        <f t="shared" si="6"/>
        <v>4.8960991828569611E-2</v>
      </c>
      <c r="M62" s="96">
        <f>(I62-E62)*100</f>
        <v>3.0633646084309962</v>
      </c>
      <c r="N62" s="73"/>
      <c r="O62" s="73"/>
    </row>
    <row r="63" spans="2:15" x14ac:dyDescent="0.25">
      <c r="B63" s="295"/>
      <c r="C63" s="299"/>
      <c r="D63" s="74" t="s">
        <v>14</v>
      </c>
      <c r="E63" s="118">
        <v>0.74166179473406824</v>
      </c>
      <c r="F63" s="118">
        <v>0.58083286672042989</v>
      </c>
      <c r="G63" s="118">
        <v>0.12315645626575095</v>
      </c>
      <c r="H63" s="118">
        <v>0.67074068121335417</v>
      </c>
      <c r="I63" s="118">
        <v>0.75962729593621359</v>
      </c>
      <c r="J63" s="118">
        <f t="shared" si="4"/>
        <v>0.13252008892924994</v>
      </c>
      <c r="K63" s="96">
        <f>(I63-H63)*100</f>
        <v>8.8886614722859409</v>
      </c>
      <c r="L63" s="118">
        <f t="shared" si="6"/>
        <v>2.4223306808714762E-2</v>
      </c>
      <c r="M63" s="96">
        <f>(I63-E63)*100</f>
        <v>1.7965501202145351</v>
      </c>
      <c r="N63" s="77"/>
      <c r="O63" s="77"/>
    </row>
    <row r="64" spans="2:15" x14ac:dyDescent="0.25">
      <c r="B64" s="295"/>
      <c r="C64" s="300" t="s">
        <v>37</v>
      </c>
      <c r="D64" s="78" t="s">
        <v>9</v>
      </c>
      <c r="E64" s="98">
        <v>398814.75</v>
      </c>
      <c r="F64" s="98">
        <v>293835.5</v>
      </c>
      <c r="G64" s="98">
        <v>145009.5</v>
      </c>
      <c r="H64" s="98">
        <v>341720.25</v>
      </c>
      <c r="I64" s="98">
        <v>360997</v>
      </c>
      <c r="J64" s="122">
        <f t="shared" si="4"/>
        <v>5.6410909215944827E-2</v>
      </c>
      <c r="K64" s="98">
        <f>I64-H64</f>
        <v>19276.75</v>
      </c>
      <c r="L64" s="122">
        <f t="shared" si="6"/>
        <v>-9.482535437819184E-2</v>
      </c>
      <c r="M64" s="98">
        <f>I64-E64</f>
        <v>-37817.75</v>
      </c>
      <c r="N64" s="69">
        <v>3.7071776396165851E-2</v>
      </c>
      <c r="O64" s="69">
        <f>I64/$I$64</f>
        <v>1</v>
      </c>
    </row>
    <row r="65" spans="2:15" x14ac:dyDescent="0.25">
      <c r="B65" s="295"/>
      <c r="C65" s="301"/>
      <c r="D65" s="2" t="s">
        <v>12</v>
      </c>
      <c r="E65" s="99">
        <v>132671.25</v>
      </c>
      <c r="F65" s="99">
        <v>101916</v>
      </c>
      <c r="G65" s="99">
        <v>51703.25</v>
      </c>
      <c r="H65" s="99">
        <v>121718.75</v>
      </c>
      <c r="I65" s="99">
        <v>125943.5</v>
      </c>
      <c r="J65" s="123">
        <f t="shared" si="4"/>
        <v>3.4709114249037221E-2</v>
      </c>
      <c r="K65" s="99">
        <f>I65-H65</f>
        <v>4224.75</v>
      </c>
      <c r="L65" s="123">
        <f t="shared" si="6"/>
        <v>-5.0709931503622685E-2</v>
      </c>
      <c r="M65" s="99">
        <f>I65-E65</f>
        <v>-6727.75</v>
      </c>
      <c r="N65" s="118">
        <v>3.7071776396165851E-2</v>
      </c>
      <c r="O65" s="118">
        <f>I65/$I$64</f>
        <v>0.3488768604725247</v>
      </c>
    </row>
    <row r="66" spans="2:15" x14ac:dyDescent="0.25">
      <c r="B66" s="295"/>
      <c r="C66" s="301"/>
      <c r="D66" s="2" t="s">
        <v>13</v>
      </c>
      <c r="E66" s="99">
        <v>126288.5</v>
      </c>
      <c r="F66" s="99">
        <v>88698</v>
      </c>
      <c r="G66" s="99">
        <v>44258.75</v>
      </c>
      <c r="H66" s="99">
        <v>95748.25</v>
      </c>
      <c r="I66" s="99">
        <v>102256</v>
      </c>
      <c r="J66" s="123">
        <f t="shared" si="4"/>
        <v>6.7967299663440395E-2</v>
      </c>
      <c r="K66" s="99">
        <f>I66-H66</f>
        <v>6507.75</v>
      </c>
      <c r="L66" s="123">
        <f t="shared" si="6"/>
        <v>-0.19029840405104181</v>
      </c>
      <c r="M66" s="99">
        <f>I66-E66</f>
        <v>-24032.5</v>
      </c>
      <c r="N66" s="118">
        <v>3.7071776396165851E-2</v>
      </c>
      <c r="O66" s="118">
        <f>I66/$I$64</f>
        <v>0.28325997168951544</v>
      </c>
    </row>
    <row r="67" spans="2:15" x14ac:dyDescent="0.25">
      <c r="B67" s="295"/>
      <c r="C67" s="301"/>
      <c r="D67" s="2" t="s">
        <v>15</v>
      </c>
      <c r="E67" s="99">
        <v>60535</v>
      </c>
      <c r="F67" s="99">
        <v>43181.75</v>
      </c>
      <c r="G67" s="99">
        <v>20618.75</v>
      </c>
      <c r="H67" s="99">
        <v>54925.5</v>
      </c>
      <c r="I67" s="99">
        <v>59774</v>
      </c>
      <c r="J67" s="114">
        <f t="shared" si="4"/>
        <v>8.827411675815422E-2</v>
      </c>
      <c r="K67" s="99">
        <f>I67-H67</f>
        <v>4848.5</v>
      </c>
      <c r="L67" s="114">
        <f t="shared" si="6"/>
        <v>-1.2571239778640497E-2</v>
      </c>
      <c r="M67" s="99">
        <f>I67-E67</f>
        <v>-761</v>
      </c>
      <c r="N67" s="114">
        <v>3.7071776396165851E-2</v>
      </c>
      <c r="O67" s="114">
        <f>I67/$I$64</f>
        <v>0.16558032338218878</v>
      </c>
    </row>
    <row r="68" spans="2:15" x14ac:dyDescent="0.25">
      <c r="B68" s="296"/>
      <c r="C68" s="302"/>
      <c r="D68" s="89" t="s">
        <v>14</v>
      </c>
      <c r="E68" s="100">
        <v>65964</v>
      </c>
      <c r="F68" s="100">
        <v>49152.75</v>
      </c>
      <c r="G68" s="100">
        <v>21921</v>
      </c>
      <c r="H68" s="100">
        <v>60503</v>
      </c>
      <c r="I68" s="100">
        <v>63961.75</v>
      </c>
      <c r="J68" s="116">
        <f t="shared" si="4"/>
        <v>5.7166586780820872E-2</v>
      </c>
      <c r="K68" s="100">
        <f>I68-H68</f>
        <v>3458.75</v>
      </c>
      <c r="L68" s="116">
        <f t="shared" si="6"/>
        <v>-3.0353677763628628E-2</v>
      </c>
      <c r="M68" s="100">
        <f>I68-E68</f>
        <v>-2002.25</v>
      </c>
      <c r="N68" s="116">
        <v>3.7071776396165851E-2</v>
      </c>
      <c r="O68" s="116">
        <f>I68/$I$64</f>
        <v>0.17718083529780027</v>
      </c>
    </row>
    <row r="69" spans="2:15" ht="6" customHeight="1" x14ac:dyDescent="0.25"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101"/>
      <c r="O69" s="101"/>
    </row>
    <row r="70" spans="2:15" x14ac:dyDescent="0.25">
      <c r="B70" s="292" t="s">
        <v>19</v>
      </c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292"/>
    </row>
    <row r="71" spans="2:15" x14ac:dyDescent="0.25">
      <c r="B71" s="110"/>
    </row>
    <row r="73" spans="2:15" ht="21.75" thickBot="1" x14ac:dyDescent="0.3">
      <c r="B73" s="293" t="s">
        <v>38</v>
      </c>
      <c r="C73" s="293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65"/>
      <c r="O73" s="65"/>
    </row>
    <row r="74" spans="2:15" ht="15.75" thickBot="1" x14ac:dyDescent="0.3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 ht="45" x14ac:dyDescent="0.25">
      <c r="B75" s="2"/>
      <c r="C75" s="2"/>
      <c r="D75" s="2"/>
      <c r="E75" s="111">
        <v>2018</v>
      </c>
      <c r="F75" s="111">
        <v>2019</v>
      </c>
      <c r="G75" s="111">
        <v>2020</v>
      </c>
      <c r="H75" s="111">
        <v>2021</v>
      </c>
      <c r="I75" s="111">
        <v>2022</v>
      </c>
      <c r="J75" s="46" t="str">
        <f>CONCATENATE("var. ",RIGHT(I75,2),"/",RIGHT(H75,2))</f>
        <v>var. 22/21</v>
      </c>
      <c r="K75" s="46" t="str">
        <f>CONCATENATE("dif. ",RIGHT(I75,2),"/",RIGHT(H75,2))</f>
        <v>dif. 22/21</v>
      </c>
      <c r="L75" s="46" t="str">
        <f>CONCATENATE("var. ",RIGHT(I75,2),"/",RIGHT(F75,2))</f>
        <v>var. 22/19</v>
      </c>
      <c r="M75" s="46" t="str">
        <f>CONCATENATE("dif. ",RIGHT(I75,2),"/",RIGHT(F75,2))</f>
        <v>dif. 22/19</v>
      </c>
      <c r="N75" s="46" t="s">
        <v>32</v>
      </c>
      <c r="O75" s="46" t="str">
        <f>CONCATENATE("cuota ",I75)</f>
        <v>cuota 2022</v>
      </c>
    </row>
    <row r="76" spans="2:15" x14ac:dyDescent="0.25">
      <c r="B76" s="294" t="s">
        <v>39</v>
      </c>
      <c r="C76" s="297" t="s">
        <v>2</v>
      </c>
      <c r="D76" s="66" t="s">
        <v>9</v>
      </c>
      <c r="E76" s="67">
        <v>13460559</v>
      </c>
      <c r="F76" s="67">
        <v>13140461</v>
      </c>
      <c r="G76" s="67">
        <v>4156146</v>
      </c>
      <c r="H76" s="67">
        <v>6295130</v>
      </c>
      <c r="I76" s="67">
        <v>12449338</v>
      </c>
      <c r="J76" s="69">
        <f>I76/H76-1</f>
        <v>0.97761412393389802</v>
      </c>
      <c r="K76" s="67">
        <f>I76-H76</f>
        <v>6154208</v>
      </c>
      <c r="L76" s="69">
        <f>I76/E76-1</f>
        <v>-7.5124740361823039E-2</v>
      </c>
      <c r="M76" s="67">
        <f>I76-E76</f>
        <v>-1011221</v>
      </c>
      <c r="N76" s="69">
        <v>1</v>
      </c>
      <c r="O76" s="69">
        <f>I76/I76</f>
        <v>1</v>
      </c>
    </row>
    <row r="77" spans="2:15" x14ac:dyDescent="0.25">
      <c r="B77" s="295"/>
      <c r="C77" s="298"/>
      <c r="D77" s="70" t="s">
        <v>12</v>
      </c>
      <c r="E77" s="71">
        <v>4872456</v>
      </c>
      <c r="F77" s="71">
        <v>4831573</v>
      </c>
      <c r="G77" s="71">
        <v>1565303</v>
      </c>
      <c r="H77" s="71">
        <v>2335438</v>
      </c>
      <c r="I77" s="71">
        <v>4757683</v>
      </c>
      <c r="J77" s="118">
        <f>I77/H77-1</f>
        <v>1.0371694731352319</v>
      </c>
      <c r="K77" s="71">
        <f>I77-H77</f>
        <v>2422245</v>
      </c>
      <c r="L77" s="118">
        <f>I77/E77-1</f>
        <v>-2.3555471819550533E-2</v>
      </c>
      <c r="M77" s="71">
        <f>I77-E77</f>
        <v>-114773</v>
      </c>
      <c r="N77" s="118">
        <v>1</v>
      </c>
      <c r="O77" s="118">
        <f>I77/I76</f>
        <v>0.3821635335147941</v>
      </c>
    </row>
    <row r="78" spans="2:15" x14ac:dyDescent="0.25">
      <c r="B78" s="295"/>
      <c r="C78" s="298"/>
      <c r="D78" s="70" t="s">
        <v>13</v>
      </c>
      <c r="E78" s="71">
        <v>3847262</v>
      </c>
      <c r="F78" s="71">
        <v>3784870</v>
      </c>
      <c r="G78" s="71">
        <v>1235446</v>
      </c>
      <c r="H78" s="71">
        <v>1829409</v>
      </c>
      <c r="I78" s="71">
        <v>3316536</v>
      </c>
      <c r="J78" s="118">
        <f t="shared" ref="J78:J80" si="9">I78/H78-1</f>
        <v>0.81290023171417647</v>
      </c>
      <c r="K78" s="71">
        <f t="shared" ref="K78:K80" si="10">I78-H78</f>
        <v>1487127</v>
      </c>
      <c r="L78" s="118">
        <f t="shared" ref="L78:L80" si="11">I78/E78-1</f>
        <v>-0.1379490141300489</v>
      </c>
      <c r="M78" s="71">
        <f t="shared" ref="M78:M80" si="12">I78-E78</f>
        <v>-530726</v>
      </c>
      <c r="N78" s="118">
        <v>1</v>
      </c>
      <c r="O78" s="118">
        <f>I78/I76</f>
        <v>0.26640259907795899</v>
      </c>
    </row>
    <row r="79" spans="2:15" x14ac:dyDescent="0.25">
      <c r="B79" s="295"/>
      <c r="C79" s="298"/>
      <c r="D79" s="70" t="s">
        <v>15</v>
      </c>
      <c r="E79" s="71">
        <v>1903505</v>
      </c>
      <c r="F79" s="71">
        <v>1754941</v>
      </c>
      <c r="G79" s="71">
        <v>558351</v>
      </c>
      <c r="H79" s="71">
        <v>964380</v>
      </c>
      <c r="I79" s="71">
        <v>1824210</v>
      </c>
      <c r="J79" s="73">
        <f t="shared" si="9"/>
        <v>0.89158837802525981</v>
      </c>
      <c r="K79" s="71">
        <f t="shared" si="10"/>
        <v>859830</v>
      </c>
      <c r="L79" s="73">
        <f t="shared" si="11"/>
        <v>-4.1657363652840451E-2</v>
      </c>
      <c r="M79" s="71">
        <f t="shared" si="12"/>
        <v>-79295</v>
      </c>
      <c r="N79" s="73">
        <v>1</v>
      </c>
      <c r="O79" s="73">
        <f>I79/I76</f>
        <v>0.14653068299695934</v>
      </c>
    </row>
    <row r="80" spans="2:15" x14ac:dyDescent="0.25">
      <c r="B80" s="295"/>
      <c r="C80" s="299"/>
      <c r="D80" s="74" t="s">
        <v>14</v>
      </c>
      <c r="E80" s="75">
        <v>2399285</v>
      </c>
      <c r="F80" s="75">
        <v>2348180</v>
      </c>
      <c r="G80" s="75">
        <v>643160</v>
      </c>
      <c r="H80" s="75">
        <v>957523</v>
      </c>
      <c r="I80" s="75">
        <v>2251584</v>
      </c>
      <c r="J80" s="77">
        <f t="shared" si="9"/>
        <v>1.3514672754597017</v>
      </c>
      <c r="K80" s="75">
        <f t="shared" si="10"/>
        <v>1294061</v>
      </c>
      <c r="L80" s="77">
        <f t="shared" si="11"/>
        <v>-6.1560423209414461E-2</v>
      </c>
      <c r="M80" s="75">
        <f t="shared" si="12"/>
        <v>-147701</v>
      </c>
      <c r="N80" s="77">
        <v>1</v>
      </c>
      <c r="O80" s="77">
        <f>I80/I76</f>
        <v>0.18085973728080962</v>
      </c>
    </row>
    <row r="81" spans="2:15" x14ac:dyDescent="0.25">
      <c r="B81" s="295"/>
      <c r="C81" s="297" t="s">
        <v>4</v>
      </c>
      <c r="D81" s="66" t="s">
        <v>9</v>
      </c>
      <c r="E81" s="98">
        <v>102297590</v>
      </c>
      <c r="F81" s="98">
        <v>97964361</v>
      </c>
      <c r="G81" s="98">
        <v>29252005</v>
      </c>
      <c r="H81" s="98">
        <v>40204828</v>
      </c>
      <c r="I81" s="98">
        <v>86708053</v>
      </c>
      <c r="J81" s="122">
        <f>I81/H81-1</f>
        <v>1.1566577277733909</v>
      </c>
      <c r="K81" s="98">
        <f>I81-H81</f>
        <v>46503225</v>
      </c>
      <c r="L81" s="122">
        <f>I81/E81-1</f>
        <v>-0.15239398112897873</v>
      </c>
      <c r="M81" s="98">
        <f>I81-E81</f>
        <v>-15589537</v>
      </c>
      <c r="N81" s="69">
        <v>1</v>
      </c>
      <c r="O81" s="69">
        <f>I81/I81</f>
        <v>1</v>
      </c>
    </row>
    <row r="82" spans="2:15" x14ac:dyDescent="0.25">
      <c r="B82" s="295"/>
      <c r="C82" s="298"/>
      <c r="D82" s="70" t="s">
        <v>12</v>
      </c>
      <c r="E82" s="99">
        <v>34510831</v>
      </c>
      <c r="F82" s="99">
        <v>34034766</v>
      </c>
      <c r="G82" s="99">
        <v>10243785</v>
      </c>
      <c r="H82" s="99">
        <v>13903380</v>
      </c>
      <c r="I82" s="99">
        <v>31405937</v>
      </c>
      <c r="J82" s="123">
        <f t="shared" ref="J82" si="13">I82/H82-1</f>
        <v>1.2588706487199515</v>
      </c>
      <c r="K82" s="99">
        <f t="shared" ref="K82" si="14">I82-H82</f>
        <v>17502557</v>
      </c>
      <c r="L82" s="123">
        <f t="shared" ref="L82" si="15">I82/E82-1</f>
        <v>-8.9968682585475857E-2</v>
      </c>
      <c r="M82" s="99">
        <f t="shared" ref="M82" si="16">I82-E82</f>
        <v>-3104894</v>
      </c>
      <c r="N82" s="118">
        <v>1</v>
      </c>
      <c r="O82" s="118">
        <f>I82/I81</f>
        <v>0.36220323157296591</v>
      </c>
    </row>
    <row r="83" spans="2:15" x14ac:dyDescent="0.25">
      <c r="B83" s="295"/>
      <c r="C83" s="298"/>
      <c r="D83" s="70" t="s">
        <v>13</v>
      </c>
      <c r="E83" s="99">
        <v>30413909</v>
      </c>
      <c r="F83" s="99">
        <v>28845156</v>
      </c>
      <c r="G83" s="99">
        <v>8778034</v>
      </c>
      <c r="H83" s="99">
        <v>11489687</v>
      </c>
      <c r="I83" s="99">
        <v>23157953</v>
      </c>
      <c r="J83" s="123">
        <f>I83/H83-1</f>
        <v>1.0155425469814801</v>
      </c>
      <c r="K83" s="99">
        <f>I83-H83</f>
        <v>11668266</v>
      </c>
      <c r="L83" s="123">
        <f>I83/E83-1</f>
        <v>-0.23857360788447157</v>
      </c>
      <c r="M83" s="99">
        <f>I83-E83</f>
        <v>-7255956</v>
      </c>
      <c r="N83" s="118">
        <v>1</v>
      </c>
      <c r="O83" s="118">
        <f>I83/I81</f>
        <v>0.26707961024104648</v>
      </c>
    </row>
    <row r="84" spans="2:15" x14ac:dyDescent="0.25">
      <c r="B84" s="295"/>
      <c r="C84" s="298"/>
      <c r="D84" s="70" t="s">
        <v>15</v>
      </c>
      <c r="E84" s="99">
        <v>15933630</v>
      </c>
      <c r="F84" s="99">
        <v>14312350</v>
      </c>
      <c r="G84" s="99">
        <v>4344721</v>
      </c>
      <c r="H84" s="99">
        <v>7170601</v>
      </c>
      <c r="I84" s="99">
        <v>13762076</v>
      </c>
      <c r="J84" s="114">
        <f>I84/H84-1</f>
        <v>0.91923605845590917</v>
      </c>
      <c r="K84" s="99">
        <f>I84-H84</f>
        <v>6591475</v>
      </c>
      <c r="L84" s="114">
        <f>I84/E84-1</f>
        <v>-0.13628746243009282</v>
      </c>
      <c r="M84" s="99">
        <f>I84-E84</f>
        <v>-2171554</v>
      </c>
      <c r="N84" s="114">
        <v>1</v>
      </c>
      <c r="O84" s="73">
        <f>I84/I81</f>
        <v>0.15871739156684789</v>
      </c>
    </row>
    <row r="85" spans="2:15" x14ac:dyDescent="0.25">
      <c r="B85" s="295"/>
      <c r="C85" s="299"/>
      <c r="D85" s="74" t="s">
        <v>14</v>
      </c>
      <c r="E85" s="100">
        <v>18728240</v>
      </c>
      <c r="F85" s="100">
        <v>18176327</v>
      </c>
      <c r="G85" s="100">
        <v>4999955</v>
      </c>
      <c r="H85" s="100">
        <v>6676787</v>
      </c>
      <c r="I85" s="100">
        <v>16792166</v>
      </c>
      <c r="J85" s="116">
        <f>I85/H85-1</f>
        <v>1.5150069936333148</v>
      </c>
      <c r="K85" s="100">
        <f>I85-H85</f>
        <v>10115379</v>
      </c>
      <c r="L85" s="116">
        <f>I85/E85-1</f>
        <v>-0.10337725274772214</v>
      </c>
      <c r="M85" s="100">
        <f>I85-E85</f>
        <v>-1936074</v>
      </c>
      <c r="N85" s="116">
        <v>1</v>
      </c>
      <c r="O85" s="77">
        <f>I85/I81</f>
        <v>0.1936632806182374</v>
      </c>
    </row>
    <row r="86" spans="2:15" x14ac:dyDescent="0.25">
      <c r="B86" s="295"/>
      <c r="C86" s="300" t="s">
        <v>1</v>
      </c>
      <c r="D86" s="78" t="s">
        <v>9</v>
      </c>
      <c r="E86" s="82">
        <f t="shared" ref="E86:I90" si="17">E81/E76</f>
        <v>7.5998025044873696</v>
      </c>
      <c r="F86" s="82">
        <f t="shared" si="17"/>
        <v>7.4551692668925389</v>
      </c>
      <c r="G86" s="82">
        <f t="shared" si="17"/>
        <v>7.0382525060476704</v>
      </c>
      <c r="H86" s="82">
        <f t="shared" si="17"/>
        <v>6.3866557164029976</v>
      </c>
      <c r="I86" s="82">
        <f t="shared" si="17"/>
        <v>6.9648725900124164</v>
      </c>
      <c r="J86" s="122">
        <f t="shared" ref="J86:J100" si="18">I86/H86-1</f>
        <v>9.0535156314183407E-2</v>
      </c>
      <c r="K86" s="82">
        <f t="shared" ref="K86" si="19">I86-H86</f>
        <v>0.57821687360941887</v>
      </c>
      <c r="L86" s="122">
        <f t="shared" ref="L86:L100" si="20">I86/E86-1</f>
        <v>-8.3545580835824751E-2</v>
      </c>
      <c r="M86" s="82">
        <f t="shared" ref="M86" si="21">I86-E86</f>
        <v>-0.63492991447495317</v>
      </c>
      <c r="N86" s="69">
        <v>1</v>
      </c>
      <c r="O86" s="69"/>
    </row>
    <row r="87" spans="2:15" x14ac:dyDescent="0.25">
      <c r="B87" s="295"/>
      <c r="C87" s="301"/>
      <c r="D87" s="2" t="s">
        <v>12</v>
      </c>
      <c r="E87" s="87">
        <f t="shared" si="17"/>
        <v>7.0828409738333198</v>
      </c>
      <c r="F87" s="87">
        <f t="shared" si="17"/>
        <v>7.0442412853950467</v>
      </c>
      <c r="G87" s="87">
        <f t="shared" si="17"/>
        <v>6.5442824807720932</v>
      </c>
      <c r="H87" s="87">
        <f t="shared" si="17"/>
        <v>5.9532216226677823</v>
      </c>
      <c r="I87" s="87">
        <f t="shared" si="17"/>
        <v>6.6010991064347921</v>
      </c>
      <c r="J87" s="123">
        <f t="shared" si="18"/>
        <v>0.10882804720390715</v>
      </c>
      <c r="K87" s="87">
        <f>(I87-H87)</f>
        <v>0.64787748376700982</v>
      </c>
      <c r="L87" s="123">
        <f t="shared" si="20"/>
        <v>-6.8015344291685098E-2</v>
      </c>
      <c r="M87" s="87">
        <f>(I87-E87)</f>
        <v>-0.48174186739852765</v>
      </c>
      <c r="N87" s="118"/>
      <c r="O87" s="118"/>
    </row>
    <row r="88" spans="2:15" x14ac:dyDescent="0.25">
      <c r="B88" s="295"/>
      <c r="C88" s="301"/>
      <c r="D88" s="2" t="s">
        <v>13</v>
      </c>
      <c r="E88" s="87">
        <f t="shared" si="17"/>
        <v>7.9053386538270596</v>
      </c>
      <c r="F88" s="87">
        <f t="shared" si="17"/>
        <v>7.6211748355954105</v>
      </c>
      <c r="G88" s="87">
        <f t="shared" si="17"/>
        <v>7.1051539282170166</v>
      </c>
      <c r="H88" s="87">
        <f t="shared" si="17"/>
        <v>6.2805457937508784</v>
      </c>
      <c r="I88" s="87">
        <f t="shared" si="17"/>
        <v>6.9825724792373727</v>
      </c>
      <c r="J88" s="123">
        <f t="shared" si="18"/>
        <v>0.11177797416667334</v>
      </c>
      <c r="K88" s="87">
        <f t="shared" ref="K88:K90" si="22">I88-H88</f>
        <v>0.70202668548649427</v>
      </c>
      <c r="L88" s="123">
        <f t="shared" si="20"/>
        <v>-0.11672696325829957</v>
      </c>
      <c r="M88" s="87">
        <f t="shared" ref="M88:M90" si="23">I88-E88</f>
        <v>-0.9227661745896869</v>
      </c>
      <c r="N88" s="118">
        <v>1</v>
      </c>
      <c r="O88" s="118"/>
    </row>
    <row r="89" spans="2:15" x14ac:dyDescent="0.25">
      <c r="B89" s="295"/>
      <c r="C89" s="301"/>
      <c r="D89" s="2" t="s">
        <v>15</v>
      </c>
      <c r="E89" s="87">
        <f t="shared" si="17"/>
        <v>8.3706793520374259</v>
      </c>
      <c r="F89" s="87">
        <f t="shared" si="17"/>
        <v>8.1554593573231244</v>
      </c>
      <c r="G89" s="87">
        <f t="shared" si="17"/>
        <v>7.7813436350969196</v>
      </c>
      <c r="H89" s="87">
        <f t="shared" si="17"/>
        <v>7.435451792861735</v>
      </c>
      <c r="I89" s="87">
        <f t="shared" si="17"/>
        <v>7.5441292395064163</v>
      </c>
      <c r="J89" s="114">
        <f t="shared" si="18"/>
        <v>1.4616118787699639E-2</v>
      </c>
      <c r="K89" s="87">
        <f t="shared" si="22"/>
        <v>0.10867744664468137</v>
      </c>
      <c r="L89" s="114">
        <f t="shared" si="20"/>
        <v>-9.8743492346272554E-2</v>
      </c>
      <c r="M89" s="87">
        <f t="shared" si="23"/>
        <v>-0.82655011253100952</v>
      </c>
      <c r="N89" s="114">
        <v>1</v>
      </c>
      <c r="O89" s="114"/>
    </row>
    <row r="90" spans="2:15" x14ac:dyDescent="0.25">
      <c r="B90" s="295"/>
      <c r="C90" s="302"/>
      <c r="D90" s="89" t="s">
        <v>14</v>
      </c>
      <c r="E90" s="93">
        <f t="shared" si="17"/>
        <v>7.8057587989755284</v>
      </c>
      <c r="F90" s="93">
        <f t="shared" si="17"/>
        <v>7.7406020833155891</v>
      </c>
      <c r="G90" s="93">
        <f t="shared" si="17"/>
        <v>7.7740453386404624</v>
      </c>
      <c r="H90" s="93">
        <f t="shared" si="17"/>
        <v>6.9729781947796559</v>
      </c>
      <c r="I90" s="93">
        <f t="shared" si="17"/>
        <v>7.4579345029987776</v>
      </c>
      <c r="J90" s="116">
        <f t="shared" si="18"/>
        <v>6.9547945608403827E-2</v>
      </c>
      <c r="K90" s="93">
        <f t="shared" si="22"/>
        <v>0.48495630821912172</v>
      </c>
      <c r="L90" s="116">
        <f t="shared" si="20"/>
        <v>-4.4559959503540081E-2</v>
      </c>
      <c r="M90" s="93">
        <f t="shared" si="23"/>
        <v>-0.3478242959767508</v>
      </c>
      <c r="N90" s="116">
        <v>1</v>
      </c>
      <c r="O90" s="116"/>
    </row>
    <row r="91" spans="2:15" x14ac:dyDescent="0.25">
      <c r="B91" s="295"/>
      <c r="C91" s="297" t="s">
        <v>36</v>
      </c>
      <c r="D91" s="66" t="s">
        <v>9</v>
      </c>
      <c r="E91" s="69">
        <v>2.1557891266557636</v>
      </c>
      <c r="F91" s="69">
        <v>2.0469779542181037</v>
      </c>
      <c r="G91" s="69">
        <v>0.82055650788130474</v>
      </c>
      <c r="H91" s="69">
        <v>2.3038914930942553</v>
      </c>
      <c r="I91" s="69">
        <v>2.1142288823756203</v>
      </c>
      <c r="J91" s="69">
        <f t="shared" si="18"/>
        <v>-8.2322718447086052E-2</v>
      </c>
      <c r="K91" s="95">
        <f>(I91-H91)*100</f>
        <v>-18.966261071863499</v>
      </c>
      <c r="L91" s="69">
        <f t="shared" si="20"/>
        <v>-1.9278436729391446E-2</v>
      </c>
      <c r="M91" s="95">
        <f>(I91-E91)*100</f>
        <v>-4.1560244280143266</v>
      </c>
      <c r="N91" s="69"/>
      <c r="O91" s="69"/>
    </row>
    <row r="92" spans="2:15" x14ac:dyDescent="0.25">
      <c r="B92" s="295"/>
      <c r="C92" s="298"/>
      <c r="D92" s="70" t="s">
        <v>12</v>
      </c>
      <c r="E92" s="118">
        <v>2.1796613502989555</v>
      </c>
      <c r="F92" s="118">
        <v>2.1377900757995789</v>
      </c>
      <c r="G92" s="118">
        <v>0.82843532100520656</v>
      </c>
      <c r="H92" s="118">
        <v>2.236503769201307</v>
      </c>
      <c r="I92" s="118">
        <v>2.1496933912025438</v>
      </c>
      <c r="J92" s="118">
        <f t="shared" si="18"/>
        <v>-3.881521649738362E-2</v>
      </c>
      <c r="K92" s="96">
        <f>(I92-H92)*100</f>
        <v>-8.6810377998763233</v>
      </c>
      <c r="L92" s="118">
        <f t="shared" si="20"/>
        <v>-1.3748906036390229E-2</v>
      </c>
      <c r="M92" s="96">
        <f>(I92-E92)*100</f>
        <v>-2.99679590964117</v>
      </c>
      <c r="N92" s="118"/>
      <c r="O92" s="118"/>
    </row>
    <row r="93" spans="2:15" x14ac:dyDescent="0.25">
      <c r="B93" s="295"/>
      <c r="C93" s="298"/>
      <c r="D93" s="70" t="s">
        <v>13</v>
      </c>
      <c r="E93" s="118">
        <v>2.0174958287117435</v>
      </c>
      <c r="F93" s="118">
        <v>1.903401431558654</v>
      </c>
      <c r="G93" s="118">
        <v>0.81565141471950542</v>
      </c>
      <c r="H93" s="118">
        <v>2.1591104823817235</v>
      </c>
      <c r="I93" s="118">
        <v>2.0152431463058353</v>
      </c>
      <c r="J93" s="118">
        <f t="shared" si="18"/>
        <v>-6.6632688438058807E-2</v>
      </c>
      <c r="K93" s="96">
        <f>(I93-H93)*100</f>
        <v>-14.38673360758882</v>
      </c>
      <c r="L93" s="118">
        <f t="shared" si="20"/>
        <v>-1.1165735134860411E-3</v>
      </c>
      <c r="M93" s="96">
        <f>(I93-E93)*100</f>
        <v>-0.22526824059081463</v>
      </c>
      <c r="N93" s="118"/>
      <c r="O93" s="118"/>
    </row>
    <row r="94" spans="2:15" x14ac:dyDescent="0.25">
      <c r="B94" s="295"/>
      <c r="C94" s="298"/>
      <c r="D94" s="70" t="s">
        <v>15</v>
      </c>
      <c r="E94" s="118">
        <v>2.3367671438275885</v>
      </c>
      <c r="F94" s="118">
        <v>1.9702582528014096</v>
      </c>
      <c r="G94" s="118">
        <v>0.82925933129348528</v>
      </c>
      <c r="H94" s="118">
        <v>2.8821056337830031</v>
      </c>
      <c r="I94" s="118">
        <v>2.0880049315606377</v>
      </c>
      <c r="J94" s="118">
        <f t="shared" si="18"/>
        <v>-0.2755279657047276</v>
      </c>
      <c r="K94" s="96">
        <f>(I94-H94)*100</f>
        <v>-79.410070222236541</v>
      </c>
      <c r="L94" s="118">
        <f t="shared" si="20"/>
        <v>-0.1064557129382957</v>
      </c>
      <c r="M94" s="96">
        <f>(I94-E94)*100</f>
        <v>-24.876221226695083</v>
      </c>
      <c r="N94" s="73"/>
      <c r="O94" s="73"/>
    </row>
    <row r="95" spans="2:15" x14ac:dyDescent="0.25">
      <c r="B95" s="295"/>
      <c r="C95" s="299"/>
      <c r="D95" s="74" t="s">
        <v>14</v>
      </c>
      <c r="E95" s="118">
        <v>2.3062420680844964</v>
      </c>
      <c r="F95" s="118">
        <v>2.2961237691527585</v>
      </c>
      <c r="G95" s="118">
        <v>0.83847026766056476</v>
      </c>
      <c r="H95" s="118">
        <v>2.5253658531050283</v>
      </c>
      <c r="I95" s="118">
        <v>2.3126847826101926</v>
      </c>
      <c r="J95" s="118">
        <f t="shared" si="18"/>
        <v>-8.421792439829523E-2</v>
      </c>
      <c r="K95" s="96">
        <f>(I95-H95)*100</f>
        <v>-21.268107049483564</v>
      </c>
      <c r="L95" s="118">
        <f t="shared" si="20"/>
        <v>2.7935985622911108E-3</v>
      </c>
      <c r="M95" s="96">
        <f>(I95-E95)*100</f>
        <v>0.64427145256962248</v>
      </c>
      <c r="N95" s="77"/>
      <c r="O95" s="77"/>
    </row>
    <row r="96" spans="2:15" x14ac:dyDescent="0.25">
      <c r="B96" s="295"/>
      <c r="C96" s="300" t="s">
        <v>37</v>
      </c>
      <c r="D96" s="78" t="s">
        <v>9</v>
      </c>
      <c r="E96" s="98">
        <v>395437</v>
      </c>
      <c r="F96" s="98">
        <v>398814.75</v>
      </c>
      <c r="G96" s="98">
        <v>293835.5</v>
      </c>
      <c r="H96" s="98">
        <v>145009.5</v>
      </c>
      <c r="I96" s="98">
        <v>341720.25</v>
      </c>
      <c r="J96" s="122">
        <f t="shared" si="18"/>
        <v>1.3565369855078462</v>
      </c>
      <c r="K96" s="98">
        <f>I96-H96</f>
        <v>196710.75</v>
      </c>
      <c r="L96" s="122">
        <f t="shared" si="20"/>
        <v>-0.13584148676021712</v>
      </c>
      <c r="M96" s="98">
        <f>I96-E96</f>
        <v>-53716.75</v>
      </c>
      <c r="N96" s="69">
        <v>3.7071776396165851E-2</v>
      </c>
      <c r="O96" s="69">
        <f>I96/I96</f>
        <v>1</v>
      </c>
    </row>
    <row r="97" spans="2:15" x14ac:dyDescent="0.25">
      <c r="B97" s="295"/>
      <c r="C97" s="301"/>
      <c r="D97" s="2" t="s">
        <v>12</v>
      </c>
      <c r="E97" s="99">
        <v>131938.25</v>
      </c>
      <c r="F97" s="99">
        <v>132671.25</v>
      </c>
      <c r="G97" s="99">
        <v>101916</v>
      </c>
      <c r="H97" s="99">
        <v>51703.25</v>
      </c>
      <c r="I97" s="99">
        <v>121718.75</v>
      </c>
      <c r="J97" s="123">
        <f t="shared" si="18"/>
        <v>1.3541798629679951</v>
      </c>
      <c r="K97" s="99">
        <f>I97-H97</f>
        <v>70015.5</v>
      </c>
      <c r="L97" s="123">
        <f t="shared" si="20"/>
        <v>-7.7456689019295033E-2</v>
      </c>
      <c r="M97" s="99">
        <f>I97-E97</f>
        <v>-10219.5</v>
      </c>
      <c r="N97" s="118">
        <v>3.7071776396165851E-2</v>
      </c>
      <c r="O97" s="118">
        <f>I97/I96</f>
        <v>0.35619413833391494</v>
      </c>
    </row>
    <row r="98" spans="2:15" x14ac:dyDescent="0.25">
      <c r="B98" s="295"/>
      <c r="C98" s="301"/>
      <c r="D98" s="2" t="s">
        <v>13</v>
      </c>
      <c r="E98" s="99">
        <v>125625.75</v>
      </c>
      <c r="F98" s="99">
        <v>126288.5</v>
      </c>
      <c r="G98" s="99">
        <v>88698</v>
      </c>
      <c r="H98" s="99">
        <v>44258.75</v>
      </c>
      <c r="I98" s="99">
        <v>95748.25</v>
      </c>
      <c r="J98" s="123">
        <f t="shared" si="18"/>
        <v>1.163374473974073</v>
      </c>
      <c r="K98" s="99">
        <f>I98-H98</f>
        <v>51489.5</v>
      </c>
      <c r="L98" s="123">
        <f t="shared" si="20"/>
        <v>-0.23782942589397471</v>
      </c>
      <c r="M98" s="99">
        <f>I98-E98</f>
        <v>-29877.5</v>
      </c>
      <c r="N98" s="118">
        <v>3.7071776396165851E-2</v>
      </c>
      <c r="O98" s="118">
        <f>I98/I96</f>
        <v>0.28019483773642329</v>
      </c>
    </row>
    <row r="99" spans="2:15" x14ac:dyDescent="0.25">
      <c r="B99" s="295"/>
      <c r="C99" s="301"/>
      <c r="D99" s="2" t="s">
        <v>15</v>
      </c>
      <c r="E99" s="99">
        <v>56824.25</v>
      </c>
      <c r="F99" s="99">
        <v>60535</v>
      </c>
      <c r="G99" s="99">
        <v>43181.75</v>
      </c>
      <c r="H99" s="99">
        <v>20618.75</v>
      </c>
      <c r="I99" s="99">
        <v>54925.5</v>
      </c>
      <c r="J99" s="114">
        <f t="shared" si="18"/>
        <v>1.6638617762958474</v>
      </c>
      <c r="K99" s="99">
        <f>I99-H99</f>
        <v>34306.75</v>
      </c>
      <c r="L99" s="114">
        <f t="shared" si="20"/>
        <v>-3.3414431338733008E-2</v>
      </c>
      <c r="M99" s="99">
        <f>I99-E99</f>
        <v>-1898.75</v>
      </c>
      <c r="N99" s="114">
        <v>3.7071776396165851E-2</v>
      </c>
      <c r="O99" s="73">
        <f>I99/I96</f>
        <v>0.16073235343822909</v>
      </c>
    </row>
    <row r="100" spans="2:15" x14ac:dyDescent="0.25">
      <c r="B100" s="296"/>
      <c r="C100" s="302"/>
      <c r="D100" s="89" t="s">
        <v>14</v>
      </c>
      <c r="E100" s="100">
        <v>67674</v>
      </c>
      <c r="F100" s="100">
        <v>65964</v>
      </c>
      <c r="G100" s="100">
        <v>49152.75</v>
      </c>
      <c r="H100" s="100">
        <v>21921</v>
      </c>
      <c r="I100" s="100">
        <v>60503</v>
      </c>
      <c r="J100" s="116">
        <f t="shared" si="18"/>
        <v>1.7600474430911</v>
      </c>
      <c r="K100" s="100">
        <f>I100-H100</f>
        <v>38582</v>
      </c>
      <c r="L100" s="116">
        <f t="shared" si="20"/>
        <v>-0.10596388568726545</v>
      </c>
      <c r="M100" s="100">
        <f>I100-E100</f>
        <v>-7171</v>
      </c>
      <c r="N100" s="116">
        <v>3.7071776396165851E-2</v>
      </c>
      <c r="O100" s="77">
        <f>I100/I96</f>
        <v>0.17705418394139652</v>
      </c>
    </row>
    <row r="101" spans="2:15" x14ac:dyDescent="0.25"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101"/>
      <c r="O101" s="101"/>
    </row>
    <row r="102" spans="2:15" x14ac:dyDescent="0.25">
      <c r="B102" s="292" t="s">
        <v>19</v>
      </c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</row>
  </sheetData>
  <mergeCells count="27">
    <mergeCell ref="B7:B36"/>
    <mergeCell ref="C7:C11"/>
    <mergeCell ref="C12:C16"/>
    <mergeCell ref="C17:C21"/>
    <mergeCell ref="C22:C26"/>
    <mergeCell ref="C27:C31"/>
    <mergeCell ref="C32:C36"/>
    <mergeCell ref="B37:M37"/>
    <mergeCell ref="B38:M38"/>
    <mergeCell ref="B41:M41"/>
    <mergeCell ref="B44:B68"/>
    <mergeCell ref="C44:C48"/>
    <mergeCell ref="C49:C53"/>
    <mergeCell ref="C54:C58"/>
    <mergeCell ref="C59:C63"/>
    <mergeCell ref="C64:C68"/>
    <mergeCell ref="B101:M101"/>
    <mergeCell ref="B102:M102"/>
    <mergeCell ref="B69:M69"/>
    <mergeCell ref="B70:M70"/>
    <mergeCell ref="B73:M73"/>
    <mergeCell ref="B76:B100"/>
    <mergeCell ref="C76:C80"/>
    <mergeCell ref="C81:C85"/>
    <mergeCell ref="C86:C90"/>
    <mergeCell ref="C91:C95"/>
    <mergeCell ref="C96:C100"/>
  </mergeCells>
  <pageMargins left="0.7" right="0.7" top="0.75" bottom="0.75" header="0.3" footer="0.3"/>
  <pageSetup paperSize="9" orientation="portrait" r:id="rId1"/>
  <ignoredErrors>
    <ignoredError sqref="K55:M55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1A4B-9F48-4328-8300-DB6E3088AAF9}">
  <sheetPr>
    <tabColor rgb="FF92D050"/>
  </sheetPr>
  <dimension ref="A4:AT69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46" ht="48.75" customHeight="1" thickBot="1" x14ac:dyDescent="0.3">
      <c r="B4" s="293" t="s">
        <v>40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1" t="s">
        <v>41</v>
      </c>
      <c r="Z4" s="293" t="s">
        <v>42</v>
      </c>
      <c r="AA4" s="293"/>
      <c r="AB4" s="293"/>
      <c r="AC4" s="293"/>
      <c r="AD4" s="293"/>
      <c r="AE4" s="293"/>
      <c r="AF4" s="293"/>
      <c r="AG4" s="293"/>
      <c r="AH4" s="293"/>
      <c r="AI4" s="293"/>
      <c r="AK4" s="293" t="s">
        <v>40</v>
      </c>
      <c r="AL4" s="293"/>
      <c r="AM4" s="293"/>
      <c r="AN4" s="293"/>
      <c r="AO4" s="293"/>
      <c r="AP4" s="293"/>
      <c r="AQ4" s="293"/>
      <c r="AR4" s="293"/>
      <c r="AS4" s="293"/>
      <c r="AT4" s="293"/>
    </row>
    <row r="5" spans="1:46" ht="10.5" customHeight="1" thickBot="1" x14ac:dyDescent="0.3">
      <c r="B5" s="124"/>
      <c r="C5" s="125"/>
      <c r="D5" s="124"/>
      <c r="E5" s="124"/>
      <c r="F5" s="124"/>
      <c r="G5" s="124"/>
      <c r="H5" s="124"/>
      <c r="I5" s="124"/>
      <c r="J5" s="124"/>
      <c r="K5" s="2"/>
      <c r="L5" s="2"/>
      <c r="N5" s="1" t="s">
        <v>43</v>
      </c>
      <c r="Z5" s="124"/>
      <c r="AA5" s="125"/>
      <c r="AB5" s="124"/>
      <c r="AC5" s="124"/>
      <c r="AD5" s="124"/>
      <c r="AE5" s="124"/>
      <c r="AF5" s="124"/>
      <c r="AG5" s="2"/>
      <c r="AH5" s="2"/>
      <c r="AK5" s="124"/>
      <c r="AL5" s="125"/>
      <c r="AM5" s="124"/>
      <c r="AN5" s="124"/>
      <c r="AO5" s="124"/>
      <c r="AP5" s="124"/>
      <c r="AQ5" s="124"/>
      <c r="AR5" s="2"/>
      <c r="AS5" s="2"/>
    </row>
    <row r="6" spans="1:46" ht="22.5" thickTop="1" thickBot="1" x14ac:dyDescent="0.3">
      <c r="B6" s="126" t="s">
        <v>33</v>
      </c>
      <c r="C6" s="303" t="s">
        <v>44</v>
      </c>
      <c r="D6" s="304"/>
      <c r="E6" s="304"/>
      <c r="F6" s="304"/>
      <c r="G6" s="304"/>
      <c r="H6" s="304"/>
      <c r="I6" s="304"/>
      <c r="J6" s="304"/>
      <c r="K6" s="304"/>
      <c r="L6" s="304"/>
      <c r="M6" s="305"/>
      <c r="Z6" s="126" t="s">
        <v>33</v>
      </c>
      <c r="AA6" s="303" t="s">
        <v>45</v>
      </c>
      <c r="AB6" s="304"/>
      <c r="AC6" s="304"/>
      <c r="AD6" s="304"/>
      <c r="AE6" s="304"/>
      <c r="AF6" s="304"/>
      <c r="AG6" s="304"/>
      <c r="AH6" s="304"/>
      <c r="AI6" s="305"/>
      <c r="AK6" s="126" t="s">
        <v>33</v>
      </c>
      <c r="AL6" s="303" t="s">
        <v>44</v>
      </c>
      <c r="AM6" s="304"/>
      <c r="AN6" s="304"/>
      <c r="AO6" s="304"/>
      <c r="AP6" s="304"/>
      <c r="AQ6" s="304"/>
      <c r="AR6" s="304"/>
      <c r="AS6" s="304"/>
      <c r="AT6" s="305"/>
    </row>
    <row r="7" spans="1:46" ht="22.5" thickTop="1" thickBot="1" x14ac:dyDescent="0.3">
      <c r="B7" s="3"/>
      <c r="C7" s="306">
        <f>2019</f>
        <v>2019</v>
      </c>
      <c r="D7" s="307"/>
      <c r="E7" s="308">
        <v>2020</v>
      </c>
      <c r="F7" s="307"/>
      <c r="G7" s="308">
        <v>2021</v>
      </c>
      <c r="H7" s="307"/>
      <c r="I7" s="308">
        <v>2022</v>
      </c>
      <c r="J7" s="307"/>
      <c r="K7" s="308">
        <v>2023</v>
      </c>
      <c r="L7" s="309"/>
      <c r="M7" s="310"/>
      <c r="Z7" s="3"/>
      <c r="AA7" s="306">
        <v>2020</v>
      </c>
      <c r="AB7" s="307"/>
      <c r="AC7" s="308">
        <v>2021</v>
      </c>
      <c r="AD7" s="307"/>
      <c r="AE7" s="308">
        <v>2022</v>
      </c>
      <c r="AF7" s="307"/>
      <c r="AG7" s="308">
        <v>2023</v>
      </c>
      <c r="AH7" s="309"/>
      <c r="AI7" s="310"/>
      <c r="AK7" s="3"/>
      <c r="AL7" s="306">
        <v>2020</v>
      </c>
      <c r="AM7" s="307"/>
      <c r="AN7" s="308">
        <v>2021</v>
      </c>
      <c r="AO7" s="307"/>
      <c r="AP7" s="308">
        <v>2022</v>
      </c>
      <c r="AQ7" s="307"/>
      <c r="AR7" s="308">
        <v>2023</v>
      </c>
      <c r="AS7" s="309"/>
      <c r="AT7" s="310"/>
    </row>
    <row r="8" spans="1:46" ht="16.5" thickTop="1" thickBot="1" x14ac:dyDescent="0.3">
      <c r="B8" s="6"/>
      <c r="C8" s="127" t="s">
        <v>46</v>
      </c>
      <c r="D8" s="128" t="str">
        <f>CONCATENATE("var ",RIGHT(2019,2),"/",RIGHT(2018,2))</f>
        <v>var 19/18</v>
      </c>
      <c r="E8" s="129" t="s">
        <v>46</v>
      </c>
      <c r="F8" s="128" t="str">
        <f>CONCATENATE("var ",RIGHT(E7,2),"/",RIGHT(E7-1,2))</f>
        <v>var 20/19</v>
      </c>
      <c r="G8" s="129" t="s">
        <v>46</v>
      </c>
      <c r="H8" s="128" t="str">
        <f>CONCATENATE("var ",RIGHT(G7,2),"/",RIGHT(G7-1,2))</f>
        <v>var 21/20</v>
      </c>
      <c r="I8" s="129" t="s">
        <v>46</v>
      </c>
      <c r="J8" s="128" t="str">
        <f>CONCATENATE("var ",RIGHT(I7,2),"/",RIGHT(I7-1,2))</f>
        <v>var 22/21</v>
      </c>
      <c r="K8" s="129" t="s">
        <v>46</v>
      </c>
      <c r="L8" s="128" t="str">
        <f>CONCATENATE("var ",RIGHT(K7,2),"/",RIGHT(K7-1,2))</f>
        <v>var 23/22</v>
      </c>
      <c r="M8" s="128" t="str">
        <f>CONCATENATE("var ",RIGHT(K7,2),"/",RIGHT(2019,2))</f>
        <v>var 23/19</v>
      </c>
      <c r="Z8" s="6"/>
      <c r="AA8" s="127" t="s">
        <v>46</v>
      </c>
      <c r="AB8" s="128" t="s">
        <v>437</v>
      </c>
      <c r="AC8" s="129" t="s">
        <v>46</v>
      </c>
      <c r="AD8" s="128" t="s">
        <v>438</v>
      </c>
      <c r="AE8" s="129" t="s">
        <v>46</v>
      </c>
      <c r="AF8" s="128" t="s">
        <v>47</v>
      </c>
      <c r="AG8" s="129" t="s">
        <v>46</v>
      </c>
      <c r="AH8" s="128" t="s">
        <v>47</v>
      </c>
      <c r="AI8" s="128" t="s">
        <v>48</v>
      </c>
      <c r="AJ8" s="130"/>
      <c r="AK8" s="6"/>
      <c r="AL8" s="127" t="s">
        <v>46</v>
      </c>
      <c r="AM8" s="128" t="s">
        <v>437</v>
      </c>
      <c r="AN8" s="129" t="s">
        <v>46</v>
      </c>
      <c r="AO8" s="128" t="s">
        <v>438</v>
      </c>
      <c r="AP8" s="129" t="s">
        <v>46</v>
      </c>
      <c r="AQ8" s="128" t="s">
        <v>47</v>
      </c>
      <c r="AR8" s="129" t="s">
        <v>46</v>
      </c>
      <c r="AS8" s="128" t="s">
        <v>47</v>
      </c>
      <c r="AT8" s="128" t="s">
        <v>48</v>
      </c>
    </row>
    <row r="9" spans="1:46" x14ac:dyDescent="0.25">
      <c r="A9" s="1" t="s">
        <v>49</v>
      </c>
      <c r="B9" s="131" t="s">
        <v>50</v>
      </c>
      <c r="C9" s="132">
        <v>373317</v>
      </c>
      <c r="D9" s="133">
        <v>2.0449053674324036E-2</v>
      </c>
      <c r="E9" s="132">
        <v>386253</v>
      </c>
      <c r="F9" s="133">
        <f t="shared" ref="F9:L21" si="0">IFERROR(E9/C9-1,"-")</f>
        <v>3.4651516003825211E-2</v>
      </c>
      <c r="G9" s="132">
        <v>46362</v>
      </c>
      <c r="H9" s="133">
        <f t="shared" si="0"/>
        <v>-0.87996986431173352</v>
      </c>
      <c r="I9" s="132">
        <v>273717</v>
      </c>
      <c r="J9" s="133">
        <f t="shared" si="0"/>
        <v>4.9039083732367024</v>
      </c>
      <c r="K9" s="132">
        <v>403637</v>
      </c>
      <c r="L9" s="133">
        <f t="shared" si="0"/>
        <v>0.47465082548763871</v>
      </c>
      <c r="M9" s="133">
        <f>K9/C9-1</f>
        <v>8.1217838994741776E-2</v>
      </c>
      <c r="Z9" s="131" t="s">
        <v>50</v>
      </c>
      <c r="AA9" s="132">
        <v>484978</v>
      </c>
      <c r="AB9" s="133">
        <v>3.9402648560951326E-2</v>
      </c>
      <c r="AC9" s="132">
        <v>58605</v>
      </c>
      <c r="AD9" s="133">
        <f t="shared" ref="AD9:AD21" si="1">IFERROR(AC9/AA9-1,"-")</f>
        <v>-0.87915946702737036</v>
      </c>
      <c r="AE9" s="132">
        <v>348878</v>
      </c>
      <c r="AF9" s="133">
        <f t="shared" ref="AF9:AF21" si="2">IFERROR(AE9/AC9-1,"-")</f>
        <v>4.9530415493558566</v>
      </c>
      <c r="AG9" s="132">
        <v>496191</v>
      </c>
      <c r="AH9" s="133">
        <f t="shared" ref="AH9:AH19" si="3">IFERROR(AG9/AE9-1,"-")</f>
        <v>0.42224789181318401</v>
      </c>
      <c r="AI9" s="133">
        <f>AG9/AA9-1</f>
        <v>2.3120636400001615E-2</v>
      </c>
      <c r="AJ9" s="130">
        <f>AA9-AL9</f>
        <v>98725</v>
      </c>
      <c r="AK9" s="131" t="s">
        <v>50</v>
      </c>
      <c r="AL9" s="132">
        <v>386253</v>
      </c>
      <c r="AM9" s="133">
        <v>3.4651516003825211E-2</v>
      </c>
      <c r="AN9" s="132">
        <v>46362</v>
      </c>
      <c r="AO9" s="133">
        <f t="shared" ref="AO9:AO21" si="4">IFERROR(AN9/AL9-1,"-")</f>
        <v>-0.87996986431173352</v>
      </c>
      <c r="AP9" s="132">
        <v>273717</v>
      </c>
      <c r="AQ9" s="133">
        <f t="shared" ref="AQ9:AQ21" si="5">IFERROR(AP9/AN9-1,"-")</f>
        <v>4.9039083732367024</v>
      </c>
      <c r="AR9" s="132">
        <v>403637</v>
      </c>
      <c r="AS9" s="133">
        <f t="shared" ref="AS9:AS19" si="6">IFERROR(AR9/AP9-1,"-")</f>
        <v>0.47465082548763871</v>
      </c>
      <c r="AT9" s="133">
        <f>AR9/AL9-1</f>
        <v>4.5006770173953381E-2</v>
      </c>
    </row>
    <row r="10" spans="1:46" x14ac:dyDescent="0.25">
      <c r="A10" s="1" t="s">
        <v>51</v>
      </c>
      <c r="B10" s="131" t="s">
        <v>52</v>
      </c>
      <c r="C10" s="132">
        <v>364413</v>
      </c>
      <c r="D10" s="133">
        <v>-5.5994433301952418E-3</v>
      </c>
      <c r="E10" s="132">
        <v>404607</v>
      </c>
      <c r="F10" s="133">
        <f t="shared" si="0"/>
        <v>0.11029793119345355</v>
      </c>
      <c r="G10" s="132">
        <v>56791</v>
      </c>
      <c r="H10" s="133">
        <f t="shared" si="0"/>
        <v>-0.85963910658985143</v>
      </c>
      <c r="I10" s="132">
        <v>349079</v>
      </c>
      <c r="J10" s="133">
        <f t="shared" si="0"/>
        <v>5.1467309961085386</v>
      </c>
      <c r="K10" s="132">
        <v>411122</v>
      </c>
      <c r="L10" s="133">
        <f>IFERROR(K10/I10-1,"-")</f>
        <v>0.17773340705112606</v>
      </c>
      <c r="M10" s="133">
        <f>IFERROR(K10/C10-1,"-")</f>
        <v>0.12817599811203229</v>
      </c>
      <c r="Z10" s="131" t="s">
        <v>52</v>
      </c>
      <c r="AA10" s="132">
        <v>486791</v>
      </c>
      <c r="AB10" s="133">
        <v>0.10361174275486351</v>
      </c>
      <c r="AC10" s="132">
        <v>62524</v>
      </c>
      <c r="AD10" s="133">
        <f t="shared" si="1"/>
        <v>-0.87155884147406182</v>
      </c>
      <c r="AE10" s="132">
        <v>401172</v>
      </c>
      <c r="AF10" s="133">
        <f t="shared" si="2"/>
        <v>5.4162881453521852</v>
      </c>
      <c r="AG10" s="132">
        <v>491339</v>
      </c>
      <c r="AH10" s="133">
        <f t="shared" si="3"/>
        <v>0.22475895625816356</v>
      </c>
      <c r="AI10" s="133">
        <f t="shared" ref="AI10:AI19" si="7">AG10/AA10-1</f>
        <v>9.3428185812802766E-3</v>
      </c>
      <c r="AJ10" s="130">
        <f t="shared" ref="AJ10:AJ20" si="8">AA10-AL10</f>
        <v>82184</v>
      </c>
      <c r="AK10" s="131" t="s">
        <v>52</v>
      </c>
      <c r="AL10" s="132">
        <v>404607</v>
      </c>
      <c r="AM10" s="133">
        <v>0.11029793119345355</v>
      </c>
      <c r="AN10" s="132">
        <v>56791</v>
      </c>
      <c r="AO10" s="133">
        <f t="shared" si="4"/>
        <v>-0.85963910658985143</v>
      </c>
      <c r="AP10" s="132">
        <v>349079</v>
      </c>
      <c r="AQ10" s="133">
        <f t="shared" si="5"/>
        <v>5.1467309961085386</v>
      </c>
      <c r="AR10" s="132">
        <v>411122</v>
      </c>
      <c r="AS10" s="133">
        <f t="shared" si="6"/>
        <v>0.17773340705112606</v>
      </c>
      <c r="AT10" s="133">
        <f t="shared" ref="AT10:AT19" si="9">AR10/AL10-1</f>
        <v>1.6102044700165852E-2</v>
      </c>
    </row>
    <row r="11" spans="1:46" x14ac:dyDescent="0.25">
      <c r="A11" s="1" t="s">
        <v>53</v>
      </c>
      <c r="B11" s="131" t="s">
        <v>54</v>
      </c>
      <c r="C11" s="132">
        <v>430515</v>
      </c>
      <c r="D11" s="133">
        <v>-1.563946908118119E-2</v>
      </c>
      <c r="E11" s="132">
        <v>156456</v>
      </c>
      <c r="F11" s="133">
        <f t="shared" si="0"/>
        <v>-0.63658409114664993</v>
      </c>
      <c r="G11" s="132">
        <v>74197</v>
      </c>
      <c r="H11" s="133">
        <f t="shared" si="0"/>
        <v>-0.52576443217262359</v>
      </c>
      <c r="I11" s="132">
        <v>393667</v>
      </c>
      <c r="J11" s="133">
        <f t="shared" si="0"/>
        <v>4.3056996913621841</v>
      </c>
      <c r="K11" s="132">
        <v>440377</v>
      </c>
      <c r="L11" s="133">
        <f t="shared" si="0"/>
        <v>0.11865358285048022</v>
      </c>
      <c r="M11" s="133">
        <f t="shared" ref="M11:M12" si="10">IFERROR(K11/C11-1,"-")</f>
        <v>2.290744805639755E-2</v>
      </c>
      <c r="Z11" s="131" t="s">
        <v>54</v>
      </c>
      <c r="AA11" s="132">
        <v>226262</v>
      </c>
      <c r="AB11" s="133">
        <v>-0.55696579271993896</v>
      </c>
      <c r="AC11" s="132">
        <v>81593</v>
      </c>
      <c r="AD11" s="133">
        <f t="shared" si="1"/>
        <v>-0.63938708223210261</v>
      </c>
      <c r="AE11" s="132">
        <v>468438</v>
      </c>
      <c r="AF11" s="133">
        <f t="shared" si="2"/>
        <v>4.741154265684556</v>
      </c>
      <c r="AG11" s="132">
        <v>523722</v>
      </c>
      <c r="AH11" s="133">
        <f t="shared" si="3"/>
        <v>0.11801775261614122</v>
      </c>
      <c r="AI11" s="133">
        <f t="shared" si="7"/>
        <v>1.3146706031061335</v>
      </c>
      <c r="AJ11" s="130">
        <f t="shared" si="8"/>
        <v>69806</v>
      </c>
      <c r="AK11" s="131" t="s">
        <v>54</v>
      </c>
      <c r="AL11" s="132">
        <v>156456</v>
      </c>
      <c r="AM11" s="133">
        <v>-0.63658409114664993</v>
      </c>
      <c r="AN11" s="132">
        <v>74197</v>
      </c>
      <c r="AO11" s="133">
        <f t="shared" si="4"/>
        <v>-0.52576443217262359</v>
      </c>
      <c r="AP11" s="132">
        <v>393667</v>
      </c>
      <c r="AQ11" s="133">
        <f t="shared" si="5"/>
        <v>4.3056996913621841</v>
      </c>
      <c r="AR11" s="132">
        <v>440377</v>
      </c>
      <c r="AS11" s="133">
        <f t="shared" si="6"/>
        <v>0.11865358285048022</v>
      </c>
      <c r="AT11" s="133">
        <f t="shared" si="9"/>
        <v>1.8147018970189701</v>
      </c>
    </row>
    <row r="12" spans="1:46" x14ac:dyDescent="0.25">
      <c r="A12" s="1" t="s">
        <v>55</v>
      </c>
      <c r="B12" s="131" t="s">
        <v>56</v>
      </c>
      <c r="C12" s="132">
        <v>402943</v>
      </c>
      <c r="D12" s="133">
        <v>2.8795016149004926E-2</v>
      </c>
      <c r="E12" s="132">
        <v>0</v>
      </c>
      <c r="F12" s="133">
        <f t="shared" si="0"/>
        <v>-1</v>
      </c>
      <c r="G12" s="132">
        <v>86160</v>
      </c>
      <c r="H12" s="133" t="str">
        <f t="shared" si="0"/>
        <v>-</v>
      </c>
      <c r="I12" s="132">
        <v>425687</v>
      </c>
      <c r="J12" s="133">
        <f t="shared" si="0"/>
        <v>3.9406569173630457</v>
      </c>
      <c r="K12" s="132">
        <v>445687</v>
      </c>
      <c r="L12" s="133">
        <f t="shared" si="0"/>
        <v>4.6982877090444353E-2</v>
      </c>
      <c r="M12" s="133">
        <f t="shared" si="10"/>
        <v>0.10607951993209963</v>
      </c>
      <c r="Z12" s="131" t="s">
        <v>56</v>
      </c>
      <c r="AA12" s="132">
        <v>0</v>
      </c>
      <c r="AB12" s="133">
        <v>-1</v>
      </c>
      <c r="AC12" s="132">
        <v>98256</v>
      </c>
      <c r="AD12" s="133" t="str">
        <f t="shared" si="1"/>
        <v>-</v>
      </c>
      <c r="AE12" s="132">
        <v>492922</v>
      </c>
      <c r="AF12" s="133">
        <f t="shared" si="2"/>
        <v>4.016711447646963</v>
      </c>
      <c r="AG12" s="132">
        <v>515139</v>
      </c>
      <c r="AH12" s="133">
        <f t="shared" si="3"/>
        <v>4.50720397953428E-2</v>
      </c>
      <c r="AI12" s="133" t="e">
        <f t="shared" si="7"/>
        <v>#DIV/0!</v>
      </c>
      <c r="AJ12" s="130">
        <f t="shared" si="8"/>
        <v>0</v>
      </c>
      <c r="AK12" s="131" t="s">
        <v>56</v>
      </c>
      <c r="AL12" s="132">
        <v>0</v>
      </c>
      <c r="AM12" s="133">
        <v>-1</v>
      </c>
      <c r="AN12" s="132">
        <v>86160</v>
      </c>
      <c r="AO12" s="133" t="str">
        <f t="shared" si="4"/>
        <v>-</v>
      </c>
      <c r="AP12" s="132">
        <v>425687</v>
      </c>
      <c r="AQ12" s="133">
        <f t="shared" si="5"/>
        <v>3.9406569173630457</v>
      </c>
      <c r="AR12" s="132">
        <v>445687</v>
      </c>
      <c r="AS12" s="133">
        <f t="shared" si="6"/>
        <v>4.6982877090444353E-2</v>
      </c>
      <c r="AT12" s="133" t="e">
        <f t="shared" si="9"/>
        <v>#DIV/0!</v>
      </c>
    </row>
    <row r="13" spans="1:46" x14ac:dyDescent="0.25">
      <c r="A13" s="1" t="s">
        <v>57</v>
      </c>
      <c r="B13" s="131" t="s">
        <v>58</v>
      </c>
      <c r="C13" s="132">
        <v>387465</v>
      </c>
      <c r="D13" s="133">
        <v>1.9609855452313418E-2</v>
      </c>
      <c r="E13" s="132">
        <v>1066</v>
      </c>
      <c r="F13" s="133">
        <f t="shared" si="0"/>
        <v>-0.99724878376111392</v>
      </c>
      <c r="G13" s="132">
        <v>114793</v>
      </c>
      <c r="H13" s="133">
        <f t="shared" si="0"/>
        <v>106.68574108818011</v>
      </c>
      <c r="I13" s="132">
        <v>379380</v>
      </c>
      <c r="J13" s="133">
        <f t="shared" si="0"/>
        <v>2.3049053513715991</v>
      </c>
      <c r="K13" s="132"/>
      <c r="L13" s="133"/>
      <c r="M13" s="133"/>
      <c r="Z13" s="131" t="s">
        <v>58</v>
      </c>
      <c r="AA13" s="132">
        <v>1121</v>
      </c>
      <c r="AB13" s="133">
        <v>-0.99752267383271753</v>
      </c>
      <c r="AC13" s="132">
        <v>126630</v>
      </c>
      <c r="AD13" s="133">
        <f t="shared" si="1"/>
        <v>111.96164139161463</v>
      </c>
      <c r="AE13" s="132">
        <v>442696</v>
      </c>
      <c r="AF13" s="133">
        <f t="shared" si="2"/>
        <v>2.4959804153834004</v>
      </c>
      <c r="AG13" s="132" t="s">
        <v>431</v>
      </c>
      <c r="AH13" s="133" t="str">
        <f t="shared" si="3"/>
        <v>-</v>
      </c>
      <c r="AI13" s="133" t="e">
        <f t="shared" si="7"/>
        <v>#VALUE!</v>
      </c>
      <c r="AJ13" s="130">
        <f t="shared" si="8"/>
        <v>55</v>
      </c>
      <c r="AK13" s="131" t="s">
        <v>58</v>
      </c>
      <c r="AL13" s="132">
        <v>1066</v>
      </c>
      <c r="AM13" s="133">
        <v>-0.99724878376111392</v>
      </c>
      <c r="AN13" s="132">
        <v>114793</v>
      </c>
      <c r="AO13" s="133">
        <f t="shared" si="4"/>
        <v>106.68574108818011</v>
      </c>
      <c r="AP13" s="132">
        <v>379380</v>
      </c>
      <c r="AQ13" s="133">
        <f t="shared" si="5"/>
        <v>2.3049053513715991</v>
      </c>
      <c r="AR13" s="132" t="s">
        <v>431</v>
      </c>
      <c r="AS13" s="133" t="str">
        <f t="shared" si="6"/>
        <v>-</v>
      </c>
      <c r="AT13" s="133" t="e">
        <f t="shared" si="9"/>
        <v>#VALUE!</v>
      </c>
    </row>
    <row r="14" spans="1:46" x14ac:dyDescent="0.25">
      <c r="A14" s="1" t="s">
        <v>59</v>
      </c>
      <c r="B14" s="131" t="s">
        <v>60</v>
      </c>
      <c r="C14" s="132">
        <v>406415</v>
      </c>
      <c r="D14" s="133">
        <v>-2.1278696499225758E-2</v>
      </c>
      <c r="E14" s="132">
        <v>4661</v>
      </c>
      <c r="F14" s="133">
        <f t="shared" si="0"/>
        <v>-0.98853142723570731</v>
      </c>
      <c r="G14" s="132">
        <v>142483</v>
      </c>
      <c r="H14" s="133">
        <f t="shared" si="0"/>
        <v>29.56919116069513</v>
      </c>
      <c r="I14" s="132">
        <v>381871</v>
      </c>
      <c r="J14" s="133">
        <f t="shared" si="0"/>
        <v>1.6801162243916816</v>
      </c>
      <c r="K14" s="132"/>
      <c r="L14" s="133"/>
      <c r="M14" s="133"/>
      <c r="Z14" s="131" t="s">
        <v>60</v>
      </c>
      <c r="AA14" s="132">
        <v>4801</v>
      </c>
      <c r="AB14" s="133">
        <v>-0.99001007108018579</v>
      </c>
      <c r="AC14" s="132">
        <v>154087</v>
      </c>
      <c r="AD14" s="133">
        <f t="shared" si="1"/>
        <v>31.094771922516145</v>
      </c>
      <c r="AE14" s="132">
        <v>447309</v>
      </c>
      <c r="AF14" s="133">
        <f t="shared" si="2"/>
        <v>1.9029639099988969</v>
      </c>
      <c r="AG14" s="132" t="s">
        <v>431</v>
      </c>
      <c r="AH14" s="133" t="str">
        <f t="shared" si="3"/>
        <v>-</v>
      </c>
      <c r="AI14" s="133" t="e">
        <f t="shared" si="7"/>
        <v>#VALUE!</v>
      </c>
      <c r="AJ14" s="130">
        <f t="shared" si="8"/>
        <v>140</v>
      </c>
      <c r="AK14" s="131" t="s">
        <v>60</v>
      </c>
      <c r="AL14" s="132">
        <v>4661</v>
      </c>
      <c r="AM14" s="133">
        <v>-0.98853142723570731</v>
      </c>
      <c r="AN14" s="132">
        <v>142483</v>
      </c>
      <c r="AO14" s="133">
        <f t="shared" si="4"/>
        <v>29.56919116069513</v>
      </c>
      <c r="AP14" s="132">
        <v>381871</v>
      </c>
      <c r="AQ14" s="133">
        <f t="shared" si="5"/>
        <v>1.6801162243916816</v>
      </c>
      <c r="AR14" s="132" t="s">
        <v>431</v>
      </c>
      <c r="AS14" s="133" t="str">
        <f t="shared" si="6"/>
        <v>-</v>
      </c>
      <c r="AT14" s="133" t="e">
        <f t="shared" si="9"/>
        <v>#VALUE!</v>
      </c>
    </row>
    <row r="15" spans="1:46" x14ac:dyDescent="0.25">
      <c r="A15" s="1" t="s">
        <v>61</v>
      </c>
      <c r="B15" s="131" t="s">
        <v>62</v>
      </c>
      <c r="C15" s="132">
        <v>426749</v>
      </c>
      <c r="D15" s="133">
        <v>-3.4118773498984512E-3</v>
      </c>
      <c r="E15" s="132">
        <v>96087</v>
      </c>
      <c r="F15" s="133">
        <f t="shared" si="0"/>
        <v>-0.77483954268199806</v>
      </c>
      <c r="G15" s="132">
        <v>224964</v>
      </c>
      <c r="H15" s="133">
        <f t="shared" si="0"/>
        <v>1.3412532392519281</v>
      </c>
      <c r="I15" s="132">
        <v>455417</v>
      </c>
      <c r="J15" s="133">
        <f t="shared" si="0"/>
        <v>1.0243994594690706</v>
      </c>
      <c r="K15" s="132"/>
      <c r="L15" s="133"/>
      <c r="M15" s="133"/>
      <c r="Z15" s="131" t="s">
        <v>62</v>
      </c>
      <c r="AA15" s="132">
        <v>96401</v>
      </c>
      <c r="AB15" s="133">
        <v>-0.80960346976301412</v>
      </c>
      <c r="AC15" s="132">
        <v>246325</v>
      </c>
      <c r="AD15" s="133">
        <f t="shared" si="1"/>
        <v>1.5552120828622109</v>
      </c>
      <c r="AE15" s="132">
        <v>525893</v>
      </c>
      <c r="AF15" s="133">
        <f t="shared" si="2"/>
        <v>1.1349558510098445</v>
      </c>
      <c r="AG15" s="132" t="s">
        <v>431</v>
      </c>
      <c r="AH15" s="133" t="str">
        <f t="shared" si="3"/>
        <v>-</v>
      </c>
      <c r="AI15" s="133" t="e">
        <f t="shared" si="7"/>
        <v>#VALUE!</v>
      </c>
      <c r="AJ15" s="130">
        <f t="shared" si="8"/>
        <v>314</v>
      </c>
      <c r="AK15" s="131" t="s">
        <v>62</v>
      </c>
      <c r="AL15" s="132">
        <v>96087</v>
      </c>
      <c r="AM15" s="133">
        <v>-0.77483954268199806</v>
      </c>
      <c r="AN15" s="132">
        <v>224964</v>
      </c>
      <c r="AO15" s="133">
        <f t="shared" si="4"/>
        <v>1.3412532392519281</v>
      </c>
      <c r="AP15" s="132">
        <v>455417</v>
      </c>
      <c r="AQ15" s="133">
        <f t="shared" si="5"/>
        <v>1.0243994594690706</v>
      </c>
      <c r="AR15" s="132" t="s">
        <v>431</v>
      </c>
      <c r="AS15" s="133" t="str">
        <f t="shared" si="6"/>
        <v>-</v>
      </c>
      <c r="AT15" s="133" t="e">
        <f t="shared" si="9"/>
        <v>#VALUE!</v>
      </c>
    </row>
    <row r="16" spans="1:46" x14ac:dyDescent="0.25">
      <c r="A16" s="1" t="s">
        <v>63</v>
      </c>
      <c r="B16" s="131" t="s">
        <v>64</v>
      </c>
      <c r="C16" s="132">
        <v>446971</v>
      </c>
      <c r="D16" s="133">
        <v>-1.5538757692290739E-2</v>
      </c>
      <c r="E16" s="132">
        <v>152176</v>
      </c>
      <c r="F16" s="133">
        <f t="shared" si="0"/>
        <v>-0.65953943320707609</v>
      </c>
      <c r="G16" s="132">
        <v>286184</v>
      </c>
      <c r="H16" s="133">
        <f t="shared" si="0"/>
        <v>0.88061192303648417</v>
      </c>
      <c r="I16" s="132">
        <v>442299</v>
      </c>
      <c r="J16" s="133">
        <f t="shared" si="0"/>
        <v>0.54550568864786286</v>
      </c>
      <c r="K16" s="132"/>
      <c r="L16" s="133"/>
      <c r="M16" s="133"/>
      <c r="Z16" s="131" t="s">
        <v>64</v>
      </c>
      <c r="AA16" s="132">
        <v>169949</v>
      </c>
      <c r="AB16" s="133">
        <v>-0.68224685236497984</v>
      </c>
      <c r="AC16" s="132">
        <v>323520</v>
      </c>
      <c r="AD16" s="133">
        <f t="shared" si="1"/>
        <v>0.90362991250316282</v>
      </c>
      <c r="AE16" s="132">
        <v>524175</v>
      </c>
      <c r="AF16" s="133">
        <f t="shared" si="2"/>
        <v>0.62022440652818989</v>
      </c>
      <c r="AG16" s="132" t="s">
        <v>431</v>
      </c>
      <c r="AH16" s="133" t="str">
        <f t="shared" si="3"/>
        <v>-</v>
      </c>
      <c r="AI16" s="133" t="e">
        <f t="shared" si="7"/>
        <v>#VALUE!</v>
      </c>
      <c r="AJ16" s="130">
        <f t="shared" si="8"/>
        <v>17773</v>
      </c>
      <c r="AK16" s="131" t="s">
        <v>64</v>
      </c>
      <c r="AL16" s="132">
        <v>152176</v>
      </c>
      <c r="AM16" s="133">
        <v>-0.65953943320707609</v>
      </c>
      <c r="AN16" s="132">
        <v>286184</v>
      </c>
      <c r="AO16" s="133">
        <f t="shared" si="4"/>
        <v>0.88061192303648417</v>
      </c>
      <c r="AP16" s="132">
        <v>442299</v>
      </c>
      <c r="AQ16" s="133">
        <f t="shared" si="5"/>
        <v>0.54550568864786286</v>
      </c>
      <c r="AR16" s="132" t="s">
        <v>431</v>
      </c>
      <c r="AS16" s="133" t="str">
        <f t="shared" si="6"/>
        <v>-</v>
      </c>
      <c r="AT16" s="133" t="e">
        <f t="shared" si="9"/>
        <v>#VALUE!</v>
      </c>
    </row>
    <row r="17" spans="1:46" x14ac:dyDescent="0.25">
      <c r="A17" s="1" t="s">
        <v>65</v>
      </c>
      <c r="B17" s="131" t="s">
        <v>66</v>
      </c>
      <c r="C17" s="132">
        <v>382041</v>
      </c>
      <c r="D17" s="133">
        <v>-4.2877972522021413E-2</v>
      </c>
      <c r="E17" s="132">
        <v>109886</v>
      </c>
      <c r="F17" s="133">
        <f t="shared" si="0"/>
        <v>-0.71237118529163101</v>
      </c>
      <c r="G17" s="132">
        <v>280035</v>
      </c>
      <c r="H17" s="133">
        <f t="shared" si="0"/>
        <v>1.5484138106765193</v>
      </c>
      <c r="I17" s="132">
        <v>390968</v>
      </c>
      <c r="J17" s="133">
        <f t="shared" si="0"/>
        <v>0.39613976824325525</v>
      </c>
      <c r="K17" s="132"/>
      <c r="L17" s="133"/>
      <c r="M17" s="133"/>
      <c r="Z17" s="131" t="s">
        <v>66</v>
      </c>
      <c r="AA17" s="132">
        <v>123422</v>
      </c>
      <c r="AB17" s="133">
        <v>-0.73254889213933583</v>
      </c>
      <c r="AC17" s="132">
        <v>325738</v>
      </c>
      <c r="AD17" s="133">
        <f t="shared" si="1"/>
        <v>1.6392215326278947</v>
      </c>
      <c r="AE17" s="132">
        <v>465229</v>
      </c>
      <c r="AF17" s="133">
        <f t="shared" si="2"/>
        <v>0.42823066390780329</v>
      </c>
      <c r="AG17" s="132" t="s">
        <v>431</v>
      </c>
      <c r="AH17" s="133" t="str">
        <f t="shared" si="3"/>
        <v>-</v>
      </c>
      <c r="AI17" s="133" t="e">
        <f t="shared" si="7"/>
        <v>#VALUE!</v>
      </c>
      <c r="AJ17" s="130">
        <f t="shared" si="8"/>
        <v>13536</v>
      </c>
      <c r="AK17" s="131" t="s">
        <v>66</v>
      </c>
      <c r="AL17" s="132">
        <v>109886</v>
      </c>
      <c r="AM17" s="133">
        <v>-0.71237118529163101</v>
      </c>
      <c r="AN17" s="132">
        <v>280035</v>
      </c>
      <c r="AO17" s="133">
        <f t="shared" si="4"/>
        <v>1.5484138106765193</v>
      </c>
      <c r="AP17" s="132">
        <v>390968</v>
      </c>
      <c r="AQ17" s="133">
        <f t="shared" si="5"/>
        <v>0.39613976824325525</v>
      </c>
      <c r="AR17" s="132" t="s">
        <v>431</v>
      </c>
      <c r="AS17" s="133" t="str">
        <f t="shared" si="6"/>
        <v>-</v>
      </c>
      <c r="AT17" s="133" t="e">
        <f t="shared" si="9"/>
        <v>#VALUE!</v>
      </c>
    </row>
    <row r="18" spans="1:46" x14ac:dyDescent="0.25">
      <c r="A18" s="1" t="s">
        <v>67</v>
      </c>
      <c r="B18" s="131" t="s">
        <v>68</v>
      </c>
      <c r="C18" s="132">
        <v>420241</v>
      </c>
      <c r="D18" s="133">
        <v>-4.713522240034107E-2</v>
      </c>
      <c r="E18" s="132">
        <v>96220</v>
      </c>
      <c r="F18" s="133">
        <f t="shared" si="0"/>
        <v>-0.7710361435462032</v>
      </c>
      <c r="G18" s="132">
        <v>366988</v>
      </c>
      <c r="H18" s="133">
        <f t="shared" si="0"/>
        <v>2.8140511328206195</v>
      </c>
      <c r="I18" s="132">
        <v>432738</v>
      </c>
      <c r="J18" s="133">
        <f t="shared" si="0"/>
        <v>0.17916117148244637</v>
      </c>
      <c r="K18" s="132"/>
      <c r="L18" s="133"/>
      <c r="M18" s="133"/>
      <c r="Z18" s="131" t="s">
        <v>68</v>
      </c>
      <c r="AA18" s="132">
        <v>104248</v>
      </c>
      <c r="AB18" s="133">
        <v>-0.78632012626314385</v>
      </c>
      <c r="AC18" s="132">
        <v>412044</v>
      </c>
      <c r="AD18" s="133">
        <f t="shared" si="1"/>
        <v>2.9525362596884355</v>
      </c>
      <c r="AE18" s="132">
        <v>499612</v>
      </c>
      <c r="AF18" s="133">
        <f t="shared" si="2"/>
        <v>0.21252099290367044</v>
      </c>
      <c r="AG18" s="132" t="s">
        <v>431</v>
      </c>
      <c r="AH18" s="133" t="str">
        <f t="shared" si="3"/>
        <v>-</v>
      </c>
      <c r="AI18" s="133" t="e">
        <f t="shared" si="7"/>
        <v>#VALUE!</v>
      </c>
      <c r="AJ18" s="130">
        <f t="shared" si="8"/>
        <v>8028</v>
      </c>
      <c r="AK18" s="131" t="s">
        <v>68</v>
      </c>
      <c r="AL18" s="132">
        <v>96220</v>
      </c>
      <c r="AM18" s="133">
        <v>-0.7710361435462032</v>
      </c>
      <c r="AN18" s="132">
        <v>366988</v>
      </c>
      <c r="AO18" s="133">
        <f t="shared" si="4"/>
        <v>2.8140511328206195</v>
      </c>
      <c r="AP18" s="132">
        <v>432738</v>
      </c>
      <c r="AQ18" s="133">
        <f t="shared" si="5"/>
        <v>0.17916117148244637</v>
      </c>
      <c r="AR18" s="132" t="s">
        <v>431</v>
      </c>
      <c r="AS18" s="133" t="str">
        <f t="shared" si="6"/>
        <v>-</v>
      </c>
      <c r="AT18" s="133" t="e">
        <f t="shared" si="9"/>
        <v>#VALUE!</v>
      </c>
    </row>
    <row r="19" spans="1:46" x14ac:dyDescent="0.25">
      <c r="A19" s="1" t="s">
        <v>69</v>
      </c>
      <c r="B19" s="131" t="s">
        <v>70</v>
      </c>
      <c r="C19" s="132">
        <v>393250</v>
      </c>
      <c r="D19" s="133">
        <v>6.1327404420588039E-3</v>
      </c>
      <c r="E19" s="132">
        <v>71141</v>
      </c>
      <c r="F19" s="133">
        <f t="shared" si="0"/>
        <v>-0.81909472345835987</v>
      </c>
      <c r="G19" s="132">
        <v>342567</v>
      </c>
      <c r="H19" s="133">
        <f t="shared" si="0"/>
        <v>3.8153244964225976</v>
      </c>
      <c r="I19" s="132">
        <v>409402</v>
      </c>
      <c r="J19" s="133">
        <f t="shared" si="0"/>
        <v>0.19510052048212456</v>
      </c>
      <c r="K19" s="132"/>
      <c r="L19" s="133"/>
      <c r="M19" s="133"/>
      <c r="Z19" s="131" t="s">
        <v>70</v>
      </c>
      <c r="AA19" s="132">
        <v>83016</v>
      </c>
      <c r="AB19" s="133">
        <v>-0.82400454531963518</v>
      </c>
      <c r="AC19" s="132">
        <v>411047</v>
      </c>
      <c r="AD19" s="133">
        <f t="shared" si="1"/>
        <v>3.9514190035655776</v>
      </c>
      <c r="AE19" s="132">
        <v>487953</v>
      </c>
      <c r="AF19" s="133">
        <f t="shared" si="2"/>
        <v>0.18709782579607692</v>
      </c>
      <c r="AG19" s="132" t="s">
        <v>431</v>
      </c>
      <c r="AH19" s="133" t="str">
        <f t="shared" si="3"/>
        <v>-</v>
      </c>
      <c r="AI19" s="133" t="e">
        <f t="shared" si="7"/>
        <v>#VALUE!</v>
      </c>
      <c r="AJ19" s="130">
        <f t="shared" si="8"/>
        <v>11875</v>
      </c>
      <c r="AK19" s="131" t="s">
        <v>70</v>
      </c>
      <c r="AL19" s="132">
        <v>71141</v>
      </c>
      <c r="AM19" s="133">
        <v>-0.81909472345835987</v>
      </c>
      <c r="AN19" s="132">
        <v>342567</v>
      </c>
      <c r="AO19" s="133">
        <f t="shared" si="4"/>
        <v>3.8153244964225976</v>
      </c>
      <c r="AP19" s="132">
        <v>409402</v>
      </c>
      <c r="AQ19" s="133">
        <f t="shared" si="5"/>
        <v>0.19510052048212456</v>
      </c>
      <c r="AR19" s="132" t="s">
        <v>431</v>
      </c>
      <c r="AS19" s="133" t="str">
        <f t="shared" si="6"/>
        <v>-</v>
      </c>
      <c r="AT19" s="133" t="e">
        <f t="shared" si="9"/>
        <v>#VALUE!</v>
      </c>
    </row>
    <row r="20" spans="1:46" x14ac:dyDescent="0.25">
      <c r="A20" s="1" t="s">
        <v>71</v>
      </c>
      <c r="B20" s="131" t="s">
        <v>72</v>
      </c>
      <c r="C20" s="132">
        <v>397253</v>
      </c>
      <c r="D20" s="133">
        <v>-1.3273819725432623E-2</v>
      </c>
      <c r="E20" s="132">
        <v>86477</v>
      </c>
      <c r="F20" s="133">
        <f t="shared" si="0"/>
        <v>-0.78231253130876288</v>
      </c>
      <c r="G20" s="132">
        <v>313914</v>
      </c>
      <c r="H20" s="133">
        <f t="shared" si="0"/>
        <v>2.630028793783318</v>
      </c>
      <c r="I20" s="132">
        <v>423458</v>
      </c>
      <c r="J20" s="133">
        <f t="shared" si="0"/>
        <v>0.34896181756786882</v>
      </c>
      <c r="K20" s="132"/>
      <c r="L20" s="133"/>
      <c r="M20" s="133"/>
      <c r="Z20" s="131" t="s">
        <v>72</v>
      </c>
      <c r="AA20" s="132">
        <v>94228</v>
      </c>
      <c r="AB20" s="133">
        <v>-0.79878237584056</v>
      </c>
      <c r="AC20" s="132">
        <v>370663</v>
      </c>
      <c r="AD20" s="133">
        <f t="shared" si="1"/>
        <v>2.9336821326994098</v>
      </c>
      <c r="AE20" s="132">
        <v>494720</v>
      </c>
      <c r="AF20" s="133">
        <f t="shared" si="2"/>
        <v>0.33468946185618753</v>
      </c>
      <c r="AG20" s="132"/>
      <c r="AH20" s="133"/>
      <c r="AI20" s="133"/>
      <c r="AJ20" s="130">
        <f t="shared" si="8"/>
        <v>7751</v>
      </c>
      <c r="AK20" s="131" t="s">
        <v>72</v>
      </c>
      <c r="AL20" s="132">
        <v>86477</v>
      </c>
      <c r="AM20" s="133">
        <v>-0.78231253130876288</v>
      </c>
      <c r="AN20" s="132">
        <v>313914</v>
      </c>
      <c r="AO20" s="133">
        <f t="shared" si="4"/>
        <v>2.630028793783318</v>
      </c>
      <c r="AP20" s="132">
        <v>423458</v>
      </c>
      <c r="AQ20" s="133">
        <f t="shared" si="5"/>
        <v>0.34896181756786882</v>
      </c>
      <c r="AR20" s="132"/>
      <c r="AS20" s="133"/>
      <c r="AT20" s="133"/>
    </row>
    <row r="21" spans="1:46" ht="15.75" x14ac:dyDescent="0.25">
      <c r="A21" s="1" t="s">
        <v>0</v>
      </c>
      <c r="B21" s="134" t="s">
        <v>33</v>
      </c>
      <c r="C21" s="135">
        <v>4831573</v>
      </c>
      <c r="D21" s="136">
        <v>-8.3906350308755595E-3</v>
      </c>
      <c r="E21" s="135">
        <v>1565303</v>
      </c>
      <c r="F21" s="136">
        <f t="shared" si="0"/>
        <v>-0.67602621340917335</v>
      </c>
      <c r="G21" s="135">
        <v>2335438</v>
      </c>
      <c r="H21" s="136">
        <f t="shared" si="0"/>
        <v>0.49200378457078275</v>
      </c>
      <c r="I21" s="135">
        <v>4757683</v>
      </c>
      <c r="J21" s="136">
        <f t="shared" si="0"/>
        <v>1.0371694731352319</v>
      </c>
      <c r="K21" s="135">
        <v>1700823</v>
      </c>
      <c r="L21" s="136">
        <v>0.17936622404049518</v>
      </c>
      <c r="M21" s="136">
        <v>8.250763116826243E-2</v>
      </c>
      <c r="Z21" s="134" t="s">
        <v>33</v>
      </c>
      <c r="AA21" s="135">
        <v>1664028</v>
      </c>
      <c r="AB21" s="136">
        <v>-0.66211593492511134</v>
      </c>
      <c r="AC21" s="135">
        <v>2347681</v>
      </c>
      <c r="AD21" s="136">
        <f t="shared" si="1"/>
        <v>0.41084224544298542</v>
      </c>
      <c r="AE21" s="135">
        <v>4832844</v>
      </c>
      <c r="AF21" s="136">
        <f t="shared" si="2"/>
        <v>1.0585607669866564</v>
      </c>
      <c r="AG21" s="135">
        <v>2026391</v>
      </c>
      <c r="AH21" s="136">
        <v>0.18404765661063105</v>
      </c>
      <c r="AI21" s="136">
        <v>0.69143452882270995</v>
      </c>
      <c r="AJ21" s="130">
        <f>AA21-AL21</f>
        <v>98725</v>
      </c>
      <c r="AK21" s="134" t="s">
        <v>33</v>
      </c>
      <c r="AL21" s="135">
        <v>1565303</v>
      </c>
      <c r="AM21" s="136">
        <v>-0.67602621340917335</v>
      </c>
      <c r="AN21" s="135">
        <v>2335438</v>
      </c>
      <c r="AO21" s="136">
        <f t="shared" si="4"/>
        <v>0.49200378457078275</v>
      </c>
      <c r="AP21" s="135">
        <v>4757683</v>
      </c>
      <c r="AQ21" s="136">
        <f t="shared" si="5"/>
        <v>1.0371694731352319</v>
      </c>
      <c r="AR21" s="135">
        <v>1700823</v>
      </c>
      <c r="AS21" s="136">
        <v>0.17936622404049518</v>
      </c>
      <c r="AT21" s="136">
        <v>0.79541251282570968</v>
      </c>
    </row>
    <row r="22" spans="1:46" ht="6" customHeight="1" x14ac:dyDescent="0.25"/>
    <row r="23" spans="1:46" x14ac:dyDescent="0.25">
      <c r="B23" s="39" t="s">
        <v>19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Z23" s="39" t="s">
        <v>19</v>
      </c>
      <c r="AA23" s="39"/>
      <c r="AB23" s="39"/>
      <c r="AC23" s="39"/>
      <c r="AD23" s="39"/>
      <c r="AE23" s="39"/>
      <c r="AF23" s="39"/>
      <c r="AG23" s="39">
        <v>499612</v>
      </c>
      <c r="AH23" s="137">
        <f>AG23/AE19-1</f>
        <v>2.3893694679610444E-2</v>
      </c>
      <c r="AI23" s="39" t="e">
        <f>AG18/AE19-1</f>
        <v>#VALUE!</v>
      </c>
      <c r="AK23" s="39" t="s">
        <v>19</v>
      </c>
      <c r="AL23" s="39"/>
      <c r="AM23" s="39"/>
      <c r="AN23" s="39"/>
      <c r="AO23" s="39"/>
      <c r="AP23" s="39"/>
      <c r="AQ23" s="39"/>
      <c r="AR23" s="138" t="e">
        <f>AR21+AR19</f>
        <v>#VALUE!</v>
      </c>
      <c r="AS23" s="39"/>
      <c r="AT23" s="39"/>
    </row>
    <row r="24" spans="1:46" x14ac:dyDescent="0.25">
      <c r="E24" s="130"/>
      <c r="G24" s="130"/>
      <c r="I24" s="130"/>
      <c r="L24" s="139"/>
      <c r="AE24" s="130"/>
      <c r="AG24" s="39">
        <v>499612</v>
      </c>
      <c r="AH24" s="137">
        <f>AG24/AE20-1</f>
        <v>9.8884217335057922E-3</v>
      </c>
      <c r="AI24" t="e">
        <f>AG18/AE20-1</f>
        <v>#VALUE!</v>
      </c>
      <c r="AJ24" s="130">
        <f>AA28-AL21</f>
        <v>3359546</v>
      </c>
      <c r="AP24" s="130">
        <f>SUM(AP9:AP17)</f>
        <v>3492085</v>
      </c>
      <c r="AS24" s="139">
        <f>AR21/AP24-1</f>
        <v>-0.51294914069961073</v>
      </c>
    </row>
    <row r="25" spans="1:46" x14ac:dyDescent="0.25">
      <c r="AG25" s="130">
        <f>SUM(AG9:AG18,AG23:AG24)</f>
        <v>3025615</v>
      </c>
    </row>
    <row r="26" spans="1:46" ht="48.75" customHeight="1" thickBot="1" x14ac:dyDescent="0.3">
      <c r="B26" s="293" t="s">
        <v>73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1" t="s">
        <v>74</v>
      </c>
    </row>
    <row r="27" spans="1:46" ht="10.5" customHeight="1" thickBot="1" x14ac:dyDescent="0.3">
      <c r="B27" s="124"/>
      <c r="C27" s="125"/>
      <c r="D27" s="124"/>
      <c r="E27" s="124"/>
      <c r="F27" s="124"/>
      <c r="G27" s="124"/>
      <c r="H27" s="124"/>
      <c r="I27" s="124"/>
      <c r="J27" s="124"/>
      <c r="K27" s="2"/>
      <c r="L27" s="2"/>
      <c r="N27" s="1" t="s">
        <v>75</v>
      </c>
    </row>
    <row r="28" spans="1:46" ht="22.5" thickTop="1" thickBot="1" x14ac:dyDescent="0.3">
      <c r="B28" s="140" t="s">
        <v>76</v>
      </c>
      <c r="C28" s="303" t="s">
        <v>77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5"/>
      <c r="AA28" s="130">
        <v>4924849</v>
      </c>
    </row>
    <row r="29" spans="1:46" ht="22.5" thickTop="1" thickBot="1" x14ac:dyDescent="0.3">
      <c r="B29" s="3"/>
      <c r="C29" s="306">
        <f>2019</f>
        <v>2019</v>
      </c>
      <c r="D29" s="307"/>
      <c r="E29" s="308">
        <v>2020</v>
      </c>
      <c r="F29" s="307"/>
      <c r="G29" s="308">
        <v>2021</v>
      </c>
      <c r="H29" s="307"/>
      <c r="I29" s="308">
        <v>2022</v>
      </c>
      <c r="J29" s="307"/>
      <c r="K29" s="308">
        <v>2023</v>
      </c>
      <c r="L29" s="309"/>
      <c r="M29" s="310"/>
      <c r="AA29" s="130">
        <f>AA21-AL21</f>
        <v>98725</v>
      </c>
    </row>
    <row r="30" spans="1:46" ht="16.5" thickTop="1" thickBot="1" x14ac:dyDescent="0.3">
      <c r="B30" s="6"/>
      <c r="C30" s="127" t="s">
        <v>46</v>
      </c>
      <c r="D30" s="128" t="str">
        <f>CONCATENATE("var ",RIGHT(2019,2),"/",RIGHT(2018,2))</f>
        <v>var 19/18</v>
      </c>
      <c r="E30" s="129" t="s">
        <v>46</v>
      </c>
      <c r="F30" s="128" t="str">
        <f>CONCATENATE("var ",RIGHT(E29,2),"/",RIGHT(E29-1,2))</f>
        <v>var 20/19</v>
      </c>
      <c r="G30" s="129" t="s">
        <v>46</v>
      </c>
      <c r="H30" s="128" t="str">
        <f>CONCATENATE("var ",RIGHT(G29,2),"/",RIGHT(G29-1,2))</f>
        <v>var 21/20</v>
      </c>
      <c r="I30" s="129" t="s">
        <v>46</v>
      </c>
      <c r="J30" s="128" t="str">
        <f>CONCATENATE("var ",RIGHT(I29,2),"/",RIGHT(I29-1,2))</f>
        <v>var 22/21</v>
      </c>
      <c r="K30" s="129" t="s">
        <v>46</v>
      </c>
      <c r="L30" s="128" t="str">
        <f>CONCATENATE("var ",RIGHT(K29,2),"/",RIGHT(K29-1,2))</f>
        <v>var 23/22</v>
      </c>
      <c r="M30" s="128" t="str">
        <f>CONCATENATE("var ",RIGHT(K29,2),"/",RIGHT(2019,2))</f>
        <v>var 23/19</v>
      </c>
      <c r="AA30" s="130">
        <f>AA28-AL21</f>
        <v>3359546</v>
      </c>
    </row>
    <row r="31" spans="1:46" x14ac:dyDescent="0.25">
      <c r="B31" s="131" t="s">
        <v>50</v>
      </c>
      <c r="C31" s="132">
        <v>48072</v>
      </c>
      <c r="D31" s="133">
        <v>-5.568978725911955E-2</v>
      </c>
      <c r="E31" s="132">
        <v>56329</v>
      </c>
      <c r="F31" s="133">
        <f t="shared" ref="F31:J43" si="11">IFERROR(E31/C31-1,"-")</f>
        <v>0.17176318855050754</v>
      </c>
      <c r="G31" s="132">
        <v>19622</v>
      </c>
      <c r="H31" s="133">
        <f t="shared" si="11"/>
        <v>-0.65165367750181968</v>
      </c>
      <c r="I31" s="132">
        <v>41772</v>
      </c>
      <c r="J31" s="133">
        <f t="shared" si="11"/>
        <v>1.1288349811436142</v>
      </c>
      <c r="K31" s="132">
        <v>60988</v>
      </c>
      <c r="L31" s="133">
        <f t="shared" ref="L31:L34" si="12">IFERROR(K31/I31-1,"-")</f>
        <v>0.46002106674327292</v>
      </c>
      <c r="M31" s="133">
        <f>K31/C31-1</f>
        <v>0.26868031286403737</v>
      </c>
    </row>
    <row r="32" spans="1:46" x14ac:dyDescent="0.25">
      <c r="B32" s="131" t="s">
        <v>52</v>
      </c>
      <c r="C32" s="132">
        <v>50062</v>
      </c>
      <c r="D32" s="133">
        <v>1.3811259619278982E-2</v>
      </c>
      <c r="E32" s="132">
        <v>61359</v>
      </c>
      <c r="F32" s="133">
        <f t="shared" si="11"/>
        <v>0.22566018137509491</v>
      </c>
      <c r="G32" s="132">
        <v>26605</v>
      </c>
      <c r="H32" s="133">
        <f t="shared" si="11"/>
        <v>-0.56640427647125935</v>
      </c>
      <c r="I32" s="132">
        <v>57069</v>
      </c>
      <c r="J32" s="133">
        <f t="shared" si="11"/>
        <v>1.1450479233226836</v>
      </c>
      <c r="K32" s="132">
        <v>55517</v>
      </c>
      <c r="L32" s="133">
        <f>IFERROR(K32/I32-1,"-")</f>
        <v>-2.7195149731027324E-2</v>
      </c>
      <c r="M32" s="133">
        <f>IFERROR(K32/C32-1,"-")</f>
        <v>0.10896488354440503</v>
      </c>
    </row>
    <row r="33" spans="2:14" x14ac:dyDescent="0.25">
      <c r="B33" s="131" t="s">
        <v>54</v>
      </c>
      <c r="C33" s="132">
        <v>68079</v>
      </c>
      <c r="D33" s="133">
        <v>-0.16884591436838448</v>
      </c>
      <c r="E33" s="132">
        <v>22582</v>
      </c>
      <c r="F33" s="133">
        <f t="shared" si="11"/>
        <v>-0.66829712539843422</v>
      </c>
      <c r="G33" s="132">
        <v>37583</v>
      </c>
      <c r="H33" s="133">
        <f t="shared" si="11"/>
        <v>0.66429014259144448</v>
      </c>
      <c r="I33" s="132">
        <v>61733</v>
      </c>
      <c r="J33" s="133">
        <f t="shared" si="11"/>
        <v>0.64257776122182908</v>
      </c>
      <c r="K33" s="132">
        <v>71069</v>
      </c>
      <c r="L33" s="133">
        <f t="shared" si="12"/>
        <v>0.1512319180989099</v>
      </c>
      <c r="M33" s="133">
        <f t="shared" ref="M33:M34" si="13">IFERROR(K33/C33-1,"-")</f>
        <v>4.3919564035899361E-2</v>
      </c>
    </row>
    <row r="34" spans="2:14" x14ac:dyDescent="0.25">
      <c r="B34" s="131" t="s">
        <v>56</v>
      </c>
      <c r="C34" s="132">
        <v>90935</v>
      </c>
      <c r="D34" s="133">
        <v>0.16356587163476299</v>
      </c>
      <c r="E34" s="132">
        <v>0</v>
      </c>
      <c r="F34" s="133">
        <f t="shared" si="11"/>
        <v>-1</v>
      </c>
      <c r="G34" s="132">
        <v>46938</v>
      </c>
      <c r="H34" s="133" t="str">
        <f t="shared" si="11"/>
        <v>-</v>
      </c>
      <c r="I34" s="132">
        <v>90297</v>
      </c>
      <c r="J34" s="133">
        <f t="shared" si="11"/>
        <v>0.92375047935574583</v>
      </c>
      <c r="K34" s="132">
        <v>94971</v>
      </c>
      <c r="L34" s="133">
        <f t="shared" si="12"/>
        <v>5.1762517027143851E-2</v>
      </c>
      <c r="M34" s="133">
        <f t="shared" si="13"/>
        <v>4.4383350745037742E-2</v>
      </c>
    </row>
    <row r="35" spans="2:14" x14ac:dyDescent="0.25">
      <c r="B35" s="131" t="s">
        <v>58</v>
      </c>
      <c r="C35" s="132">
        <v>97560</v>
      </c>
      <c r="D35" s="133">
        <v>6.5577351566254549E-2</v>
      </c>
      <c r="E35" s="132">
        <v>607</v>
      </c>
      <c r="F35" s="133">
        <f t="shared" si="11"/>
        <v>-0.99377818778187776</v>
      </c>
      <c r="G35" s="132">
        <v>63699</v>
      </c>
      <c r="H35" s="133">
        <f t="shared" si="11"/>
        <v>103.94069192751236</v>
      </c>
      <c r="I35" s="132">
        <v>94965</v>
      </c>
      <c r="J35" s="133">
        <f t="shared" si="11"/>
        <v>0.49083973060801589</v>
      </c>
      <c r="K35" s="132"/>
      <c r="L35" s="133"/>
      <c r="M35" s="133"/>
    </row>
    <row r="36" spans="2:14" x14ac:dyDescent="0.25">
      <c r="B36" s="131" t="s">
        <v>60</v>
      </c>
      <c r="C36" s="132">
        <v>111970</v>
      </c>
      <c r="D36" s="133">
        <v>-2.7176840605397157E-2</v>
      </c>
      <c r="E36" s="132">
        <v>3723</v>
      </c>
      <c r="F36" s="133">
        <f t="shared" si="11"/>
        <v>-0.96675002232740914</v>
      </c>
      <c r="G36" s="132">
        <v>78711</v>
      </c>
      <c r="H36" s="133">
        <f t="shared" si="11"/>
        <v>20.141821112006447</v>
      </c>
      <c r="I36" s="132">
        <v>101392</v>
      </c>
      <c r="J36" s="133">
        <f t="shared" si="11"/>
        <v>0.28815540394608119</v>
      </c>
      <c r="K36" s="132"/>
      <c r="L36" s="133"/>
      <c r="M36" s="133"/>
    </row>
    <row r="37" spans="2:14" x14ac:dyDescent="0.25">
      <c r="B37" s="131" t="s">
        <v>62</v>
      </c>
      <c r="C37" s="132">
        <v>121911</v>
      </c>
      <c r="D37" s="133">
        <v>4.7588358124307284E-2</v>
      </c>
      <c r="E37" s="132">
        <v>45962</v>
      </c>
      <c r="F37" s="133">
        <f t="shared" si="11"/>
        <v>-0.62298726119874337</v>
      </c>
      <c r="G37" s="132">
        <v>111387</v>
      </c>
      <c r="H37" s="133">
        <f t="shared" si="11"/>
        <v>1.4234585092032548</v>
      </c>
      <c r="I37" s="132">
        <v>135433</v>
      </c>
      <c r="J37" s="133">
        <f t="shared" si="11"/>
        <v>0.21587797498810457</v>
      </c>
      <c r="K37" s="132"/>
      <c r="L37" s="133"/>
      <c r="M37" s="133"/>
    </row>
    <row r="38" spans="2:14" x14ac:dyDescent="0.25">
      <c r="B38" s="131" t="s">
        <v>64</v>
      </c>
      <c r="C38" s="132">
        <v>140178</v>
      </c>
      <c r="D38" s="133">
        <v>2.0372713430978351E-3</v>
      </c>
      <c r="E38" s="132">
        <v>91869</v>
      </c>
      <c r="F38" s="133">
        <f t="shared" si="11"/>
        <v>-0.34462611822111888</v>
      </c>
      <c r="G38" s="132">
        <v>124590</v>
      </c>
      <c r="H38" s="133">
        <f t="shared" si="11"/>
        <v>0.35617019887013024</v>
      </c>
      <c r="I38" s="132">
        <v>123326</v>
      </c>
      <c r="J38" s="133">
        <f t="shared" si="11"/>
        <v>-1.0145276506942746E-2</v>
      </c>
      <c r="K38" s="132"/>
      <c r="L38" s="133"/>
      <c r="M38" s="133"/>
    </row>
    <row r="39" spans="2:14" x14ac:dyDescent="0.25">
      <c r="B39" s="131" t="s">
        <v>66</v>
      </c>
      <c r="C39" s="132">
        <v>95274</v>
      </c>
      <c r="D39" s="133">
        <v>-3.7062491788035334E-2</v>
      </c>
      <c r="E39" s="132">
        <v>73204</v>
      </c>
      <c r="F39" s="133">
        <f t="shared" si="11"/>
        <v>-0.23164766882885157</v>
      </c>
      <c r="G39" s="132">
        <v>97380</v>
      </c>
      <c r="H39" s="133">
        <f t="shared" si="11"/>
        <v>0.33025517731271514</v>
      </c>
      <c r="I39" s="132">
        <v>96096</v>
      </c>
      <c r="J39" s="133">
        <f t="shared" si="11"/>
        <v>-1.3185459026494151E-2</v>
      </c>
      <c r="K39" s="132"/>
      <c r="L39" s="133"/>
      <c r="M39" s="133"/>
    </row>
    <row r="40" spans="2:14" x14ac:dyDescent="0.25">
      <c r="B40" s="131" t="s">
        <v>68</v>
      </c>
      <c r="C40" s="132">
        <v>86172</v>
      </c>
      <c r="D40" s="133">
        <v>4.0184445276004066E-2</v>
      </c>
      <c r="E40" s="132">
        <v>52542</v>
      </c>
      <c r="F40" s="133">
        <f t="shared" si="11"/>
        <v>-0.3902659796685698</v>
      </c>
      <c r="G40" s="132">
        <v>80120</v>
      </c>
      <c r="H40" s="133">
        <f t="shared" si="11"/>
        <v>0.52487533782497819</v>
      </c>
      <c r="I40" s="132">
        <v>81068</v>
      </c>
      <c r="J40" s="133">
        <f t="shared" si="11"/>
        <v>1.1832251622566181E-2</v>
      </c>
      <c r="K40" s="132"/>
      <c r="L40" s="133"/>
      <c r="M40" s="133"/>
    </row>
    <row r="41" spans="2:14" x14ac:dyDescent="0.25">
      <c r="B41" s="131" t="s">
        <v>70</v>
      </c>
      <c r="C41" s="132">
        <v>67229</v>
      </c>
      <c r="D41" s="133">
        <v>0.12018461743535047</v>
      </c>
      <c r="E41" s="132">
        <v>23265</v>
      </c>
      <c r="F41" s="133">
        <f t="shared" si="11"/>
        <v>-0.65394398250754882</v>
      </c>
      <c r="G41" s="132">
        <v>52993</v>
      </c>
      <c r="H41" s="133">
        <f t="shared" si="11"/>
        <v>1.2777992692886309</v>
      </c>
      <c r="I41" s="132">
        <v>64837</v>
      </c>
      <c r="J41" s="133">
        <f t="shared" si="11"/>
        <v>0.22350121714188664</v>
      </c>
      <c r="K41" s="132"/>
      <c r="L41" s="133"/>
      <c r="M41" s="133"/>
    </row>
    <row r="42" spans="2:14" x14ac:dyDescent="0.25">
      <c r="B42" s="131" t="s">
        <v>72</v>
      </c>
      <c r="C42" s="132">
        <v>70115</v>
      </c>
      <c r="D42" s="133">
        <v>0.10200392927308455</v>
      </c>
      <c r="E42" s="132">
        <v>25233</v>
      </c>
      <c r="F42" s="133">
        <f t="shared" si="11"/>
        <v>-0.64011980318048922</v>
      </c>
      <c r="G42" s="132">
        <v>60673</v>
      </c>
      <c r="H42" s="133">
        <f t="shared" si="11"/>
        <v>1.4045099671065668</v>
      </c>
      <c r="I42" s="132">
        <v>68793</v>
      </c>
      <c r="J42" s="133">
        <f t="shared" si="11"/>
        <v>0.13383218235458938</v>
      </c>
      <c r="K42" s="132"/>
      <c r="L42" s="133"/>
      <c r="M42" s="133"/>
    </row>
    <row r="43" spans="2:14" ht="15.75" x14ac:dyDescent="0.25">
      <c r="B43" s="134" t="s">
        <v>33</v>
      </c>
      <c r="C43" s="135">
        <v>1047557</v>
      </c>
      <c r="D43" s="136">
        <v>1.8337832570067158E-2</v>
      </c>
      <c r="E43" s="135">
        <v>456683</v>
      </c>
      <c r="F43" s="136">
        <f t="shared" si="11"/>
        <v>-0.5640494980225419</v>
      </c>
      <c r="G43" s="135">
        <v>800301</v>
      </c>
      <c r="H43" s="136">
        <f t="shared" si="11"/>
        <v>0.75242126376501872</v>
      </c>
      <c r="I43" s="135">
        <v>1016781</v>
      </c>
      <c r="J43" s="136">
        <f t="shared" si="11"/>
        <v>0.27049822504282761</v>
      </c>
      <c r="K43" s="135">
        <v>282545</v>
      </c>
      <c r="L43" s="136">
        <v>0.12625612366515071</v>
      </c>
      <c r="M43" s="136">
        <v>9.8764135828394606E-2</v>
      </c>
    </row>
    <row r="44" spans="2:14" ht="6" customHeight="1" x14ac:dyDescent="0.25"/>
    <row r="45" spans="2:14" x14ac:dyDescent="0.25">
      <c r="B45" s="39" t="s">
        <v>19</v>
      </c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</row>
    <row r="47" spans="2:14" x14ac:dyDescent="0.25">
      <c r="E47" s="130"/>
      <c r="G47" s="130"/>
      <c r="I47" s="141"/>
    </row>
    <row r="48" spans="2:14" ht="48.75" customHeight="1" thickBot="1" x14ac:dyDescent="0.3">
      <c r="B48" s="293" t="s">
        <v>78</v>
      </c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1" t="s">
        <v>79</v>
      </c>
    </row>
    <row r="49" spans="1:14" ht="10.5" customHeight="1" thickBot="1" x14ac:dyDescent="0.3">
      <c r="B49" s="124"/>
      <c r="C49" s="125"/>
      <c r="D49" s="124"/>
      <c r="E49" s="124"/>
      <c r="F49" s="124"/>
      <c r="G49" s="124"/>
      <c r="H49" s="124"/>
      <c r="I49" s="124"/>
      <c r="J49" s="124"/>
      <c r="K49" s="2"/>
      <c r="L49" s="2"/>
      <c r="N49" s="1" t="s">
        <v>80</v>
      </c>
    </row>
    <row r="50" spans="1:14" ht="22.5" thickTop="1" thickBot="1" x14ac:dyDescent="0.3">
      <c r="B50" s="3"/>
      <c r="C50" s="303" t="s">
        <v>81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5"/>
    </row>
    <row r="51" spans="1:14" ht="22.5" thickTop="1" thickBot="1" x14ac:dyDescent="0.3">
      <c r="B51" s="3"/>
      <c r="C51" s="306">
        <f>2019</f>
        <v>2019</v>
      </c>
      <c r="D51" s="307"/>
      <c r="E51" s="308">
        <v>2020</v>
      </c>
      <c r="F51" s="307"/>
      <c r="G51" s="308">
        <v>2021</v>
      </c>
      <c r="H51" s="307"/>
      <c r="I51" s="308">
        <v>2022</v>
      </c>
      <c r="J51" s="307"/>
      <c r="K51" s="308">
        <v>2023</v>
      </c>
      <c r="L51" s="309"/>
      <c r="M51" s="310"/>
    </row>
    <row r="52" spans="1:14" ht="16.5" thickTop="1" thickBot="1" x14ac:dyDescent="0.3">
      <c r="B52" s="6"/>
      <c r="C52" s="127" t="s">
        <v>46</v>
      </c>
      <c r="D52" s="128" t="str">
        <f>CONCATENATE("var ",RIGHT(2019,2),"/",RIGHT(2018,2))</f>
        <v>var 19/18</v>
      </c>
      <c r="E52" s="129" t="s">
        <v>46</v>
      </c>
      <c r="F52" s="128" t="str">
        <f>CONCATENATE("var ",RIGHT(E51,2),"/",RIGHT(E51-1,2))</f>
        <v>var 20/19</v>
      </c>
      <c r="G52" s="129" t="s">
        <v>46</v>
      </c>
      <c r="H52" s="128" t="str">
        <f>CONCATENATE("var ",RIGHT(G51,2),"/",RIGHT(G51-1,2))</f>
        <v>var 21/20</v>
      </c>
      <c r="I52" s="129" t="s">
        <v>46</v>
      </c>
      <c r="J52" s="128" t="str">
        <f>CONCATENATE("var ",RIGHT(I51,2),"/",RIGHT(I51-1,2))</f>
        <v>var 22/21</v>
      </c>
      <c r="K52" s="129" t="s">
        <v>46</v>
      </c>
      <c r="L52" s="128" t="str">
        <f>CONCATENATE("var ",RIGHT(K51,2),"/",RIGHT(K51-1,2))</f>
        <v>var 23/22</v>
      </c>
      <c r="M52" s="128" t="str">
        <f>CONCATENATE("var ",RIGHT(K51,2),"/",RIGHT(2019,2))</f>
        <v>var 23/19</v>
      </c>
    </row>
    <row r="53" spans="1:14" x14ac:dyDescent="0.25">
      <c r="A53" s="1">
        <v>1</v>
      </c>
      <c r="B53" s="131" t="s">
        <v>50</v>
      </c>
      <c r="C53" s="132">
        <v>31420</v>
      </c>
      <c r="D53" s="133">
        <v>1.364648191760498E-2</v>
      </c>
      <c r="E53" s="132">
        <v>37438</v>
      </c>
      <c r="F53" s="133">
        <f>IFERROR(E53/C53-1,"-")</f>
        <v>0.19153405474220242</v>
      </c>
      <c r="G53" s="132">
        <v>5573</v>
      </c>
      <c r="H53" s="133">
        <f>IFERROR(G53/E53-1,"-")</f>
        <v>-0.8511405523799348</v>
      </c>
      <c r="I53" s="132">
        <v>24740</v>
      </c>
      <c r="J53" s="133">
        <f>IFERROR(I53/G53-1,"-")</f>
        <v>3.4392607213350077</v>
      </c>
      <c r="K53" s="132">
        <v>36662</v>
      </c>
      <c r="L53" s="133">
        <f t="shared" ref="L53:L56" si="14">IFERROR(K53/I53-1,"-")</f>
        <v>0.48189167340339534</v>
      </c>
      <c r="M53" s="133">
        <f>IFERROR(K53/C53-1,"-")</f>
        <v>0.16683640992998083</v>
      </c>
    </row>
    <row r="54" spans="1:14" x14ac:dyDescent="0.25">
      <c r="A54" s="1">
        <v>2</v>
      </c>
      <c r="B54" s="131" t="s">
        <v>52</v>
      </c>
      <c r="C54" s="132">
        <v>32389</v>
      </c>
      <c r="D54" s="133">
        <v>0.11371294959081224</v>
      </c>
      <c r="E54" s="132">
        <v>37512</v>
      </c>
      <c r="F54" s="133">
        <f t="shared" ref="F54:J65" si="15">IFERROR(E54/C54-1,"-")</f>
        <v>0.15817098397604124</v>
      </c>
      <c r="G54" s="132">
        <v>6916</v>
      </c>
      <c r="H54" s="133">
        <f t="shared" si="15"/>
        <v>-0.81563233098741739</v>
      </c>
      <c r="I54" s="132">
        <v>32744</v>
      </c>
      <c r="J54" s="133">
        <f t="shared" si="15"/>
        <v>3.7345286292654718</v>
      </c>
      <c r="K54" s="132">
        <v>34842</v>
      </c>
      <c r="L54" s="133">
        <f t="shared" si="14"/>
        <v>6.4072807231859263E-2</v>
      </c>
      <c r="M54" s="133">
        <f>IFERROR(K54/C54-1,"-")</f>
        <v>7.5735589243261625E-2</v>
      </c>
    </row>
    <row r="55" spans="1:14" x14ac:dyDescent="0.25">
      <c r="A55" s="1">
        <v>3</v>
      </c>
      <c r="B55" s="131" t="s">
        <v>54</v>
      </c>
      <c r="C55" s="132">
        <v>43876</v>
      </c>
      <c r="D55" s="133">
        <v>-0.10224459312913059</v>
      </c>
      <c r="E55" s="132">
        <v>14101</v>
      </c>
      <c r="F55" s="133">
        <f t="shared" si="15"/>
        <v>-0.67861701157808363</v>
      </c>
      <c r="G55" s="132">
        <v>10449</v>
      </c>
      <c r="H55" s="133">
        <f t="shared" si="15"/>
        <v>-0.25898872420395713</v>
      </c>
      <c r="I55" s="132">
        <v>36814</v>
      </c>
      <c r="J55" s="133">
        <f t="shared" si="15"/>
        <v>2.5232079624844483</v>
      </c>
      <c r="K55" s="132">
        <v>46790</v>
      </c>
      <c r="L55" s="133">
        <f t="shared" si="14"/>
        <v>0.27098386483403059</v>
      </c>
      <c r="M55" s="133">
        <f t="shared" ref="M55:M56" si="16">IFERROR(K55/C55-1,"-")</f>
        <v>6.641444069650837E-2</v>
      </c>
    </row>
    <row r="56" spans="1:14" x14ac:dyDescent="0.25">
      <c r="A56" s="1">
        <v>4</v>
      </c>
      <c r="B56" s="131" t="s">
        <v>56</v>
      </c>
      <c r="C56" s="132">
        <v>59555</v>
      </c>
      <c r="D56" s="133">
        <v>0.24803537375049767</v>
      </c>
      <c r="E56" s="132">
        <v>0</v>
      </c>
      <c r="F56" s="133">
        <f t="shared" si="15"/>
        <v>-1</v>
      </c>
      <c r="G56" s="132">
        <v>14550</v>
      </c>
      <c r="H56" s="133" t="str">
        <f t="shared" si="15"/>
        <v>-</v>
      </c>
      <c r="I56" s="132">
        <v>49180</v>
      </c>
      <c r="J56" s="133">
        <f t="shared" si="15"/>
        <v>2.3800687285223368</v>
      </c>
      <c r="K56" s="132">
        <v>53112</v>
      </c>
      <c r="L56" s="133">
        <f t="shared" si="14"/>
        <v>7.9951199674664464E-2</v>
      </c>
      <c r="M56" s="133">
        <f t="shared" si="16"/>
        <v>-0.10818571068759975</v>
      </c>
    </row>
    <row r="57" spans="1:14" x14ac:dyDescent="0.25">
      <c r="A57" s="1">
        <v>5</v>
      </c>
      <c r="B57" s="131" t="s">
        <v>58</v>
      </c>
      <c r="C57" s="132">
        <v>57565</v>
      </c>
      <c r="D57" s="133">
        <v>1.5793188635962574E-2</v>
      </c>
      <c r="E57" s="132">
        <v>358</v>
      </c>
      <c r="F57" s="133">
        <f t="shared" si="15"/>
        <v>-0.9937809432815079</v>
      </c>
      <c r="G57" s="132">
        <v>21905</v>
      </c>
      <c r="H57" s="133">
        <f t="shared" si="15"/>
        <v>60.187150837988824</v>
      </c>
      <c r="I57" s="132">
        <v>53173</v>
      </c>
      <c r="J57" s="133">
        <f t="shared" si="15"/>
        <v>1.4274366582971925</v>
      </c>
      <c r="K57" s="132"/>
      <c r="L57" s="133"/>
      <c r="M57" s="133"/>
    </row>
    <row r="58" spans="1:14" x14ac:dyDescent="0.25">
      <c r="A58" s="1">
        <v>6</v>
      </c>
      <c r="B58" s="131" t="s">
        <v>60</v>
      </c>
      <c r="C58" s="132">
        <v>66885</v>
      </c>
      <c r="D58" s="133">
        <v>3.8120394411009784E-3</v>
      </c>
      <c r="E58" s="132">
        <v>1444</v>
      </c>
      <c r="F58" s="133">
        <f t="shared" si="15"/>
        <v>-0.97841070494131721</v>
      </c>
      <c r="G58" s="132">
        <v>35438</v>
      </c>
      <c r="H58" s="133">
        <f t="shared" si="15"/>
        <v>23.541551246537395</v>
      </c>
      <c r="I58" s="132">
        <v>61941</v>
      </c>
      <c r="J58" s="133">
        <f t="shared" si="15"/>
        <v>0.74786951859585749</v>
      </c>
      <c r="K58" s="132"/>
      <c r="L58" s="133"/>
      <c r="M58" s="133"/>
    </row>
    <row r="59" spans="1:14" x14ac:dyDescent="0.25">
      <c r="A59" s="1">
        <v>7</v>
      </c>
      <c r="B59" s="131" t="s">
        <v>62</v>
      </c>
      <c r="C59" s="132">
        <v>68071</v>
      </c>
      <c r="D59" s="133">
        <v>2.8822320295024406E-2</v>
      </c>
      <c r="E59" s="132">
        <v>22318</v>
      </c>
      <c r="F59" s="133">
        <f t="shared" si="15"/>
        <v>-0.67213644576985798</v>
      </c>
      <c r="G59" s="132">
        <v>60241</v>
      </c>
      <c r="H59" s="133">
        <f t="shared" si="15"/>
        <v>1.6992113988708666</v>
      </c>
      <c r="I59" s="132">
        <v>70935</v>
      </c>
      <c r="J59" s="133">
        <f t="shared" si="15"/>
        <v>0.17752029348782394</v>
      </c>
      <c r="K59" s="132"/>
      <c r="L59" s="133"/>
      <c r="M59" s="133"/>
    </row>
    <row r="60" spans="1:14" x14ac:dyDescent="0.25">
      <c r="A60" s="1">
        <v>8</v>
      </c>
      <c r="B60" s="131" t="s">
        <v>64</v>
      </c>
      <c r="C60" s="132">
        <v>77331</v>
      </c>
      <c r="D60" s="133">
        <v>-2.7564352451492025E-2</v>
      </c>
      <c r="E60" s="132">
        <v>49820</v>
      </c>
      <c r="F60" s="133">
        <f t="shared" si="15"/>
        <v>-0.35575642368519744</v>
      </c>
      <c r="G60" s="132">
        <v>72809</v>
      </c>
      <c r="H60" s="133">
        <f t="shared" si="15"/>
        <v>0.46144118827780001</v>
      </c>
      <c r="I60" s="132">
        <v>72104</v>
      </c>
      <c r="J60" s="133">
        <f t="shared" si="15"/>
        <v>-9.6828688761004811E-3</v>
      </c>
      <c r="K60" s="132"/>
      <c r="L60" s="133"/>
      <c r="M60" s="133"/>
    </row>
    <row r="61" spans="1:14" x14ac:dyDescent="0.25">
      <c r="A61" s="1">
        <v>9</v>
      </c>
      <c r="B61" s="131" t="s">
        <v>66</v>
      </c>
      <c r="C61" s="132">
        <v>58629</v>
      </c>
      <c r="D61" s="133">
        <v>4.8763035973024671E-2</v>
      </c>
      <c r="E61" s="132">
        <v>41218</v>
      </c>
      <c r="F61" s="133">
        <f t="shared" si="15"/>
        <v>-0.29696907673676853</v>
      </c>
      <c r="G61" s="132">
        <v>53396</v>
      </c>
      <c r="H61" s="133">
        <f t="shared" si="15"/>
        <v>0.29545344267067786</v>
      </c>
      <c r="I61" s="132">
        <v>58455</v>
      </c>
      <c r="J61" s="133">
        <f t="shared" si="15"/>
        <v>9.4744924713461742E-2</v>
      </c>
      <c r="K61" s="132"/>
      <c r="L61" s="133"/>
      <c r="M61" s="133"/>
    </row>
    <row r="62" spans="1:14" x14ac:dyDescent="0.25">
      <c r="A62" s="1">
        <v>10</v>
      </c>
      <c r="B62" s="131" t="s">
        <v>68</v>
      </c>
      <c r="C62" s="132">
        <v>50619</v>
      </c>
      <c r="D62" s="133">
        <v>6.2085606378514457E-2</v>
      </c>
      <c r="E62" s="132">
        <v>24258</v>
      </c>
      <c r="F62" s="133">
        <f t="shared" si="15"/>
        <v>-0.52077283233568417</v>
      </c>
      <c r="G62" s="132">
        <v>40278</v>
      </c>
      <c r="H62" s="133">
        <f t="shared" si="15"/>
        <v>0.66040069255503342</v>
      </c>
      <c r="I62" s="132">
        <v>48701</v>
      </c>
      <c r="J62" s="133">
        <f t="shared" si="15"/>
        <v>0.20912160484631803</v>
      </c>
      <c r="K62" s="132"/>
      <c r="L62" s="133"/>
      <c r="M62" s="133"/>
    </row>
    <row r="63" spans="1:14" x14ac:dyDescent="0.25">
      <c r="A63" s="1">
        <v>11</v>
      </c>
      <c r="B63" s="131" t="s">
        <v>70</v>
      </c>
      <c r="C63" s="132">
        <v>43208</v>
      </c>
      <c r="D63" s="133">
        <v>0.14053426248548195</v>
      </c>
      <c r="E63" s="132">
        <v>9940</v>
      </c>
      <c r="F63" s="133">
        <f t="shared" si="15"/>
        <v>-0.76995000925754487</v>
      </c>
      <c r="G63" s="132">
        <v>29208</v>
      </c>
      <c r="H63" s="133">
        <f t="shared" si="15"/>
        <v>1.9384305835010061</v>
      </c>
      <c r="I63" s="132">
        <v>41416</v>
      </c>
      <c r="J63" s="133">
        <f t="shared" si="15"/>
        <v>0.41796768008764729</v>
      </c>
      <c r="K63" s="132"/>
      <c r="L63" s="133"/>
      <c r="M63" s="133"/>
    </row>
    <row r="64" spans="1:14" x14ac:dyDescent="0.25">
      <c r="A64" s="1">
        <v>12</v>
      </c>
      <c r="B64" s="131" t="s">
        <v>72</v>
      </c>
      <c r="C64" s="132">
        <v>42859</v>
      </c>
      <c r="D64" s="133">
        <v>9.5269734992716737E-2</v>
      </c>
      <c r="E64" s="132">
        <v>9879</v>
      </c>
      <c r="F64" s="133">
        <f t="shared" si="15"/>
        <v>-0.76949998833383892</v>
      </c>
      <c r="G64" s="132">
        <v>33490</v>
      </c>
      <c r="H64" s="133">
        <f t="shared" si="15"/>
        <v>2.3900192327158618</v>
      </c>
      <c r="I64" s="132">
        <v>43370</v>
      </c>
      <c r="J64" s="133">
        <f t="shared" si="15"/>
        <v>0.29501343684682002</v>
      </c>
      <c r="K64" s="132"/>
      <c r="L64" s="133"/>
      <c r="M64" s="133"/>
    </row>
    <row r="65" spans="1:14" ht="15.75" x14ac:dyDescent="0.25">
      <c r="B65" s="134" t="s">
        <v>33</v>
      </c>
      <c r="C65" s="135">
        <v>632407</v>
      </c>
      <c r="D65" s="136">
        <v>4.3167935972235227E-2</v>
      </c>
      <c r="E65" s="135">
        <v>248294</v>
      </c>
      <c r="F65" s="136">
        <f t="shared" si="15"/>
        <v>-0.60738258747926577</v>
      </c>
      <c r="G65" s="135">
        <v>384253</v>
      </c>
      <c r="H65" s="136">
        <f t="shared" si="15"/>
        <v>0.54757263566578329</v>
      </c>
      <c r="I65" s="135">
        <v>593573</v>
      </c>
      <c r="J65" s="136">
        <f t="shared" si="15"/>
        <v>0.54474525898301374</v>
      </c>
      <c r="K65" s="135">
        <v>171406</v>
      </c>
      <c r="L65" s="136">
        <v>0.19465005087888043</v>
      </c>
      <c r="M65" s="136">
        <v>2.4910308538627079E-2</v>
      </c>
    </row>
    <row r="66" spans="1:14" ht="6" customHeight="1" x14ac:dyDescent="0.25"/>
    <row r="67" spans="1:14" x14ac:dyDescent="0.25">
      <c r="B67" s="39" t="s">
        <v>19</v>
      </c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70" spans="1:14" ht="48.75" customHeight="1" thickBot="1" x14ac:dyDescent="0.3">
      <c r="B70" s="293" t="s">
        <v>82</v>
      </c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1" t="s">
        <v>83</v>
      </c>
    </row>
    <row r="71" spans="1:14" ht="10.5" customHeight="1" thickBot="1" x14ac:dyDescent="0.3">
      <c r="B71" s="124"/>
      <c r="C71" s="125"/>
      <c r="D71" s="124"/>
      <c r="E71" s="124"/>
      <c r="F71" s="124"/>
      <c r="G71" s="124"/>
      <c r="H71" s="124"/>
      <c r="I71" s="124"/>
      <c r="J71" s="124"/>
      <c r="K71" s="2"/>
      <c r="L71" s="2"/>
      <c r="N71" s="1" t="s">
        <v>84</v>
      </c>
    </row>
    <row r="72" spans="1:14" ht="22.5" thickTop="1" thickBot="1" x14ac:dyDescent="0.3">
      <c r="B72" s="3"/>
      <c r="C72" s="303" t="s">
        <v>9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5"/>
    </row>
    <row r="73" spans="1:14" ht="22.5" thickTop="1" thickBot="1" x14ac:dyDescent="0.3">
      <c r="B73" s="3"/>
      <c r="C73" s="306">
        <f>2019</f>
        <v>2019</v>
      </c>
      <c r="D73" s="307"/>
      <c r="E73" s="308">
        <v>2020</v>
      </c>
      <c r="F73" s="307"/>
      <c r="G73" s="308">
        <v>2021</v>
      </c>
      <c r="H73" s="307"/>
      <c r="I73" s="308">
        <v>2022</v>
      </c>
      <c r="J73" s="307"/>
      <c r="K73" s="308">
        <v>2023</v>
      </c>
      <c r="L73" s="309"/>
      <c r="M73" s="310"/>
    </row>
    <row r="74" spans="1:14" ht="16.5" thickTop="1" thickBot="1" x14ac:dyDescent="0.3">
      <c r="B74" s="6"/>
      <c r="C74" s="127" t="s">
        <v>46</v>
      </c>
      <c r="D74" s="128" t="str">
        <f>CONCATENATE("var ",RIGHT(2019,2),"/",RIGHT(2018,2))</f>
        <v>var 19/18</v>
      </c>
      <c r="E74" s="129" t="s">
        <v>46</v>
      </c>
      <c r="F74" s="128" t="str">
        <f>CONCATENATE("var ",RIGHT(E73,2),"/",RIGHT(E73-1,2))</f>
        <v>var 20/19</v>
      </c>
      <c r="G74" s="129" t="s">
        <v>46</v>
      </c>
      <c r="H74" s="128" t="str">
        <f>CONCATENATE("var ",RIGHT(G73,2),"/",RIGHT(G73-1,2))</f>
        <v>var 21/20</v>
      </c>
      <c r="I74" s="129" t="s">
        <v>46</v>
      </c>
      <c r="J74" s="128" t="str">
        <f>CONCATENATE("var ",RIGHT(I73,2),"/",RIGHT(I73-1,2))</f>
        <v>var 22/21</v>
      </c>
      <c r="K74" s="129" t="s">
        <v>46</v>
      </c>
      <c r="L74" s="128" t="str">
        <f>CONCATENATE("var ",RIGHT(K73,2),"/",RIGHT(K73-1,2))</f>
        <v>var 23/22</v>
      </c>
      <c r="M74" s="128" t="str">
        <f>CONCATENATE("var ",RIGHT(K73,2),"/",RIGHT(2019,2))</f>
        <v>var 23/19</v>
      </c>
    </row>
    <row r="75" spans="1:14" x14ac:dyDescent="0.25">
      <c r="A75" s="1">
        <v>1</v>
      </c>
      <c r="B75" s="131" t="s">
        <v>50</v>
      </c>
      <c r="C75" s="132">
        <v>16652</v>
      </c>
      <c r="D75" s="133">
        <v>-0.16363636363636369</v>
      </c>
      <c r="E75" s="132">
        <v>18891</v>
      </c>
      <c r="F75" s="133">
        <f>IFERROR(E75/C75-1,"-")</f>
        <v>0.13445832332452556</v>
      </c>
      <c r="G75" s="132">
        <v>14049</v>
      </c>
      <c r="H75" s="133">
        <f>IFERROR(G75/E75-1,"-")</f>
        <v>-0.25631252977608387</v>
      </c>
      <c r="I75" s="132">
        <v>17032</v>
      </c>
      <c r="J75" s="133">
        <f>IFERROR(I75/G75-1,"-")</f>
        <v>0.21232827959285361</v>
      </c>
      <c r="K75" s="132">
        <v>24326</v>
      </c>
      <c r="L75" s="133">
        <f t="shared" ref="L75:L78" si="17">IFERROR(K75/I75-1,"-")</f>
        <v>0.42825270079849687</v>
      </c>
      <c r="M75" s="133">
        <f>K75/C75-1</f>
        <v>0.4608455440787893</v>
      </c>
    </row>
    <row r="76" spans="1:14" x14ac:dyDescent="0.25">
      <c r="A76" s="1">
        <v>2</v>
      </c>
      <c r="B76" s="131" t="s">
        <v>52</v>
      </c>
      <c r="C76" s="132">
        <v>17673</v>
      </c>
      <c r="D76" s="133">
        <v>-0.12932308601832698</v>
      </c>
      <c r="E76" s="132">
        <v>23847</v>
      </c>
      <c r="F76" s="133">
        <f t="shared" ref="F76:J87" si="18">IFERROR(E76/C76-1,"-")</f>
        <v>0.34934646070276698</v>
      </c>
      <c r="G76" s="132">
        <v>19689</v>
      </c>
      <c r="H76" s="133">
        <f t="shared" si="18"/>
        <v>-0.17436155491256766</v>
      </c>
      <c r="I76" s="132">
        <v>24325</v>
      </c>
      <c r="J76" s="133">
        <f t="shared" si="18"/>
        <v>0.23546142516125745</v>
      </c>
      <c r="K76" s="132">
        <v>20675</v>
      </c>
      <c r="L76" s="133">
        <f t="shared" si="17"/>
        <v>-0.15005138746145941</v>
      </c>
      <c r="M76" s="133">
        <f>IFERROR(K76/C76-1,"-")</f>
        <v>0.1698636337916597</v>
      </c>
    </row>
    <row r="77" spans="1:14" x14ac:dyDescent="0.25">
      <c r="A77" s="1">
        <v>3</v>
      </c>
      <c r="B77" s="131" t="s">
        <v>54</v>
      </c>
      <c r="C77" s="132">
        <v>24203</v>
      </c>
      <c r="D77" s="133">
        <v>-0.26737498486499578</v>
      </c>
      <c r="E77" s="132">
        <v>8481</v>
      </c>
      <c r="F77" s="133">
        <f t="shared" si="18"/>
        <v>-0.64958889393876795</v>
      </c>
      <c r="G77" s="132">
        <v>27134</v>
      </c>
      <c r="H77" s="133">
        <f t="shared" si="18"/>
        <v>2.1993868647565145</v>
      </c>
      <c r="I77" s="132">
        <v>24919</v>
      </c>
      <c r="J77" s="133">
        <f t="shared" si="18"/>
        <v>-8.1631900936094959E-2</v>
      </c>
      <c r="K77" s="132">
        <v>24279</v>
      </c>
      <c r="L77" s="133">
        <f t="shared" si="17"/>
        <v>-2.5683213612103239E-2</v>
      </c>
      <c r="M77" s="133">
        <f t="shared" ref="M77:M78" si="19">IFERROR(K77/C77-1,"-")</f>
        <v>3.1401065983556187E-3</v>
      </c>
    </row>
    <row r="78" spans="1:14" x14ac:dyDescent="0.25">
      <c r="A78" s="1">
        <v>4</v>
      </c>
      <c r="B78" s="131" t="s">
        <v>56</v>
      </c>
      <c r="C78" s="132">
        <v>31380</v>
      </c>
      <c r="D78" s="133">
        <v>3.1117536884303298E-2</v>
      </c>
      <c r="E78" s="132">
        <v>0</v>
      </c>
      <c r="F78" s="133">
        <f t="shared" si="18"/>
        <v>-1</v>
      </c>
      <c r="G78" s="132">
        <v>32388</v>
      </c>
      <c r="H78" s="133" t="str">
        <f t="shared" si="18"/>
        <v>-</v>
      </c>
      <c r="I78" s="132">
        <v>41117</v>
      </c>
      <c r="J78" s="133">
        <f t="shared" si="18"/>
        <v>0.26951340002470059</v>
      </c>
      <c r="K78" s="132">
        <v>41859</v>
      </c>
      <c r="L78" s="133">
        <f t="shared" si="17"/>
        <v>1.8046063671960599E-2</v>
      </c>
      <c r="M78" s="133">
        <f t="shared" si="19"/>
        <v>0.33393881453154872</v>
      </c>
    </row>
    <row r="79" spans="1:14" x14ac:dyDescent="0.25">
      <c r="A79" s="1">
        <v>5</v>
      </c>
      <c r="B79" s="131" t="s">
        <v>58</v>
      </c>
      <c r="C79" s="132">
        <v>39995</v>
      </c>
      <c r="D79" s="133">
        <v>0.14644843203577373</v>
      </c>
      <c r="E79" s="132">
        <v>249</v>
      </c>
      <c r="F79" s="133">
        <f t="shared" si="18"/>
        <v>-0.99377422177772223</v>
      </c>
      <c r="G79" s="132">
        <v>41794</v>
      </c>
      <c r="H79" s="133">
        <f t="shared" si="18"/>
        <v>166.84738955823292</v>
      </c>
      <c r="I79" s="132">
        <v>41792</v>
      </c>
      <c r="J79" s="133">
        <f t="shared" si="18"/>
        <v>-4.7853758912808075E-5</v>
      </c>
      <c r="K79" s="132"/>
      <c r="L79" s="133"/>
      <c r="M79" s="133"/>
    </row>
    <row r="80" spans="1:14" x14ac:dyDescent="0.25">
      <c r="A80" s="1">
        <v>6</v>
      </c>
      <c r="B80" s="131" t="s">
        <v>60</v>
      </c>
      <c r="C80" s="132">
        <v>45085</v>
      </c>
      <c r="D80" s="133">
        <v>-6.977943755545013E-2</v>
      </c>
      <c r="E80" s="132">
        <v>2279</v>
      </c>
      <c r="F80" s="133">
        <f t="shared" si="18"/>
        <v>-0.94945103693024291</v>
      </c>
      <c r="G80" s="132">
        <v>43273</v>
      </c>
      <c r="H80" s="133">
        <f t="shared" si="18"/>
        <v>17.987713909609479</v>
      </c>
      <c r="I80" s="132">
        <v>39451</v>
      </c>
      <c r="J80" s="133">
        <f t="shared" si="18"/>
        <v>-8.8322972754373397E-2</v>
      </c>
      <c r="K80" s="132"/>
      <c r="L80" s="133"/>
      <c r="M80" s="133"/>
    </row>
    <row r="81" spans="1:14" x14ac:dyDescent="0.25">
      <c r="A81" s="1">
        <v>7</v>
      </c>
      <c r="B81" s="131" t="s">
        <v>62</v>
      </c>
      <c r="C81" s="132">
        <v>53840</v>
      </c>
      <c r="D81" s="133">
        <v>7.2317711963990616E-2</v>
      </c>
      <c r="E81" s="132">
        <v>23644</v>
      </c>
      <c r="F81" s="133">
        <f t="shared" si="18"/>
        <v>-0.56084695393759287</v>
      </c>
      <c r="G81" s="132">
        <v>51146</v>
      </c>
      <c r="H81" s="133">
        <f t="shared" si="18"/>
        <v>1.1631703603451191</v>
      </c>
      <c r="I81" s="132">
        <v>64498</v>
      </c>
      <c r="J81" s="133">
        <f t="shared" si="18"/>
        <v>0.26105658311500402</v>
      </c>
      <c r="K81" s="132"/>
      <c r="L81" s="133"/>
      <c r="M81" s="133"/>
    </row>
    <row r="82" spans="1:14" x14ac:dyDescent="0.25">
      <c r="A82" s="1">
        <v>8</v>
      </c>
      <c r="B82" s="131" t="s">
        <v>64</v>
      </c>
      <c r="C82" s="132">
        <v>62847</v>
      </c>
      <c r="D82" s="133">
        <v>4.1030313069405411E-2</v>
      </c>
      <c r="E82" s="132">
        <v>42049</v>
      </c>
      <c r="F82" s="133">
        <f t="shared" si="18"/>
        <v>-0.33093067290403677</v>
      </c>
      <c r="G82" s="132">
        <v>51781</v>
      </c>
      <c r="H82" s="133">
        <f t="shared" si="18"/>
        <v>0.23144426740231627</v>
      </c>
      <c r="I82" s="132">
        <v>51222</v>
      </c>
      <c r="J82" s="133">
        <f t="shared" si="18"/>
        <v>-1.0795465518240288E-2</v>
      </c>
      <c r="K82" s="132"/>
      <c r="L82" s="133"/>
      <c r="M82" s="133"/>
    </row>
    <row r="83" spans="1:14" x14ac:dyDescent="0.25">
      <c r="A83" s="1">
        <v>9</v>
      </c>
      <c r="B83" s="131" t="s">
        <v>66</v>
      </c>
      <c r="C83" s="132">
        <v>36645</v>
      </c>
      <c r="D83" s="133">
        <v>-0.14854314791579537</v>
      </c>
      <c r="E83" s="132">
        <v>31986</v>
      </c>
      <c r="F83" s="133">
        <f t="shared" si="18"/>
        <v>-0.12713876381498157</v>
      </c>
      <c r="G83" s="132">
        <v>43984</v>
      </c>
      <c r="H83" s="133">
        <f t="shared" si="18"/>
        <v>0.37510160695304195</v>
      </c>
      <c r="I83" s="132">
        <v>37641</v>
      </c>
      <c r="J83" s="133">
        <f t="shared" si="18"/>
        <v>-0.14421153146598764</v>
      </c>
      <c r="K83" s="132"/>
      <c r="L83" s="133"/>
      <c r="M83" s="133"/>
    </row>
    <row r="84" spans="1:14" x14ac:dyDescent="0.25">
      <c r="A84" s="1">
        <v>10</v>
      </c>
      <c r="B84" s="131" t="s">
        <v>68</v>
      </c>
      <c r="C84" s="132">
        <v>35553</v>
      </c>
      <c r="D84" s="133">
        <v>1.0516442600119413E-2</v>
      </c>
      <c r="E84" s="132">
        <v>28284</v>
      </c>
      <c r="F84" s="133">
        <f t="shared" si="18"/>
        <v>-0.20445532022614121</v>
      </c>
      <c r="G84" s="132">
        <v>39842</v>
      </c>
      <c r="H84" s="133">
        <f t="shared" si="18"/>
        <v>0.40864092773299387</v>
      </c>
      <c r="I84" s="132">
        <v>32367</v>
      </c>
      <c r="J84" s="133">
        <f t="shared" si="18"/>
        <v>-0.1876160835299433</v>
      </c>
      <c r="K84" s="132"/>
      <c r="L84" s="133"/>
      <c r="M84" s="133"/>
    </row>
    <row r="85" spans="1:14" x14ac:dyDescent="0.25">
      <c r="A85" s="1">
        <v>11</v>
      </c>
      <c r="B85" s="131" t="s">
        <v>70</v>
      </c>
      <c r="C85" s="132">
        <v>24021</v>
      </c>
      <c r="D85" s="133">
        <v>8.5351527200433708E-2</v>
      </c>
      <c r="E85" s="132">
        <v>13325</v>
      </c>
      <c r="F85" s="133">
        <f t="shared" si="18"/>
        <v>-0.44527704924857414</v>
      </c>
      <c r="G85" s="132">
        <v>23785</v>
      </c>
      <c r="H85" s="133">
        <f t="shared" si="18"/>
        <v>0.78499061913696067</v>
      </c>
      <c r="I85" s="132">
        <v>23421</v>
      </c>
      <c r="J85" s="133">
        <f t="shared" si="18"/>
        <v>-1.5303762875762073E-2</v>
      </c>
      <c r="K85" s="132"/>
      <c r="L85" s="133"/>
      <c r="M85" s="133"/>
    </row>
    <row r="86" spans="1:14" x14ac:dyDescent="0.25">
      <c r="A86" s="1">
        <v>12</v>
      </c>
      <c r="B86" s="131" t="s">
        <v>72</v>
      </c>
      <c r="C86" s="132">
        <v>27256</v>
      </c>
      <c r="D86" s="133">
        <v>0.11276230913693142</v>
      </c>
      <c r="E86" s="132">
        <v>15354</v>
      </c>
      <c r="F86" s="133">
        <f t="shared" si="18"/>
        <v>-0.43667449368946287</v>
      </c>
      <c r="G86" s="132">
        <v>27183</v>
      </c>
      <c r="H86" s="133">
        <f t="shared" si="18"/>
        <v>0.77041813208284493</v>
      </c>
      <c r="I86" s="132">
        <v>25423</v>
      </c>
      <c r="J86" s="133">
        <f t="shared" si="18"/>
        <v>-6.4746348820954314E-2</v>
      </c>
      <c r="K86" s="132"/>
      <c r="L86" s="133"/>
      <c r="M86" s="133"/>
    </row>
    <row r="87" spans="1:14" ht="15.75" x14ac:dyDescent="0.25">
      <c r="B87" s="134" t="s">
        <v>33</v>
      </c>
      <c r="C87" s="135">
        <v>415150</v>
      </c>
      <c r="D87" s="136">
        <v>-1.7294108735584346E-2</v>
      </c>
      <c r="E87" s="135">
        <v>208389</v>
      </c>
      <c r="F87" s="136">
        <f t="shared" si="18"/>
        <v>-0.49803926291701794</v>
      </c>
      <c r="G87" s="135">
        <v>416048</v>
      </c>
      <c r="H87" s="136">
        <f t="shared" si="18"/>
        <v>0.99649693601869571</v>
      </c>
      <c r="I87" s="135">
        <v>423208</v>
      </c>
      <c r="J87" s="136">
        <f t="shared" si="18"/>
        <v>1.7209552743914225E-2</v>
      </c>
      <c r="K87" s="135">
        <v>111139</v>
      </c>
      <c r="L87" s="136">
        <v>3.4881230620245285E-2</v>
      </c>
      <c r="M87" s="136">
        <v>0.23614138897539716</v>
      </c>
    </row>
    <row r="88" spans="1:14" ht="6" customHeight="1" x14ac:dyDescent="0.25"/>
    <row r="89" spans="1:14" x14ac:dyDescent="0.25">
      <c r="B89" s="39" t="s">
        <v>19</v>
      </c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</row>
    <row r="92" spans="1:14" ht="48.75" customHeight="1" thickBot="1" x14ac:dyDescent="0.3">
      <c r="B92" s="293" t="s">
        <v>85</v>
      </c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1" t="s">
        <v>86</v>
      </c>
    </row>
    <row r="93" spans="1:14" ht="10.5" customHeight="1" thickBot="1" x14ac:dyDescent="0.3">
      <c r="B93" s="124"/>
      <c r="C93" s="125"/>
      <c r="D93" s="124"/>
      <c r="E93" s="124"/>
      <c r="F93" s="124"/>
      <c r="G93" s="124"/>
      <c r="H93" s="124"/>
      <c r="I93" s="124"/>
      <c r="J93" s="124"/>
      <c r="K93" s="2"/>
      <c r="L93" s="2"/>
      <c r="N93" s="1" t="s">
        <v>87</v>
      </c>
    </row>
    <row r="94" spans="1:14" ht="22.5" thickTop="1" thickBot="1" x14ac:dyDescent="0.3">
      <c r="B94" s="140" t="s">
        <v>88</v>
      </c>
      <c r="C94" s="303" t="s">
        <v>89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5"/>
    </row>
    <row r="95" spans="1:14" ht="22.5" thickTop="1" thickBot="1" x14ac:dyDescent="0.3">
      <c r="B95" s="3"/>
      <c r="C95" s="306">
        <f>2019</f>
        <v>2019</v>
      </c>
      <c r="D95" s="307"/>
      <c r="E95" s="308">
        <v>2020</v>
      </c>
      <c r="F95" s="307"/>
      <c r="G95" s="308">
        <v>2021</v>
      </c>
      <c r="H95" s="307"/>
      <c r="I95" s="308">
        <v>2022</v>
      </c>
      <c r="J95" s="307"/>
      <c r="K95" s="308">
        <v>2023</v>
      </c>
      <c r="L95" s="309"/>
      <c r="M95" s="310"/>
    </row>
    <row r="96" spans="1:14" ht="16.5" thickTop="1" thickBot="1" x14ac:dyDescent="0.3">
      <c r="B96" s="6"/>
      <c r="C96" s="127" t="s">
        <v>46</v>
      </c>
      <c r="D96" s="128" t="str">
        <f>CONCATENATE("var ",RIGHT(2019,2),"/",RIGHT(2018,2))</f>
        <v>var 19/18</v>
      </c>
      <c r="E96" s="129" t="s">
        <v>46</v>
      </c>
      <c r="F96" s="128" t="str">
        <f>CONCATENATE("var ",RIGHT(E95,2),"/",RIGHT(E95-1,2))</f>
        <v>var 20/19</v>
      </c>
      <c r="G96" s="129" t="s">
        <v>46</v>
      </c>
      <c r="H96" s="128" t="str">
        <f>CONCATENATE("var ",RIGHT(G95,2),"/",RIGHT(G95-1,2))</f>
        <v>var 21/20</v>
      </c>
      <c r="I96" s="129" t="s">
        <v>46</v>
      </c>
      <c r="J96" s="128" t="str">
        <f>CONCATENATE("var ",RIGHT(I95,2),"/",RIGHT(I95-1,2))</f>
        <v>var 22/21</v>
      </c>
      <c r="K96" s="129" t="s">
        <v>46</v>
      </c>
      <c r="L96" s="128" t="str">
        <f>CONCATENATE("var ",RIGHT(K95,2),"/",RIGHT(K95-1,2))</f>
        <v>var 23/22</v>
      </c>
      <c r="M96" s="128" t="str">
        <f>CONCATENATE("var ",RIGHT(K95,2),"/",RIGHT(2019,2))</f>
        <v>var 23/19</v>
      </c>
    </row>
    <row r="97" spans="2:13" x14ac:dyDescent="0.25">
      <c r="B97" s="131" t="s">
        <v>50</v>
      </c>
      <c r="C97" s="132">
        <v>325245</v>
      </c>
      <c r="D97" s="133">
        <v>3.2756589580508644E-2</v>
      </c>
      <c r="E97" s="132">
        <v>329924</v>
      </c>
      <c r="F97" s="133">
        <f t="shared" ref="F97:J109" si="20">IFERROR(E97/C97-1,"-")</f>
        <v>1.4386078187212714E-2</v>
      </c>
      <c r="G97" s="132">
        <v>26740</v>
      </c>
      <c r="H97" s="133">
        <f t="shared" si="20"/>
        <v>-0.91895103114656707</v>
      </c>
      <c r="I97" s="132">
        <v>231945</v>
      </c>
      <c r="J97" s="133">
        <f t="shared" si="20"/>
        <v>7.6740837696335085</v>
      </c>
      <c r="K97" s="132">
        <v>342649</v>
      </c>
      <c r="L97" s="133">
        <f t="shared" ref="L97:L100" si="21">IFERROR(K97/I97-1,"-")</f>
        <v>0.47728556338787209</v>
      </c>
      <c r="M97" s="133">
        <f>K97/C97-1</f>
        <v>5.3510430598471936E-2</v>
      </c>
    </row>
    <row r="98" spans="2:13" x14ac:dyDescent="0.25">
      <c r="B98" s="131" t="s">
        <v>52</v>
      </c>
      <c r="C98" s="132">
        <v>314351</v>
      </c>
      <c r="D98" s="133">
        <v>-8.6222937067348404E-3</v>
      </c>
      <c r="E98" s="132">
        <v>343248</v>
      </c>
      <c r="F98" s="133">
        <f t="shared" si="20"/>
        <v>9.1925904482568876E-2</v>
      </c>
      <c r="G98" s="132">
        <v>30186</v>
      </c>
      <c r="H98" s="133">
        <f t="shared" si="20"/>
        <v>-0.91205775416025725</v>
      </c>
      <c r="I98" s="132">
        <v>292010</v>
      </c>
      <c r="J98" s="133">
        <f t="shared" si="20"/>
        <v>8.6736897899688596</v>
      </c>
      <c r="K98" s="132">
        <v>355605</v>
      </c>
      <c r="L98" s="133">
        <f t="shared" si="21"/>
        <v>0.2177836375466593</v>
      </c>
      <c r="M98" s="133">
        <f>IFERROR(K98/C98-1,"-")</f>
        <v>0.13123546608727188</v>
      </c>
    </row>
    <row r="99" spans="2:13" x14ac:dyDescent="0.25">
      <c r="B99" s="131" t="s">
        <v>54</v>
      </c>
      <c r="C99" s="132">
        <v>362436</v>
      </c>
      <c r="D99" s="133">
        <v>1.9665434411978211E-2</v>
      </c>
      <c r="E99" s="132">
        <v>133874</v>
      </c>
      <c r="F99" s="133">
        <f t="shared" si="20"/>
        <v>-0.6306272003884823</v>
      </c>
      <c r="G99" s="132">
        <v>36614</v>
      </c>
      <c r="H99" s="133">
        <f t="shared" si="20"/>
        <v>-0.726504026173865</v>
      </c>
      <c r="I99" s="132">
        <v>331934</v>
      </c>
      <c r="J99" s="133">
        <f t="shared" si="20"/>
        <v>8.0657671928770416</v>
      </c>
      <c r="K99" s="132">
        <v>369308</v>
      </c>
      <c r="L99" s="133">
        <f t="shared" si="21"/>
        <v>0.11259467243488164</v>
      </c>
      <c r="M99" s="133">
        <f t="shared" ref="M99:M100" si="22">IFERROR(K99/C99-1,"-")</f>
        <v>1.896058890397212E-2</v>
      </c>
    </row>
    <row r="100" spans="2:13" x14ac:dyDescent="0.25">
      <c r="B100" s="131" t="s">
        <v>56</v>
      </c>
      <c r="C100" s="132">
        <v>312008</v>
      </c>
      <c r="D100" s="133">
        <v>-4.8004388972705536E-3</v>
      </c>
      <c r="E100" s="132">
        <v>0</v>
      </c>
      <c r="F100" s="133">
        <f t="shared" si="20"/>
        <v>-1</v>
      </c>
      <c r="G100" s="132">
        <v>39222</v>
      </c>
      <c r="H100" s="133" t="str">
        <f t="shared" si="20"/>
        <v>-</v>
      </c>
      <c r="I100" s="132">
        <v>335390</v>
      </c>
      <c r="J100" s="133">
        <f t="shared" si="20"/>
        <v>7.5510682780072411</v>
      </c>
      <c r="K100" s="132">
        <v>350716</v>
      </c>
      <c r="L100" s="133">
        <f t="shared" si="21"/>
        <v>4.5696055338561026E-2</v>
      </c>
      <c r="M100" s="133">
        <f t="shared" si="22"/>
        <v>0.12406092151483294</v>
      </c>
    </row>
    <row r="101" spans="2:13" x14ac:dyDescent="0.25">
      <c r="B101" s="131" t="s">
        <v>58</v>
      </c>
      <c r="C101" s="132">
        <v>289905</v>
      </c>
      <c r="D101" s="133">
        <v>5.0198123117137783E-3</v>
      </c>
      <c r="E101" s="132">
        <v>459</v>
      </c>
      <c r="F101" s="133">
        <f t="shared" si="20"/>
        <v>-0.99841672271951154</v>
      </c>
      <c r="G101" s="132">
        <v>51094</v>
      </c>
      <c r="H101" s="133">
        <f t="shared" si="20"/>
        <v>110.31590413943356</v>
      </c>
      <c r="I101" s="132">
        <v>284415</v>
      </c>
      <c r="J101" s="133">
        <f t="shared" si="20"/>
        <v>4.5665048733706506</v>
      </c>
      <c r="K101" s="132"/>
      <c r="L101" s="133"/>
      <c r="M101" s="133"/>
    </row>
    <row r="102" spans="2:13" x14ac:dyDescent="0.25">
      <c r="B102" s="131" t="s">
        <v>60</v>
      </c>
      <c r="C102" s="132">
        <v>294445</v>
      </c>
      <c r="D102" s="133">
        <v>-1.9016968012980029E-2</v>
      </c>
      <c r="E102" s="132">
        <v>938</v>
      </c>
      <c r="F102" s="133">
        <f t="shared" si="20"/>
        <v>-0.99681434563331017</v>
      </c>
      <c r="G102" s="132">
        <v>63772</v>
      </c>
      <c r="H102" s="133">
        <f t="shared" si="20"/>
        <v>66.987206823027719</v>
      </c>
      <c r="I102" s="132">
        <v>280479</v>
      </c>
      <c r="J102" s="133">
        <f t="shared" si="20"/>
        <v>3.3981527943297998</v>
      </c>
      <c r="K102" s="132"/>
      <c r="L102" s="133"/>
      <c r="M102" s="133"/>
    </row>
    <row r="103" spans="2:13" x14ac:dyDescent="0.25">
      <c r="B103" s="131" t="s">
        <v>62</v>
      </c>
      <c r="C103" s="132">
        <v>304838</v>
      </c>
      <c r="D103" s="133">
        <v>-2.2444418077392947E-2</v>
      </c>
      <c r="E103" s="132">
        <v>50125</v>
      </c>
      <c r="F103" s="133">
        <f t="shared" si="20"/>
        <v>-0.83556840026505885</v>
      </c>
      <c r="G103" s="132">
        <v>113577</v>
      </c>
      <c r="H103" s="133">
        <f t="shared" si="20"/>
        <v>1.2658753117206984</v>
      </c>
      <c r="I103" s="132">
        <v>319984</v>
      </c>
      <c r="J103" s="133">
        <f t="shared" si="20"/>
        <v>1.8173309737006611</v>
      </c>
      <c r="K103" s="132"/>
      <c r="L103" s="133"/>
      <c r="M103" s="133"/>
    </row>
    <row r="104" spans="2:13" x14ac:dyDescent="0.25">
      <c r="B104" s="131" t="s">
        <v>64</v>
      </c>
      <c r="C104" s="132">
        <v>306793</v>
      </c>
      <c r="D104" s="133">
        <v>-2.3365899157363312E-2</v>
      </c>
      <c r="E104" s="132">
        <v>60307</v>
      </c>
      <c r="F104" s="133">
        <f t="shared" si="20"/>
        <v>-0.80342771836384796</v>
      </c>
      <c r="G104" s="132">
        <v>161594</v>
      </c>
      <c r="H104" s="133">
        <f t="shared" si="20"/>
        <v>1.6795231067703584</v>
      </c>
      <c r="I104" s="132">
        <v>318973</v>
      </c>
      <c r="J104" s="133">
        <f t="shared" si="20"/>
        <v>0.97391611074668605</v>
      </c>
      <c r="K104" s="132"/>
      <c r="L104" s="133"/>
      <c r="M104" s="133"/>
    </row>
    <row r="105" spans="2:13" x14ac:dyDescent="0.25">
      <c r="B105" s="131" t="s">
        <v>66</v>
      </c>
      <c r="C105" s="132">
        <v>286767</v>
      </c>
      <c r="D105" s="133">
        <v>-4.4794563895874662E-2</v>
      </c>
      <c r="E105" s="132">
        <v>36682</v>
      </c>
      <c r="F105" s="133">
        <f t="shared" si="20"/>
        <v>-0.87208430537683901</v>
      </c>
      <c r="G105" s="132">
        <v>182655</v>
      </c>
      <c r="H105" s="133">
        <f t="shared" si="20"/>
        <v>3.979417698053541</v>
      </c>
      <c r="I105" s="132">
        <v>294872</v>
      </c>
      <c r="J105" s="133">
        <f t="shared" si="20"/>
        <v>0.61436588103254763</v>
      </c>
      <c r="K105" s="132"/>
      <c r="L105" s="133"/>
      <c r="M105" s="133"/>
    </row>
    <row r="106" spans="2:13" x14ac:dyDescent="0.25">
      <c r="B106" s="131" t="s">
        <v>68</v>
      </c>
      <c r="C106" s="132">
        <v>334069</v>
      </c>
      <c r="D106" s="133">
        <v>-6.7330939791058309E-2</v>
      </c>
      <c r="E106" s="132">
        <v>43678</v>
      </c>
      <c r="F106" s="133">
        <f t="shared" si="20"/>
        <v>-0.86925455519668093</v>
      </c>
      <c r="G106" s="132">
        <v>286868</v>
      </c>
      <c r="H106" s="133">
        <f t="shared" si="20"/>
        <v>5.5677915655478731</v>
      </c>
      <c r="I106" s="132">
        <v>351670</v>
      </c>
      <c r="J106" s="133">
        <f t="shared" si="20"/>
        <v>0.22589483664960897</v>
      </c>
      <c r="K106" s="132"/>
      <c r="L106" s="133"/>
      <c r="M106" s="133"/>
    </row>
    <row r="107" spans="2:13" x14ac:dyDescent="0.25">
      <c r="B107" s="131" t="s">
        <v>70</v>
      </c>
      <c r="C107" s="132">
        <v>326021</v>
      </c>
      <c r="D107" s="133">
        <v>-1.455701750408811E-2</v>
      </c>
      <c r="E107" s="132">
        <v>47876</v>
      </c>
      <c r="F107" s="133">
        <f t="shared" si="20"/>
        <v>-0.85315056392072908</v>
      </c>
      <c r="G107" s="132">
        <v>289574</v>
      </c>
      <c r="H107" s="133">
        <f t="shared" si="20"/>
        <v>5.0484167432534051</v>
      </c>
      <c r="I107" s="132">
        <v>344565</v>
      </c>
      <c r="J107" s="133">
        <f t="shared" si="20"/>
        <v>0.18990309903513447</v>
      </c>
      <c r="K107" s="132"/>
      <c r="L107" s="133"/>
      <c r="M107" s="133"/>
    </row>
    <row r="108" spans="2:13" x14ac:dyDescent="0.25">
      <c r="B108" s="131" t="s">
        <v>72</v>
      </c>
      <c r="C108" s="132">
        <v>327138</v>
      </c>
      <c r="D108" s="133">
        <v>-3.4911438112882442E-2</v>
      </c>
      <c r="E108" s="132">
        <v>61244</v>
      </c>
      <c r="F108" s="133">
        <f t="shared" si="20"/>
        <v>-0.8127884868159615</v>
      </c>
      <c r="G108" s="132">
        <v>253241</v>
      </c>
      <c r="H108" s="133">
        <f t="shared" si="20"/>
        <v>3.1349519952974987</v>
      </c>
      <c r="I108" s="132">
        <v>354665</v>
      </c>
      <c r="J108" s="133">
        <f t="shared" si="20"/>
        <v>0.40050386785710046</v>
      </c>
      <c r="K108" s="132"/>
      <c r="L108" s="133"/>
      <c r="M108" s="133"/>
    </row>
    <row r="109" spans="2:13" ht="15.75" x14ac:dyDescent="0.25">
      <c r="B109" s="134" t="s">
        <v>33</v>
      </c>
      <c r="C109" s="135">
        <v>3784016</v>
      </c>
      <c r="D109" s="136">
        <v>-1.5543882388170172E-2</v>
      </c>
      <c r="E109" s="135">
        <v>1108620</v>
      </c>
      <c r="F109" s="136">
        <f t="shared" si="20"/>
        <v>-0.70702555168899917</v>
      </c>
      <c r="G109" s="135">
        <v>1535137</v>
      </c>
      <c r="H109" s="136">
        <f t="shared" si="20"/>
        <v>0.38472785986181024</v>
      </c>
      <c r="I109" s="135">
        <v>3740902</v>
      </c>
      <c r="J109" s="136">
        <f t="shared" si="20"/>
        <v>1.436852215795724</v>
      </c>
      <c r="K109" s="135">
        <v>1418278</v>
      </c>
      <c r="L109" s="136">
        <v>0.19055066025674927</v>
      </c>
      <c r="M109" s="136">
        <v>7.9326352318042082E-2</v>
      </c>
    </row>
    <row r="110" spans="2:13" ht="6" customHeight="1" x14ac:dyDescent="0.25"/>
    <row r="111" spans="2:13" x14ac:dyDescent="0.25">
      <c r="B111" s="39" t="s">
        <v>19</v>
      </c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</row>
    <row r="114" spans="1:14" ht="48.75" customHeight="1" thickBot="1" x14ac:dyDescent="0.3">
      <c r="B114" s="293" t="s">
        <v>90</v>
      </c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1" t="s">
        <v>91</v>
      </c>
    </row>
    <row r="115" spans="1:14" ht="10.5" customHeight="1" thickBot="1" x14ac:dyDescent="0.3">
      <c r="B115" s="124"/>
      <c r="C115" s="125"/>
      <c r="D115" s="124"/>
      <c r="E115" s="124"/>
      <c r="F115" s="124"/>
      <c r="G115" s="124"/>
      <c r="H115" s="124"/>
      <c r="I115" s="124"/>
      <c r="J115" s="124"/>
      <c r="K115" s="2"/>
      <c r="L115" s="2"/>
      <c r="N115" s="1" t="s">
        <v>92</v>
      </c>
    </row>
    <row r="116" spans="1:14" ht="22.5" thickTop="1" thickBot="1" x14ac:dyDescent="0.3">
      <c r="B116" s="140" t="str">
        <f>C116</f>
        <v>Reino Unido</v>
      </c>
      <c r="C116" s="303" t="s">
        <v>93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5"/>
    </row>
    <row r="117" spans="1:14" ht="22.5" thickTop="1" thickBot="1" x14ac:dyDescent="0.3">
      <c r="B117" s="3"/>
      <c r="C117" s="306">
        <f>2019</f>
        <v>2019</v>
      </c>
      <c r="D117" s="307"/>
      <c r="E117" s="308">
        <v>2020</v>
      </c>
      <c r="F117" s="307"/>
      <c r="G117" s="308">
        <v>2021</v>
      </c>
      <c r="H117" s="307"/>
      <c r="I117" s="308">
        <v>2022</v>
      </c>
      <c r="J117" s="307"/>
      <c r="K117" s="308">
        <v>2023</v>
      </c>
      <c r="L117" s="309"/>
      <c r="M117" s="310"/>
    </row>
    <row r="118" spans="1:14" ht="16.5" thickTop="1" thickBot="1" x14ac:dyDescent="0.3">
      <c r="B118" s="6"/>
      <c r="C118" s="127" t="s">
        <v>46</v>
      </c>
      <c r="D118" s="128" t="str">
        <f>CONCATENATE("var ",RIGHT(2019,2),"/",RIGHT(2018,2))</f>
        <v>var 19/18</v>
      </c>
      <c r="E118" s="129" t="s">
        <v>46</v>
      </c>
      <c r="F118" s="128" t="str">
        <f>CONCATENATE("var ",RIGHT(E117,2),"/",RIGHT(E117-1,2))</f>
        <v>var 20/19</v>
      </c>
      <c r="G118" s="129" t="s">
        <v>46</v>
      </c>
      <c r="H118" s="128" t="str">
        <f>CONCATENATE("var ",RIGHT(G117,2),"/",RIGHT(G117-1,2))</f>
        <v>var 21/20</v>
      </c>
      <c r="I118" s="129" t="s">
        <v>46</v>
      </c>
      <c r="J118" s="128" t="str">
        <f>CONCATENATE("var ",RIGHT(I117,2),"/",RIGHT(I117-1,2))</f>
        <v>var 22/21</v>
      </c>
      <c r="K118" s="129" t="s">
        <v>46</v>
      </c>
      <c r="L118" s="128" t="str">
        <f>CONCATENATE("var ",RIGHT(K117,2),"/",RIGHT(K117-1,2))</f>
        <v>var 23/22</v>
      </c>
      <c r="M118" s="128" t="str">
        <f>CONCATENATE("var ",RIGHT(K117,2),"/",RIGHT(2019,2))</f>
        <v>var 23/19</v>
      </c>
    </row>
    <row r="119" spans="1:14" x14ac:dyDescent="0.25">
      <c r="B119" s="131" t="s">
        <v>50</v>
      </c>
      <c r="C119" s="132">
        <v>128075</v>
      </c>
      <c r="D119" s="133">
        <v>7.9890387858347456E-2</v>
      </c>
      <c r="E119" s="132">
        <v>129038</v>
      </c>
      <c r="F119" s="133">
        <f t="shared" ref="F119:J131" si="23">IFERROR(E119/C119-1,"-")</f>
        <v>7.5190318172946302E-3</v>
      </c>
      <c r="G119" s="132">
        <v>2315</v>
      </c>
      <c r="H119" s="133">
        <f t="shared" si="23"/>
        <v>-0.98205954835009845</v>
      </c>
      <c r="I119" s="132">
        <v>74810</v>
      </c>
      <c r="J119" s="133">
        <f t="shared" si="23"/>
        <v>31.31533477321814</v>
      </c>
      <c r="K119" s="132">
        <v>128763</v>
      </c>
      <c r="L119" s="133">
        <f t="shared" ref="L119:L122" si="24">IFERROR(K119/I119-1,"-")</f>
        <v>0.72120037428151318</v>
      </c>
      <c r="M119" s="133">
        <f>K119/C119-1</f>
        <v>5.3718524302166504E-3</v>
      </c>
    </row>
    <row r="120" spans="1:14" x14ac:dyDescent="0.25">
      <c r="B120" s="131" t="s">
        <v>52</v>
      </c>
      <c r="C120" s="132">
        <v>129132</v>
      </c>
      <c r="D120" s="133">
        <v>4.5383158201512286E-2</v>
      </c>
      <c r="E120" s="132">
        <v>140719</v>
      </c>
      <c r="F120" s="133">
        <f t="shared" si="23"/>
        <v>8.9729888795960777E-2</v>
      </c>
      <c r="G120" s="132">
        <v>1204</v>
      </c>
      <c r="H120" s="133">
        <f t="shared" si="23"/>
        <v>-0.99144394147201165</v>
      </c>
      <c r="I120" s="132">
        <v>114746</v>
      </c>
      <c r="J120" s="133">
        <f t="shared" si="23"/>
        <v>94.303986710963457</v>
      </c>
      <c r="K120" s="132">
        <v>141638</v>
      </c>
      <c r="L120" s="133">
        <f t="shared" si="24"/>
        <v>0.23436111062694986</v>
      </c>
      <c r="M120" s="133">
        <f>IFERROR(K120/C120-1,"-")</f>
        <v>9.6846637549174552E-2</v>
      </c>
    </row>
    <row r="121" spans="1:14" x14ac:dyDescent="0.25">
      <c r="B121" s="131" t="s">
        <v>54</v>
      </c>
      <c r="C121" s="132">
        <v>151655</v>
      </c>
      <c r="D121" s="133">
        <v>2.9523576772161331E-2</v>
      </c>
      <c r="E121" s="132">
        <v>58683</v>
      </c>
      <c r="F121" s="133">
        <f t="shared" si="23"/>
        <v>-0.61304935544492434</v>
      </c>
      <c r="G121" s="132">
        <v>1399</v>
      </c>
      <c r="H121" s="133">
        <f t="shared" si="23"/>
        <v>-0.97616004635073195</v>
      </c>
      <c r="I121" s="132">
        <v>142665</v>
      </c>
      <c r="J121" s="133">
        <f t="shared" si="23"/>
        <v>100.97641172265904</v>
      </c>
      <c r="K121" s="132">
        <v>166069</v>
      </c>
      <c r="L121" s="133">
        <f t="shared" si="24"/>
        <v>0.16404864542810071</v>
      </c>
      <c r="M121" s="133">
        <f t="shared" ref="M121:M122" si="25">IFERROR(K121/C121-1,"-")</f>
        <v>9.5044673766113918E-2</v>
      </c>
    </row>
    <row r="122" spans="1:14" x14ac:dyDescent="0.25">
      <c r="B122" s="131" t="s">
        <v>56</v>
      </c>
      <c r="C122" s="132">
        <v>144751</v>
      </c>
      <c r="D122" s="133">
        <v>7.2809741563956809E-2</v>
      </c>
      <c r="E122" s="132">
        <v>0</v>
      </c>
      <c r="F122" s="133">
        <f t="shared" si="23"/>
        <v>-1</v>
      </c>
      <c r="G122" s="132">
        <v>1761</v>
      </c>
      <c r="H122" s="133" t="str">
        <f t="shared" si="23"/>
        <v>-</v>
      </c>
      <c r="I122" s="132">
        <v>150506</v>
      </c>
      <c r="J122" s="133">
        <f t="shared" si="23"/>
        <v>84.466212379329932</v>
      </c>
      <c r="K122" s="132">
        <v>154996</v>
      </c>
      <c r="L122" s="133">
        <f t="shared" si="24"/>
        <v>2.9832697699759381E-2</v>
      </c>
      <c r="M122" s="133">
        <f t="shared" si="25"/>
        <v>7.0776713114244494E-2</v>
      </c>
    </row>
    <row r="123" spans="1:14" x14ac:dyDescent="0.25">
      <c r="B123" s="131" t="s">
        <v>58</v>
      </c>
      <c r="C123" s="132">
        <v>154757</v>
      </c>
      <c r="D123" s="133">
        <v>0.10199097084751552</v>
      </c>
      <c r="E123" s="132">
        <v>34</v>
      </c>
      <c r="F123" s="133">
        <f t="shared" si="23"/>
        <v>-0.99978030072953084</v>
      </c>
      <c r="G123" s="132">
        <v>1936</v>
      </c>
      <c r="H123" s="133">
        <f t="shared" si="23"/>
        <v>55.941176470588232</v>
      </c>
      <c r="I123" s="132">
        <v>147202</v>
      </c>
      <c r="J123" s="133">
        <f t="shared" si="23"/>
        <v>75.034090909090907</v>
      </c>
      <c r="K123" s="132"/>
      <c r="L123" s="133"/>
      <c r="M123" s="133"/>
    </row>
    <row r="124" spans="1:14" x14ac:dyDescent="0.25">
      <c r="B124" s="131" t="s">
        <v>60</v>
      </c>
      <c r="C124" s="132">
        <v>155153</v>
      </c>
      <c r="D124" s="133">
        <v>1.6230555100704036E-2</v>
      </c>
      <c r="E124" s="132">
        <v>122</v>
      </c>
      <c r="F124" s="133">
        <f t="shared" si="23"/>
        <v>-0.9992136794003339</v>
      </c>
      <c r="G124" s="132">
        <v>5286</v>
      </c>
      <c r="H124" s="133">
        <f t="shared" si="23"/>
        <v>42.327868852459019</v>
      </c>
      <c r="I124" s="132">
        <v>147240</v>
      </c>
      <c r="J124" s="133">
        <f t="shared" si="23"/>
        <v>26.854710556186152</v>
      </c>
      <c r="K124" s="132"/>
      <c r="L124" s="133"/>
      <c r="M124" s="133"/>
    </row>
    <row r="125" spans="1:14" x14ac:dyDescent="0.25">
      <c r="B125" s="131" t="s">
        <v>62</v>
      </c>
      <c r="C125" s="132">
        <v>149779</v>
      </c>
      <c r="D125" s="133">
        <v>1.3197770381795149E-2</v>
      </c>
      <c r="E125" s="132">
        <v>18443</v>
      </c>
      <c r="F125" s="133">
        <f t="shared" si="23"/>
        <v>-0.8768652481322482</v>
      </c>
      <c r="G125" s="132">
        <v>17629</v>
      </c>
      <c r="H125" s="133">
        <f t="shared" si="23"/>
        <v>-4.4135986553163753E-2</v>
      </c>
      <c r="I125" s="132">
        <v>165818</v>
      </c>
      <c r="J125" s="133">
        <f t="shared" si="23"/>
        <v>8.4059787849566057</v>
      </c>
      <c r="K125" s="132"/>
      <c r="L125" s="133"/>
      <c r="M125" s="133"/>
    </row>
    <row r="126" spans="1:14" x14ac:dyDescent="0.25">
      <c r="B126" s="131" t="s">
        <v>64</v>
      </c>
      <c r="C126" s="132">
        <v>150740</v>
      </c>
      <c r="D126" s="133">
        <v>1.5672375921409021E-2</v>
      </c>
      <c r="E126" s="132">
        <v>11293</v>
      </c>
      <c r="F126" s="133">
        <f t="shared" si="23"/>
        <v>-0.92508292424041394</v>
      </c>
      <c r="G126" s="132">
        <v>47855</v>
      </c>
      <c r="H126" s="133">
        <f t="shared" si="23"/>
        <v>3.2375808022668906</v>
      </c>
      <c r="I126" s="132">
        <v>165250</v>
      </c>
      <c r="J126" s="133">
        <f t="shared" si="23"/>
        <v>2.4531396928220666</v>
      </c>
      <c r="K126" s="132"/>
      <c r="L126" s="133"/>
      <c r="M126" s="133"/>
    </row>
    <row r="127" spans="1:14" x14ac:dyDescent="0.25">
      <c r="B127" s="131" t="s">
        <v>66</v>
      </c>
      <c r="C127" s="132">
        <v>143678</v>
      </c>
      <c r="D127" s="133">
        <v>-1.2725898440184125E-2</v>
      </c>
      <c r="E127" s="132">
        <v>10348</v>
      </c>
      <c r="F127" s="133">
        <f t="shared" si="23"/>
        <v>-0.92797783933518008</v>
      </c>
      <c r="G127" s="132">
        <v>64169</v>
      </c>
      <c r="H127" s="133">
        <f t="shared" si="23"/>
        <v>5.2011016621569386</v>
      </c>
      <c r="I127" s="132">
        <v>153817</v>
      </c>
      <c r="J127" s="133">
        <f t="shared" si="23"/>
        <v>1.3970608860976483</v>
      </c>
      <c r="K127" s="132"/>
      <c r="L127" s="133"/>
      <c r="M127" s="133"/>
    </row>
    <row r="128" spans="1:14" x14ac:dyDescent="0.25">
      <c r="A128" s="130"/>
      <c r="B128" s="131" t="s">
        <v>68</v>
      </c>
      <c r="C128" s="132">
        <v>150840</v>
      </c>
      <c r="D128" s="133">
        <v>-7.3515591889883214E-2</v>
      </c>
      <c r="E128" s="132">
        <v>16332</v>
      </c>
      <c r="F128" s="133">
        <f t="shared" si="23"/>
        <v>-0.89172633253778844</v>
      </c>
      <c r="G128" s="132">
        <v>117761</v>
      </c>
      <c r="H128" s="133">
        <f t="shared" si="23"/>
        <v>6.2104457506735242</v>
      </c>
      <c r="I128" s="132">
        <v>169072</v>
      </c>
      <c r="J128" s="133">
        <f t="shared" si="23"/>
        <v>0.43572150372364371</v>
      </c>
      <c r="K128" s="132"/>
      <c r="L128" s="133"/>
      <c r="M128" s="133"/>
    </row>
    <row r="129" spans="2:14" x14ac:dyDescent="0.25">
      <c r="B129" s="131" t="s">
        <v>70</v>
      </c>
      <c r="C129" s="132">
        <v>128603</v>
      </c>
      <c r="D129" s="133">
        <v>-5.1775115207373323E-2</v>
      </c>
      <c r="E129" s="132">
        <v>22454</v>
      </c>
      <c r="F129" s="133">
        <f t="shared" si="23"/>
        <v>-0.82540065161776943</v>
      </c>
      <c r="G129" s="132">
        <v>106597</v>
      </c>
      <c r="H129" s="133">
        <f t="shared" si="23"/>
        <v>3.7473501380600336</v>
      </c>
      <c r="I129" s="132">
        <v>141650</v>
      </c>
      <c r="J129" s="133">
        <f t="shared" si="23"/>
        <v>0.32883664643470256</v>
      </c>
      <c r="K129" s="132"/>
      <c r="L129" s="133"/>
      <c r="M129" s="133"/>
    </row>
    <row r="130" spans="2:14" x14ac:dyDescent="0.25">
      <c r="B130" s="131" t="s">
        <v>72</v>
      </c>
      <c r="C130" s="132">
        <v>133916</v>
      </c>
      <c r="D130" s="133">
        <v>-4.6306275503756877E-3</v>
      </c>
      <c r="E130" s="132">
        <v>28660</v>
      </c>
      <c r="F130" s="133">
        <f t="shared" si="23"/>
        <v>-0.78598524448161533</v>
      </c>
      <c r="G130" s="132">
        <v>78133</v>
      </c>
      <c r="H130" s="133">
        <f t="shared" si="23"/>
        <v>1.7262037683182134</v>
      </c>
      <c r="I130" s="132">
        <v>149677</v>
      </c>
      <c r="J130" s="133">
        <f t="shared" si="23"/>
        <v>0.91566943544980983</v>
      </c>
      <c r="K130" s="132"/>
      <c r="L130" s="133"/>
      <c r="M130" s="133"/>
    </row>
    <row r="131" spans="2:14" ht="15.75" x14ac:dyDescent="0.25">
      <c r="B131" s="134" t="s">
        <v>33</v>
      </c>
      <c r="C131" s="135">
        <v>1721079</v>
      </c>
      <c r="D131" s="136">
        <v>1.705813629844477E-2</v>
      </c>
      <c r="E131" s="135">
        <v>436137</v>
      </c>
      <c r="F131" s="136">
        <f t="shared" si="23"/>
        <v>-0.74659094672586201</v>
      </c>
      <c r="G131" s="135">
        <v>446045</v>
      </c>
      <c r="H131" s="136">
        <f t="shared" si="23"/>
        <v>2.2717632303611124E-2</v>
      </c>
      <c r="I131" s="135">
        <v>1722453</v>
      </c>
      <c r="J131" s="136">
        <f t="shared" si="23"/>
        <v>2.8616126175610086</v>
      </c>
      <c r="K131" s="135">
        <v>591466</v>
      </c>
      <c r="L131" s="136">
        <v>0.22525982594717098</v>
      </c>
      <c r="M131" s="136">
        <v>6.8374478200475819E-2</v>
      </c>
    </row>
    <row r="132" spans="2:14" ht="6" customHeight="1" x14ac:dyDescent="0.25"/>
    <row r="133" spans="2:14" x14ac:dyDescent="0.25">
      <c r="B133" s="39" t="s">
        <v>19</v>
      </c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</row>
    <row r="134" spans="2:14" x14ac:dyDescent="0.25">
      <c r="I134" s="130"/>
      <c r="K134" s="130"/>
      <c r="L134" s="141"/>
    </row>
    <row r="136" spans="2:14" ht="48.75" customHeight="1" thickBot="1" x14ac:dyDescent="0.3">
      <c r="B136" s="293" t="s">
        <v>94</v>
      </c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1" t="s">
        <v>95</v>
      </c>
    </row>
    <row r="137" spans="2:14" ht="10.5" customHeight="1" thickBot="1" x14ac:dyDescent="0.3">
      <c r="B137" s="124"/>
      <c r="C137" s="125"/>
      <c r="D137" s="124"/>
      <c r="E137" s="124"/>
      <c r="F137" s="124"/>
      <c r="G137" s="124"/>
      <c r="H137" s="124"/>
      <c r="I137" s="124"/>
      <c r="J137" s="124"/>
      <c r="K137" s="2"/>
      <c r="L137" s="2"/>
      <c r="N137" s="1" t="s">
        <v>96</v>
      </c>
    </row>
    <row r="138" spans="2:14" ht="22.5" thickTop="1" thickBot="1" x14ac:dyDescent="0.3">
      <c r="B138" s="140" t="str">
        <f>C138</f>
        <v>Alemania</v>
      </c>
      <c r="C138" s="303" t="s">
        <v>97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5"/>
    </row>
    <row r="139" spans="2:14" ht="22.5" thickTop="1" thickBot="1" x14ac:dyDescent="0.3">
      <c r="B139" s="3"/>
      <c r="C139" s="306">
        <f>2019</f>
        <v>2019</v>
      </c>
      <c r="D139" s="307"/>
      <c r="E139" s="308">
        <v>2020</v>
      </c>
      <c r="F139" s="307"/>
      <c r="G139" s="308">
        <v>2021</v>
      </c>
      <c r="H139" s="307"/>
      <c r="I139" s="308">
        <v>2022</v>
      </c>
      <c r="J139" s="307"/>
      <c r="K139" s="308">
        <v>2023</v>
      </c>
      <c r="L139" s="309"/>
      <c r="M139" s="310"/>
    </row>
    <row r="140" spans="2:14" ht="16.5" thickTop="1" thickBot="1" x14ac:dyDescent="0.3">
      <c r="B140" s="6"/>
      <c r="C140" s="127" t="s">
        <v>46</v>
      </c>
      <c r="D140" s="128" t="str">
        <f>CONCATENATE("var ",RIGHT(2019,2),"/",RIGHT(2018,2))</f>
        <v>var 19/18</v>
      </c>
      <c r="E140" s="129" t="s">
        <v>46</v>
      </c>
      <c r="F140" s="128" t="str">
        <f>CONCATENATE("var ",RIGHT(E139,2),"/",RIGHT(E139-1,2))</f>
        <v>var 20/19</v>
      </c>
      <c r="G140" s="129" t="s">
        <v>46</v>
      </c>
      <c r="H140" s="128" t="str">
        <f>CONCATENATE("var ",RIGHT(G139,2),"/",RIGHT(G139-1,2))</f>
        <v>var 21/20</v>
      </c>
      <c r="I140" s="129" t="s">
        <v>46</v>
      </c>
      <c r="J140" s="128" t="str">
        <f>CONCATENATE("var ",RIGHT(I139,2),"/",RIGHT(I139-1,2))</f>
        <v>var 22/21</v>
      </c>
      <c r="K140" s="129" t="s">
        <v>46</v>
      </c>
      <c r="L140" s="128" t="str">
        <f>CONCATENATE("var ",RIGHT(K139,2),"/",RIGHT(K139-1,2))</f>
        <v>var 23/22</v>
      </c>
      <c r="M140" s="128" t="str">
        <f>CONCATENATE("var ",RIGHT(K139,2),"/",RIGHT(2019,2))</f>
        <v>var 23/19</v>
      </c>
    </row>
    <row r="141" spans="2:14" x14ac:dyDescent="0.25">
      <c r="B141" s="131" t="s">
        <v>50</v>
      </c>
      <c r="C141" s="132">
        <v>46156</v>
      </c>
      <c r="D141" s="133">
        <v>-2.8131053651141213E-2</v>
      </c>
      <c r="E141" s="132">
        <v>41945</v>
      </c>
      <c r="F141" s="133">
        <f t="shared" ref="F141:J153" si="26">IFERROR(E141/C141-1,"-")</f>
        <v>-9.1234075743132026E-2</v>
      </c>
      <c r="G141" s="132">
        <v>3897</v>
      </c>
      <c r="H141" s="133">
        <f t="shared" si="26"/>
        <v>-0.9070926212897843</v>
      </c>
      <c r="I141" s="132">
        <v>25126</v>
      </c>
      <c r="J141" s="133">
        <f t="shared" si="26"/>
        <v>5.447523736207339</v>
      </c>
      <c r="K141" s="132">
        <v>38646</v>
      </c>
      <c r="L141" s="133">
        <f t="shared" ref="L141:L144" si="27">IFERROR(K141/I141-1,"-")</f>
        <v>0.53808803629706281</v>
      </c>
      <c r="M141" s="133">
        <f>K141/C141-1</f>
        <v>-0.16270907357656639</v>
      </c>
    </row>
    <row r="142" spans="2:14" x14ac:dyDescent="0.25">
      <c r="B142" s="131" t="s">
        <v>52</v>
      </c>
      <c r="C142" s="132">
        <v>41247</v>
      </c>
      <c r="D142" s="133">
        <v>-0.11245239171131627</v>
      </c>
      <c r="E142" s="132">
        <v>39803</v>
      </c>
      <c r="F142" s="133">
        <f t="shared" si="26"/>
        <v>-3.5008606686546928E-2</v>
      </c>
      <c r="G142" s="132">
        <v>4104</v>
      </c>
      <c r="H142" s="133">
        <f t="shared" si="26"/>
        <v>-0.8968921940557244</v>
      </c>
      <c r="I142" s="132">
        <v>29208</v>
      </c>
      <c r="J142" s="133">
        <f t="shared" si="26"/>
        <v>6.1169590643274852</v>
      </c>
      <c r="K142" s="132">
        <v>38948</v>
      </c>
      <c r="L142" s="133">
        <f t="shared" si="27"/>
        <v>0.33347028211448926</v>
      </c>
      <c r="M142" s="133">
        <f>IFERROR(K142/C142-1,"-")</f>
        <v>-5.573738696147601E-2</v>
      </c>
    </row>
    <row r="143" spans="2:14" x14ac:dyDescent="0.25">
      <c r="B143" s="131" t="s">
        <v>54</v>
      </c>
      <c r="C143" s="132">
        <v>49455</v>
      </c>
      <c r="D143" s="133">
        <v>-0.14354738154613467</v>
      </c>
      <c r="E143" s="132">
        <v>19981</v>
      </c>
      <c r="F143" s="133">
        <f t="shared" si="26"/>
        <v>-0.5959761399251845</v>
      </c>
      <c r="G143" s="132">
        <v>6502</v>
      </c>
      <c r="H143" s="133">
        <f t="shared" si="26"/>
        <v>-0.6745908613182523</v>
      </c>
      <c r="I143" s="132">
        <v>39043</v>
      </c>
      <c r="J143" s="133">
        <f t="shared" si="26"/>
        <v>5.0047677637649954</v>
      </c>
      <c r="K143" s="132">
        <v>43295</v>
      </c>
      <c r="L143" s="133">
        <f t="shared" si="27"/>
        <v>0.10890556565837661</v>
      </c>
      <c r="M143" s="133">
        <f t="shared" ref="M143:M144" si="28">IFERROR(K143/C143-1,"-")</f>
        <v>-0.1245576786978061</v>
      </c>
    </row>
    <row r="144" spans="2:14" x14ac:dyDescent="0.25">
      <c r="B144" s="131" t="s">
        <v>56</v>
      </c>
      <c r="C144" s="132">
        <v>39970</v>
      </c>
      <c r="D144" s="133">
        <v>-7.1609411655401467E-2</v>
      </c>
      <c r="E144" s="132">
        <v>0</v>
      </c>
      <c r="F144" s="133">
        <f t="shared" si="26"/>
        <v>-1</v>
      </c>
      <c r="G144" s="132">
        <v>4409</v>
      </c>
      <c r="H144" s="133" t="str">
        <f t="shared" si="26"/>
        <v>-</v>
      </c>
      <c r="I144" s="132">
        <v>37005</v>
      </c>
      <c r="J144" s="133">
        <f t="shared" si="26"/>
        <v>7.3930596507144486</v>
      </c>
      <c r="K144" s="132">
        <v>38212</v>
      </c>
      <c r="L144" s="133">
        <f t="shared" si="27"/>
        <v>3.2617213890014929E-2</v>
      </c>
      <c r="M144" s="133">
        <f t="shared" si="28"/>
        <v>-4.3982987240430371E-2</v>
      </c>
    </row>
    <row r="145" spans="1:14" x14ac:dyDescent="0.25">
      <c r="B145" s="131" t="s">
        <v>58</v>
      </c>
      <c r="C145" s="132">
        <v>36076</v>
      </c>
      <c r="D145" s="133">
        <v>-0.20360272853705375</v>
      </c>
      <c r="E145" s="132">
        <v>99</v>
      </c>
      <c r="F145" s="133">
        <f t="shared" si="26"/>
        <v>-0.99725579332520231</v>
      </c>
      <c r="G145" s="132">
        <v>7062</v>
      </c>
      <c r="H145" s="133">
        <f t="shared" si="26"/>
        <v>70.333333333333329</v>
      </c>
      <c r="I145" s="132">
        <v>25721</v>
      </c>
      <c r="J145" s="133">
        <f t="shared" si="26"/>
        <v>2.6421693571226283</v>
      </c>
      <c r="K145" s="132"/>
      <c r="L145" s="133"/>
      <c r="M145" s="133"/>
    </row>
    <row r="146" spans="1:14" x14ac:dyDescent="0.25">
      <c r="B146" s="131" t="s">
        <v>60</v>
      </c>
      <c r="C146" s="132">
        <v>37315</v>
      </c>
      <c r="D146" s="133">
        <v>-0.1883455866359246</v>
      </c>
      <c r="E146" s="132">
        <v>152</v>
      </c>
      <c r="F146" s="133">
        <f t="shared" si="26"/>
        <v>-0.9959265710840145</v>
      </c>
      <c r="G146" s="132">
        <v>11388</v>
      </c>
      <c r="H146" s="133">
        <f t="shared" si="26"/>
        <v>73.921052631578945</v>
      </c>
      <c r="I146" s="132">
        <v>28586</v>
      </c>
      <c r="J146" s="133">
        <f t="shared" si="26"/>
        <v>1.5101861608710925</v>
      </c>
      <c r="K146" s="132"/>
      <c r="L146" s="133"/>
      <c r="M146" s="133"/>
    </row>
    <row r="147" spans="1:14" x14ac:dyDescent="0.25">
      <c r="B147" s="131" t="s">
        <v>62</v>
      </c>
      <c r="C147" s="132">
        <v>36928</v>
      </c>
      <c r="D147" s="133">
        <v>-0.19873283138412134</v>
      </c>
      <c r="E147" s="132">
        <v>7854</v>
      </c>
      <c r="F147" s="133">
        <f t="shared" si="26"/>
        <v>-0.7873158578856152</v>
      </c>
      <c r="G147" s="132">
        <v>18480</v>
      </c>
      <c r="H147" s="133">
        <f t="shared" si="26"/>
        <v>1.3529411764705883</v>
      </c>
      <c r="I147" s="132">
        <v>26193</v>
      </c>
      <c r="J147" s="133">
        <f t="shared" si="26"/>
        <v>0.41737012987012978</v>
      </c>
      <c r="K147" s="132"/>
      <c r="L147" s="133"/>
      <c r="M147" s="133"/>
    </row>
    <row r="148" spans="1:14" x14ac:dyDescent="0.25">
      <c r="B148" s="131" t="s">
        <v>64</v>
      </c>
      <c r="C148" s="132">
        <v>35965</v>
      </c>
      <c r="D148" s="133">
        <v>-0.21134574479749135</v>
      </c>
      <c r="E148" s="132">
        <v>10265</v>
      </c>
      <c r="F148" s="133">
        <f t="shared" si="26"/>
        <v>-0.71458362296677325</v>
      </c>
      <c r="G148" s="132">
        <v>19715</v>
      </c>
      <c r="H148" s="133">
        <f t="shared" si="26"/>
        <v>0.92060399415489536</v>
      </c>
      <c r="I148" s="132">
        <v>27366</v>
      </c>
      <c r="J148" s="133">
        <f t="shared" si="26"/>
        <v>0.38808014202383978</v>
      </c>
      <c r="K148" s="132"/>
      <c r="L148" s="133"/>
      <c r="M148" s="133"/>
    </row>
    <row r="149" spans="1:14" x14ac:dyDescent="0.25">
      <c r="B149" s="131" t="s">
        <v>66</v>
      </c>
      <c r="C149" s="132">
        <v>39092</v>
      </c>
      <c r="D149" s="133">
        <v>-0.18332045041469069</v>
      </c>
      <c r="E149" s="132">
        <v>1689</v>
      </c>
      <c r="F149" s="133">
        <f t="shared" si="26"/>
        <v>-0.9567942289982605</v>
      </c>
      <c r="G149" s="132">
        <v>29438</v>
      </c>
      <c r="H149" s="133">
        <f t="shared" si="26"/>
        <v>16.429248075784489</v>
      </c>
      <c r="I149" s="132">
        <v>28674</v>
      </c>
      <c r="J149" s="133">
        <f t="shared" si="26"/>
        <v>-2.59528500577485E-2</v>
      </c>
      <c r="K149" s="132"/>
      <c r="L149" s="133"/>
      <c r="M149" s="133"/>
    </row>
    <row r="150" spans="1:14" x14ac:dyDescent="0.25">
      <c r="A150" s="130"/>
      <c r="B150" s="131" t="s">
        <v>68</v>
      </c>
      <c r="C150" s="132">
        <v>41544</v>
      </c>
      <c r="D150" s="133">
        <v>-0.20083102493074789</v>
      </c>
      <c r="E150" s="132">
        <v>2290</v>
      </c>
      <c r="F150" s="133">
        <f t="shared" si="26"/>
        <v>-0.94487772000770265</v>
      </c>
      <c r="G150" s="132">
        <v>38530</v>
      </c>
      <c r="H150" s="133">
        <f t="shared" si="26"/>
        <v>15.825327510917031</v>
      </c>
      <c r="I150" s="132">
        <v>33330</v>
      </c>
      <c r="J150" s="133">
        <f t="shared" si="26"/>
        <v>-0.13495977160654038</v>
      </c>
      <c r="K150" s="132"/>
      <c r="L150" s="133"/>
      <c r="M150" s="133"/>
    </row>
    <row r="151" spans="1:14" x14ac:dyDescent="0.25">
      <c r="B151" s="131" t="s">
        <v>70</v>
      </c>
      <c r="C151" s="132">
        <v>47732</v>
      </c>
      <c r="D151" s="133">
        <v>-0.13685352622061486</v>
      </c>
      <c r="E151" s="132">
        <v>7794</v>
      </c>
      <c r="F151" s="133">
        <f t="shared" si="26"/>
        <v>-0.83671331601441379</v>
      </c>
      <c r="G151" s="132">
        <v>43787</v>
      </c>
      <c r="H151" s="133">
        <f t="shared" si="26"/>
        <v>4.6180395175776239</v>
      </c>
      <c r="I151" s="132">
        <v>45958</v>
      </c>
      <c r="J151" s="133">
        <f t="shared" si="26"/>
        <v>4.9580925845570611E-2</v>
      </c>
      <c r="K151" s="132"/>
      <c r="L151" s="133"/>
      <c r="M151" s="133"/>
    </row>
    <row r="152" spans="1:14" x14ac:dyDescent="0.25">
      <c r="B152" s="131" t="s">
        <v>72</v>
      </c>
      <c r="C152" s="132">
        <v>39560</v>
      </c>
      <c r="D152" s="133">
        <v>-0.17548978741142141</v>
      </c>
      <c r="E152" s="132">
        <v>6941</v>
      </c>
      <c r="F152" s="133">
        <f t="shared" si="26"/>
        <v>-0.82454499494438827</v>
      </c>
      <c r="G152" s="132">
        <v>35189</v>
      </c>
      <c r="H152" s="133">
        <f t="shared" si="26"/>
        <v>4.0697305863708397</v>
      </c>
      <c r="I152" s="132">
        <v>39499</v>
      </c>
      <c r="J152" s="133">
        <f t="shared" si="26"/>
        <v>0.12248145727357973</v>
      </c>
      <c r="K152" s="132"/>
      <c r="L152" s="133"/>
      <c r="M152" s="133"/>
    </row>
    <row r="153" spans="1:14" ht="15.75" x14ac:dyDescent="0.25">
      <c r="B153" s="134" t="s">
        <v>33</v>
      </c>
      <c r="C153" s="135">
        <v>491040</v>
      </c>
      <c r="D153" s="136">
        <v>-0.15462696434228107</v>
      </c>
      <c r="E153" s="135">
        <v>138922</v>
      </c>
      <c r="F153" s="136">
        <f t="shared" si="26"/>
        <v>-0.71708618442489414</v>
      </c>
      <c r="G153" s="135">
        <v>222501</v>
      </c>
      <c r="H153" s="136">
        <f t="shared" si="26"/>
        <v>0.6016253725111933</v>
      </c>
      <c r="I153" s="135">
        <v>385709</v>
      </c>
      <c r="J153" s="136">
        <f t="shared" si="26"/>
        <v>0.73351580442335096</v>
      </c>
      <c r="K153" s="135">
        <v>159101</v>
      </c>
      <c r="L153" s="136">
        <v>0.22026813517203303</v>
      </c>
      <c r="M153" s="136">
        <v>-0.1002499604135092</v>
      </c>
    </row>
    <row r="154" spans="1:14" ht="6" customHeight="1" x14ac:dyDescent="0.25"/>
    <row r="155" spans="1:14" x14ac:dyDescent="0.25">
      <c r="B155" s="39" t="s">
        <v>19</v>
      </c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</row>
    <row r="156" spans="1:14" x14ac:dyDescent="0.25">
      <c r="I156" s="130"/>
      <c r="L156" s="142"/>
    </row>
    <row r="157" spans="1:14" x14ac:dyDescent="0.25">
      <c r="M157" s="141"/>
    </row>
    <row r="158" spans="1:14" ht="48.75" customHeight="1" thickBot="1" x14ac:dyDescent="0.3">
      <c r="B158" s="293" t="s">
        <v>98</v>
      </c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1" t="s">
        <v>99</v>
      </c>
    </row>
    <row r="159" spans="1:14" ht="10.5" customHeight="1" thickBot="1" x14ac:dyDescent="0.3">
      <c r="B159" s="124"/>
      <c r="C159" s="125"/>
      <c r="D159" s="124"/>
      <c r="E159" s="124"/>
      <c r="F159" s="124"/>
      <c r="G159" s="124"/>
      <c r="H159" s="124"/>
      <c r="I159" s="124"/>
      <c r="J159" s="124"/>
      <c r="K159" s="2"/>
      <c r="L159" s="2"/>
      <c r="N159" s="1" t="s">
        <v>100</v>
      </c>
    </row>
    <row r="160" spans="1:14" ht="22.5" thickTop="1" thickBot="1" x14ac:dyDescent="0.3">
      <c r="B160" s="140" t="str">
        <f>C160</f>
        <v>Francia</v>
      </c>
      <c r="C160" s="303" t="s">
        <v>101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5"/>
    </row>
    <row r="161" spans="2:13" ht="22.5" thickTop="1" thickBot="1" x14ac:dyDescent="0.3">
      <c r="B161" s="3"/>
      <c r="C161" s="306">
        <f>2019</f>
        <v>2019</v>
      </c>
      <c r="D161" s="307"/>
      <c r="E161" s="308">
        <v>2020</v>
      </c>
      <c r="F161" s="307"/>
      <c r="G161" s="308">
        <v>2021</v>
      </c>
      <c r="H161" s="307"/>
      <c r="I161" s="308">
        <v>2022</v>
      </c>
      <c r="J161" s="307"/>
      <c r="K161" s="308">
        <v>2023</v>
      </c>
      <c r="L161" s="309"/>
      <c r="M161" s="310"/>
    </row>
    <row r="162" spans="2:13" ht="16.5" thickTop="1" thickBot="1" x14ac:dyDescent="0.3">
      <c r="B162" s="6"/>
      <c r="C162" s="127" t="s">
        <v>46</v>
      </c>
      <c r="D162" s="128" t="str">
        <f>CONCATENATE("var ",RIGHT(2019,2),"/",RIGHT(2018,2))</f>
        <v>var 19/18</v>
      </c>
      <c r="E162" s="129" t="s">
        <v>46</v>
      </c>
      <c r="F162" s="128" t="str">
        <f>CONCATENATE("var ",RIGHT(E161,2),"/",RIGHT(E161-1,2))</f>
        <v>var 20/19</v>
      </c>
      <c r="G162" s="129" t="s">
        <v>46</v>
      </c>
      <c r="H162" s="128" t="str">
        <f>CONCATENATE("var ",RIGHT(G161,2),"/",RIGHT(G161-1,2))</f>
        <v>var 21/20</v>
      </c>
      <c r="I162" s="129" t="s">
        <v>46</v>
      </c>
      <c r="J162" s="128" t="str">
        <f>CONCATENATE("var ",RIGHT(I161,2),"/",RIGHT(I161-1,2))</f>
        <v>var 22/21</v>
      </c>
      <c r="K162" s="129" t="s">
        <v>46</v>
      </c>
      <c r="L162" s="128" t="str">
        <f>CONCATENATE("var ",RIGHT(K161,2),"/",RIGHT(K161-1,2))</f>
        <v>var 23/22</v>
      </c>
      <c r="M162" s="128" t="str">
        <f>CONCATENATE("var ",RIGHT(K161,2),"/",RIGHT(2019,2))</f>
        <v>var 23/19</v>
      </c>
    </row>
    <row r="163" spans="2:13" x14ac:dyDescent="0.25">
      <c r="B163" s="131" t="s">
        <v>50</v>
      </c>
      <c r="C163" s="132">
        <v>12795</v>
      </c>
      <c r="D163" s="133">
        <v>0.10846400415836444</v>
      </c>
      <c r="E163" s="132">
        <v>14112</v>
      </c>
      <c r="F163" s="133">
        <f t="shared" ref="F163:J175" si="29">IFERROR(E163/C163-1,"-")</f>
        <v>0.10293083235638911</v>
      </c>
      <c r="G163" s="132">
        <v>4901</v>
      </c>
      <c r="H163" s="133">
        <f t="shared" si="29"/>
        <v>-0.65270691609977316</v>
      </c>
      <c r="I163" s="132">
        <v>11986</v>
      </c>
      <c r="J163" s="133">
        <f t="shared" si="29"/>
        <v>1.4456233421750664</v>
      </c>
      <c r="K163" s="132">
        <v>17335</v>
      </c>
      <c r="L163" s="133">
        <f t="shared" ref="L163:L166" si="30">IFERROR(K163/I163-1,"-")</f>
        <v>0.44627064909060565</v>
      </c>
      <c r="M163" s="133">
        <f>K163/C163-1</f>
        <v>0.35482610394685432</v>
      </c>
    </row>
    <row r="164" spans="2:13" x14ac:dyDescent="0.25">
      <c r="B164" s="131" t="s">
        <v>52</v>
      </c>
      <c r="C164" s="132">
        <v>15515</v>
      </c>
      <c r="D164" s="133">
        <v>9.8718221089157954E-2</v>
      </c>
      <c r="E164" s="132">
        <v>17655</v>
      </c>
      <c r="F164" s="133">
        <f t="shared" si="29"/>
        <v>0.13793103448275867</v>
      </c>
      <c r="G164" s="132">
        <v>7511</v>
      </c>
      <c r="H164" s="133">
        <f t="shared" si="29"/>
        <v>-0.57456811101670913</v>
      </c>
      <c r="I164" s="132">
        <v>18369</v>
      </c>
      <c r="J164" s="133">
        <f t="shared" si="29"/>
        <v>1.4456131007855144</v>
      </c>
      <c r="K164" s="132">
        <v>21509</v>
      </c>
      <c r="L164" s="133">
        <f t="shared" si="30"/>
        <v>0.170940170940171</v>
      </c>
      <c r="M164" s="133">
        <f>IFERROR(K164/C164-1,"-")</f>
        <v>0.38633580406058643</v>
      </c>
    </row>
    <row r="165" spans="2:13" x14ac:dyDescent="0.25">
      <c r="B165" s="131" t="s">
        <v>54</v>
      </c>
      <c r="C165" s="132">
        <v>13856</v>
      </c>
      <c r="D165" s="133">
        <v>-5.2516411378555783E-2</v>
      </c>
      <c r="E165" s="132">
        <v>5571</v>
      </c>
      <c r="F165" s="133">
        <f t="shared" si="29"/>
        <v>-0.59793591224018483</v>
      </c>
      <c r="G165" s="132">
        <v>7472</v>
      </c>
      <c r="H165" s="133">
        <f t="shared" si="29"/>
        <v>0.34123137677257231</v>
      </c>
      <c r="I165" s="132">
        <v>17053</v>
      </c>
      <c r="J165" s="133">
        <f t="shared" si="29"/>
        <v>1.2822537473233404</v>
      </c>
      <c r="K165" s="132">
        <v>19062</v>
      </c>
      <c r="L165" s="133">
        <f t="shared" si="30"/>
        <v>0.11780918313493216</v>
      </c>
      <c r="M165" s="133">
        <f t="shared" ref="M165:M166" si="31">IFERROR(K165/C165-1,"-")</f>
        <v>0.37572170900692847</v>
      </c>
    </row>
    <row r="166" spans="2:13" x14ac:dyDescent="0.25">
      <c r="B166" s="131" t="s">
        <v>56</v>
      </c>
      <c r="C166" s="132">
        <v>16651</v>
      </c>
      <c r="D166" s="133">
        <v>-0.13568647806903711</v>
      </c>
      <c r="E166" s="132">
        <v>0</v>
      </c>
      <c r="F166" s="133">
        <f t="shared" si="29"/>
        <v>-1</v>
      </c>
      <c r="G166" s="132">
        <v>5631</v>
      </c>
      <c r="H166" s="133" t="str">
        <f t="shared" si="29"/>
        <v>-</v>
      </c>
      <c r="I166" s="132">
        <v>19383</v>
      </c>
      <c r="J166" s="133">
        <f t="shared" si="29"/>
        <v>2.4421949920085244</v>
      </c>
      <c r="K166" s="132">
        <v>22867</v>
      </c>
      <c r="L166" s="133">
        <f t="shared" si="30"/>
        <v>0.17974513749161636</v>
      </c>
      <c r="M166" s="133">
        <f t="shared" si="31"/>
        <v>0.373310912257522</v>
      </c>
    </row>
    <row r="167" spans="2:13" x14ac:dyDescent="0.25">
      <c r="B167" s="131" t="s">
        <v>58</v>
      </c>
      <c r="C167" s="132">
        <v>13929</v>
      </c>
      <c r="D167" s="133">
        <v>-2.2526315789473728E-2</v>
      </c>
      <c r="E167" s="132">
        <v>3</v>
      </c>
      <c r="F167" s="133">
        <f t="shared" si="29"/>
        <v>-0.99978462201163043</v>
      </c>
      <c r="G167" s="132">
        <v>10680</v>
      </c>
      <c r="H167" s="133">
        <f t="shared" si="29"/>
        <v>3559</v>
      </c>
      <c r="I167" s="132">
        <v>17041</v>
      </c>
      <c r="J167" s="133">
        <f t="shared" si="29"/>
        <v>0.59559925093632948</v>
      </c>
      <c r="K167" s="132"/>
      <c r="L167" s="133"/>
      <c r="M167" s="133"/>
    </row>
    <row r="168" spans="2:13" x14ac:dyDescent="0.25">
      <c r="B168" s="131" t="s">
        <v>60</v>
      </c>
      <c r="C168" s="132">
        <v>12088</v>
      </c>
      <c r="D168" s="133">
        <v>0.12091988130563802</v>
      </c>
      <c r="E168" s="132">
        <v>38</v>
      </c>
      <c r="F168" s="133">
        <f t="shared" si="29"/>
        <v>-0.99685638649900732</v>
      </c>
      <c r="G168" s="132">
        <v>7599</v>
      </c>
      <c r="H168" s="133">
        <f t="shared" si="29"/>
        <v>198.97368421052633</v>
      </c>
      <c r="I168" s="132">
        <v>11317</v>
      </c>
      <c r="J168" s="133">
        <f t="shared" si="29"/>
        <v>0.48927490459270961</v>
      </c>
      <c r="K168" s="132"/>
      <c r="L168" s="133"/>
      <c r="M168" s="133"/>
    </row>
    <row r="169" spans="2:13" x14ac:dyDescent="0.25">
      <c r="B169" s="131" t="s">
        <v>62</v>
      </c>
      <c r="C169" s="132">
        <v>13483</v>
      </c>
      <c r="D169" s="133">
        <v>2.4855579203405309E-2</v>
      </c>
      <c r="E169" s="132">
        <v>1663</v>
      </c>
      <c r="F169" s="133">
        <f t="shared" si="29"/>
        <v>-0.87665949714455238</v>
      </c>
      <c r="G169" s="132">
        <v>11943</v>
      </c>
      <c r="H169" s="133">
        <f t="shared" si="29"/>
        <v>6.1815995189416713</v>
      </c>
      <c r="I169" s="132">
        <v>15278</v>
      </c>
      <c r="J169" s="133">
        <f t="shared" si="29"/>
        <v>0.27924307125512859</v>
      </c>
      <c r="K169" s="132"/>
      <c r="L169" s="133"/>
      <c r="M169" s="133"/>
    </row>
    <row r="170" spans="2:13" x14ac:dyDescent="0.25">
      <c r="B170" s="131" t="s">
        <v>64</v>
      </c>
      <c r="C170" s="132">
        <v>17214</v>
      </c>
      <c r="D170" s="133">
        <v>0.13593770621618062</v>
      </c>
      <c r="E170" s="132">
        <v>5446</v>
      </c>
      <c r="F170" s="133">
        <f t="shared" si="29"/>
        <v>-0.68362960381085158</v>
      </c>
      <c r="G170" s="132">
        <v>15603</v>
      </c>
      <c r="H170" s="133">
        <f t="shared" si="29"/>
        <v>1.8650385604113109</v>
      </c>
      <c r="I170" s="132">
        <v>18573</v>
      </c>
      <c r="J170" s="133">
        <f t="shared" si="29"/>
        <v>0.19034800999807722</v>
      </c>
      <c r="K170" s="132"/>
      <c r="L170" s="133"/>
      <c r="M170" s="133"/>
    </row>
    <row r="171" spans="2:13" x14ac:dyDescent="0.25">
      <c r="B171" s="131" t="s">
        <v>66</v>
      </c>
      <c r="C171" s="132">
        <v>11862</v>
      </c>
      <c r="D171" s="133">
        <v>-3.1989554431206102E-2</v>
      </c>
      <c r="E171" s="132">
        <v>2195</v>
      </c>
      <c r="F171" s="133">
        <f t="shared" si="29"/>
        <v>-0.81495531950767153</v>
      </c>
      <c r="G171" s="132">
        <v>9908</v>
      </c>
      <c r="H171" s="133">
        <f t="shared" si="29"/>
        <v>3.5138952164009112</v>
      </c>
      <c r="I171" s="132">
        <v>14090</v>
      </c>
      <c r="J171" s="133">
        <f t="shared" si="29"/>
        <v>0.42208316511909572</v>
      </c>
      <c r="K171" s="132"/>
      <c r="L171" s="133"/>
      <c r="M171" s="133"/>
    </row>
    <row r="172" spans="2:13" x14ac:dyDescent="0.25">
      <c r="B172" s="131" t="s">
        <v>68</v>
      </c>
      <c r="C172" s="132">
        <v>15838</v>
      </c>
      <c r="D172" s="133">
        <v>1.2336209651645946E-2</v>
      </c>
      <c r="E172" s="132">
        <v>6072</v>
      </c>
      <c r="F172" s="133">
        <f t="shared" si="29"/>
        <v>-0.61661825988129815</v>
      </c>
      <c r="G172" s="132">
        <v>16978</v>
      </c>
      <c r="H172" s="133">
        <f t="shared" si="29"/>
        <v>1.7961133069828721</v>
      </c>
      <c r="I172" s="132">
        <v>21298</v>
      </c>
      <c r="J172" s="133">
        <f t="shared" si="29"/>
        <v>0.25444693132288854</v>
      </c>
      <c r="K172" s="132"/>
      <c r="L172" s="133"/>
      <c r="M172" s="133"/>
    </row>
    <row r="173" spans="2:13" x14ac:dyDescent="0.25">
      <c r="B173" s="131" t="s">
        <v>70</v>
      </c>
      <c r="C173" s="132">
        <v>12272</v>
      </c>
      <c r="D173" s="133">
        <v>0.30248354914030995</v>
      </c>
      <c r="E173" s="132">
        <v>1256</v>
      </c>
      <c r="F173" s="133">
        <f t="shared" si="29"/>
        <v>-0.89765319426336376</v>
      </c>
      <c r="G173" s="132">
        <v>14800</v>
      </c>
      <c r="H173" s="133">
        <f t="shared" si="29"/>
        <v>10.783439490445859</v>
      </c>
      <c r="I173" s="132">
        <v>14412</v>
      </c>
      <c r="J173" s="133">
        <f t="shared" si="29"/>
        <v>-2.621621621621617E-2</v>
      </c>
      <c r="K173" s="132"/>
      <c r="L173" s="133"/>
      <c r="M173" s="133"/>
    </row>
    <row r="174" spans="2:13" x14ac:dyDescent="0.25">
      <c r="B174" s="131" t="s">
        <v>72</v>
      </c>
      <c r="C174" s="132">
        <v>11447</v>
      </c>
      <c r="D174" s="133">
        <v>-3.1802419013786665E-2</v>
      </c>
      <c r="E174" s="132">
        <v>4755</v>
      </c>
      <c r="F174" s="133">
        <f t="shared" si="29"/>
        <v>-0.58460732069537868</v>
      </c>
      <c r="G174" s="132">
        <v>15076</v>
      </c>
      <c r="H174" s="133">
        <f t="shared" si="29"/>
        <v>2.1705573080967402</v>
      </c>
      <c r="I174" s="132">
        <v>18480</v>
      </c>
      <c r="J174" s="133">
        <f t="shared" si="29"/>
        <v>0.22578933404085966</v>
      </c>
      <c r="K174" s="132"/>
      <c r="L174" s="133"/>
      <c r="M174" s="133"/>
    </row>
    <row r="175" spans="2:13" ht="15.75" x14ac:dyDescent="0.25">
      <c r="B175" s="134" t="s">
        <v>33</v>
      </c>
      <c r="C175" s="135">
        <v>166950</v>
      </c>
      <c r="D175" s="136">
        <v>3.0294801932844173E-2</v>
      </c>
      <c r="E175" s="135">
        <v>58766</v>
      </c>
      <c r="F175" s="136">
        <f t="shared" si="29"/>
        <v>-0.64800239592692421</v>
      </c>
      <c r="G175" s="135">
        <v>128102</v>
      </c>
      <c r="H175" s="136">
        <f t="shared" si="29"/>
        <v>1.1798659088588641</v>
      </c>
      <c r="I175" s="135">
        <v>197280</v>
      </c>
      <c r="J175" s="136">
        <f t="shared" si="29"/>
        <v>0.54002279433576361</v>
      </c>
      <c r="K175" s="135">
        <v>80773</v>
      </c>
      <c r="L175" s="136">
        <v>0.20933958168016642</v>
      </c>
      <c r="M175" s="136">
        <v>0.37329343557134842</v>
      </c>
    </row>
    <row r="176" spans="2:13" ht="6" customHeight="1" x14ac:dyDescent="0.25"/>
    <row r="177" spans="1:14" x14ac:dyDescent="0.25">
      <c r="B177" s="39" t="s">
        <v>19</v>
      </c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</row>
    <row r="180" spans="1:14" ht="48.75" customHeight="1" thickBot="1" x14ac:dyDescent="0.3">
      <c r="B180" s="293" t="s">
        <v>102</v>
      </c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1" t="s">
        <v>103</v>
      </c>
    </row>
    <row r="181" spans="1:14" ht="10.5" customHeight="1" thickBot="1" x14ac:dyDescent="0.3">
      <c r="B181" s="124"/>
      <c r="C181" s="125"/>
      <c r="D181" s="124"/>
      <c r="E181" s="124"/>
      <c r="F181" s="124"/>
      <c r="G181" s="124"/>
      <c r="H181" s="124"/>
      <c r="I181" s="124"/>
      <c r="J181" s="124"/>
      <c r="K181" s="2"/>
      <c r="L181" s="2"/>
      <c r="N181" s="1" t="s">
        <v>104</v>
      </c>
    </row>
    <row r="182" spans="1:14" ht="22.5" thickTop="1" thickBot="1" x14ac:dyDescent="0.3">
      <c r="B182" s="140" t="str">
        <f>C182</f>
        <v>Bélgica</v>
      </c>
      <c r="C182" s="303" t="s">
        <v>105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5"/>
    </row>
    <row r="183" spans="1:14" ht="22.5" thickTop="1" thickBot="1" x14ac:dyDescent="0.3">
      <c r="B183" s="3"/>
      <c r="C183" s="306">
        <f>2019</f>
        <v>2019</v>
      </c>
      <c r="D183" s="307"/>
      <c r="E183" s="308">
        <v>2020</v>
      </c>
      <c r="F183" s="307"/>
      <c r="G183" s="308">
        <v>2021</v>
      </c>
      <c r="H183" s="307"/>
      <c r="I183" s="308">
        <v>2022</v>
      </c>
      <c r="J183" s="307"/>
      <c r="K183" s="308">
        <v>2023</v>
      </c>
      <c r="L183" s="309"/>
      <c r="M183" s="310"/>
    </row>
    <row r="184" spans="1:14" ht="16.5" thickTop="1" thickBot="1" x14ac:dyDescent="0.3">
      <c r="B184" s="6"/>
      <c r="C184" s="127" t="s">
        <v>46</v>
      </c>
      <c r="D184" s="128" t="str">
        <f>CONCATENATE("var ",RIGHT(2019,2),"/",RIGHT(2018,2))</f>
        <v>var 19/18</v>
      </c>
      <c r="E184" s="129" t="s">
        <v>46</v>
      </c>
      <c r="F184" s="128" t="str">
        <f>CONCATENATE("var ",RIGHT(E183,2),"/",RIGHT(E183-1,2))</f>
        <v>var 20/19</v>
      </c>
      <c r="G184" s="129" t="s">
        <v>46</v>
      </c>
      <c r="H184" s="128" t="str">
        <f>CONCATENATE("var ",RIGHT(G183,2),"/",RIGHT(G183-1,2))</f>
        <v>var 21/20</v>
      </c>
      <c r="I184" s="129" t="s">
        <v>46</v>
      </c>
      <c r="J184" s="128" t="str">
        <f>CONCATENATE("var ",RIGHT(I183,2),"/",RIGHT(I183-1,2))</f>
        <v>var 22/21</v>
      </c>
      <c r="K184" s="129" t="s">
        <v>46</v>
      </c>
      <c r="L184" s="128" t="str">
        <f>CONCATENATE("var ",RIGHT(K183,2),"/",RIGHT(K183-1,2))</f>
        <v>var 23/22</v>
      </c>
      <c r="M184" s="128" t="str">
        <f>CONCATENATE("var ",RIGHT(K183,2),"/",RIGHT(2019,2))</f>
        <v>var 23/19</v>
      </c>
    </row>
    <row r="185" spans="1:14" x14ac:dyDescent="0.25">
      <c r="A185" s="130"/>
      <c r="B185" s="131" t="s">
        <v>50</v>
      </c>
      <c r="C185" s="132">
        <v>12040</v>
      </c>
      <c r="D185" s="133">
        <v>-2.2885895146891766E-2</v>
      </c>
      <c r="E185" s="132">
        <v>12546</v>
      </c>
      <c r="F185" s="133">
        <f t="shared" ref="F185:J197" si="32">IFERROR(E185/C185-1,"-")</f>
        <v>4.2026578073089738E-2</v>
      </c>
      <c r="G185" s="132">
        <v>1367</v>
      </c>
      <c r="H185" s="133">
        <f t="shared" si="32"/>
        <v>-0.89104096923322174</v>
      </c>
      <c r="I185" s="132">
        <v>11804</v>
      </c>
      <c r="J185" s="133">
        <f t="shared" si="32"/>
        <v>7.6349670811997079</v>
      </c>
      <c r="K185" s="132">
        <v>12734</v>
      </c>
      <c r="L185" s="133">
        <f t="shared" ref="L185:L188" si="33">IFERROR(K185/I185-1,"-")</f>
        <v>7.8786851914605327E-2</v>
      </c>
      <c r="M185" s="133">
        <f>K185/C185-1</f>
        <v>5.7641196013288987E-2</v>
      </c>
    </row>
    <row r="186" spans="1:14" x14ac:dyDescent="0.25">
      <c r="B186" s="131" t="s">
        <v>52</v>
      </c>
      <c r="C186" s="132">
        <v>9796</v>
      </c>
      <c r="D186" s="133">
        <v>-0.17708333333333337</v>
      </c>
      <c r="E186" s="132">
        <v>12131</v>
      </c>
      <c r="F186" s="133">
        <f t="shared" si="32"/>
        <v>0.23836259697835849</v>
      </c>
      <c r="G186" s="132">
        <v>495</v>
      </c>
      <c r="H186" s="133">
        <f t="shared" si="32"/>
        <v>-0.95919544967438797</v>
      </c>
      <c r="I186" s="132">
        <v>13448</v>
      </c>
      <c r="J186" s="133">
        <f t="shared" si="32"/>
        <v>26.167676767676767</v>
      </c>
      <c r="K186" s="132">
        <v>12998</v>
      </c>
      <c r="L186" s="133">
        <f t="shared" si="33"/>
        <v>-3.3462224866151136E-2</v>
      </c>
      <c r="M186" s="133">
        <f>IFERROR(K186/C186-1,"-")</f>
        <v>0.32686810943242151</v>
      </c>
    </row>
    <row r="187" spans="1:14" x14ac:dyDescent="0.25">
      <c r="B187" s="131" t="s">
        <v>54</v>
      </c>
      <c r="C187" s="132">
        <v>12981</v>
      </c>
      <c r="D187" s="133">
        <v>8.3555926544240489E-2</v>
      </c>
      <c r="E187" s="132">
        <v>4809</v>
      </c>
      <c r="F187" s="133">
        <f t="shared" si="32"/>
        <v>-0.62953547492489026</v>
      </c>
      <c r="G187" s="132">
        <v>546</v>
      </c>
      <c r="H187" s="133">
        <f t="shared" si="32"/>
        <v>-0.88646288209606983</v>
      </c>
      <c r="I187" s="132">
        <v>12723</v>
      </c>
      <c r="J187" s="133">
        <f t="shared" si="32"/>
        <v>22.302197802197803</v>
      </c>
      <c r="K187" s="132">
        <v>11046</v>
      </c>
      <c r="L187" s="133">
        <f t="shared" si="33"/>
        <v>-0.1318085357227069</v>
      </c>
      <c r="M187" s="133">
        <f t="shared" ref="M187:M188" si="34">IFERROR(K187/C187-1,"-")</f>
        <v>-0.14906401663970414</v>
      </c>
    </row>
    <row r="188" spans="1:14" x14ac:dyDescent="0.25">
      <c r="B188" s="131" t="s">
        <v>56</v>
      </c>
      <c r="C188" s="132">
        <v>12555</v>
      </c>
      <c r="D188" s="133">
        <v>-4.3792840822543755E-2</v>
      </c>
      <c r="E188" s="132">
        <v>0</v>
      </c>
      <c r="F188" s="133">
        <f t="shared" si="32"/>
        <v>-1</v>
      </c>
      <c r="G188" s="132">
        <v>1296</v>
      </c>
      <c r="H188" s="133" t="str">
        <f t="shared" si="32"/>
        <v>-</v>
      </c>
      <c r="I188" s="132">
        <v>15015</v>
      </c>
      <c r="J188" s="133">
        <f t="shared" si="32"/>
        <v>10.585648148148149</v>
      </c>
      <c r="K188" s="132">
        <v>12403</v>
      </c>
      <c r="L188" s="133">
        <f t="shared" si="33"/>
        <v>-0.173959373959374</v>
      </c>
      <c r="M188" s="133">
        <f t="shared" si="34"/>
        <v>-1.210673038630028E-2</v>
      </c>
    </row>
    <row r="189" spans="1:14" x14ac:dyDescent="0.25">
      <c r="B189" s="131" t="s">
        <v>58</v>
      </c>
      <c r="C189" s="132">
        <v>8698</v>
      </c>
      <c r="D189" s="133">
        <v>-6.8736616702355424E-2</v>
      </c>
      <c r="E189" s="132">
        <v>26</v>
      </c>
      <c r="F189" s="133">
        <f t="shared" si="32"/>
        <v>-0.99701080708208789</v>
      </c>
      <c r="G189" s="132">
        <v>3849</v>
      </c>
      <c r="H189" s="133">
        <f t="shared" si="32"/>
        <v>147.03846153846155</v>
      </c>
      <c r="I189" s="132">
        <v>9508</v>
      </c>
      <c r="J189" s="133">
        <f t="shared" si="32"/>
        <v>1.4702520135100028</v>
      </c>
      <c r="K189" s="132"/>
      <c r="L189" s="133"/>
      <c r="M189" s="133"/>
    </row>
    <row r="190" spans="1:14" x14ac:dyDescent="0.25">
      <c r="B190" s="131" t="s">
        <v>106</v>
      </c>
      <c r="C190" s="132">
        <v>10084</v>
      </c>
      <c r="D190" s="133">
        <v>6.6300095167600714E-2</v>
      </c>
      <c r="E190" s="132">
        <v>17</v>
      </c>
      <c r="F190" s="133">
        <f t="shared" si="32"/>
        <v>-0.9983141610472035</v>
      </c>
      <c r="G190" s="132">
        <v>5753</v>
      </c>
      <c r="H190" s="133">
        <f t="shared" si="32"/>
        <v>337.41176470588238</v>
      </c>
      <c r="I190" s="132">
        <v>8661</v>
      </c>
      <c r="J190" s="133">
        <f t="shared" si="32"/>
        <v>0.50547540413697201</v>
      </c>
      <c r="K190" s="132"/>
      <c r="L190" s="133"/>
      <c r="M190" s="133"/>
    </row>
    <row r="191" spans="1:14" x14ac:dyDescent="0.25">
      <c r="B191" s="131" t="s">
        <v>62</v>
      </c>
      <c r="C191" s="132">
        <v>12140</v>
      </c>
      <c r="D191" s="133">
        <v>5.4918317692040253E-2</v>
      </c>
      <c r="E191" s="132">
        <v>3812</v>
      </c>
      <c r="F191" s="133">
        <f t="shared" si="32"/>
        <v>-0.68599670510708399</v>
      </c>
      <c r="G191" s="132">
        <v>8901</v>
      </c>
      <c r="H191" s="133">
        <f t="shared" si="32"/>
        <v>1.3349947534102835</v>
      </c>
      <c r="I191" s="132">
        <v>14155</v>
      </c>
      <c r="J191" s="133">
        <f t="shared" si="32"/>
        <v>0.59027075609482083</v>
      </c>
      <c r="K191" s="132"/>
      <c r="L191" s="133"/>
      <c r="M191" s="133"/>
    </row>
    <row r="192" spans="1:14" x14ac:dyDescent="0.25">
      <c r="B192" s="131" t="s">
        <v>64</v>
      </c>
      <c r="C192" s="132">
        <v>10486</v>
      </c>
      <c r="D192" s="133">
        <v>-2.3286140089418761E-2</v>
      </c>
      <c r="E192" s="132">
        <v>5984</v>
      </c>
      <c r="F192" s="133">
        <f t="shared" si="32"/>
        <v>-0.42933435056265501</v>
      </c>
      <c r="G192" s="132">
        <v>11063</v>
      </c>
      <c r="H192" s="133">
        <f t="shared" si="32"/>
        <v>0.84876336898395732</v>
      </c>
      <c r="I192" s="132">
        <v>10204</v>
      </c>
      <c r="J192" s="133">
        <f t="shared" si="32"/>
        <v>-7.7646208080990653E-2</v>
      </c>
      <c r="K192" s="132"/>
      <c r="L192" s="133"/>
      <c r="M192" s="133"/>
    </row>
    <row r="193" spans="2:14" x14ac:dyDescent="0.25">
      <c r="B193" s="131" t="s">
        <v>66</v>
      </c>
      <c r="C193" s="132">
        <v>9794</v>
      </c>
      <c r="D193" s="133">
        <v>-3.1735046959960433E-2</v>
      </c>
      <c r="E193" s="132">
        <v>8280</v>
      </c>
      <c r="F193" s="133">
        <f t="shared" si="32"/>
        <v>-0.15458443945272615</v>
      </c>
      <c r="G193" s="132">
        <v>12066</v>
      </c>
      <c r="H193" s="133">
        <f t="shared" si="32"/>
        <v>0.45724637681159419</v>
      </c>
      <c r="I193" s="132">
        <v>10921</v>
      </c>
      <c r="J193" s="133">
        <f t="shared" si="32"/>
        <v>-9.4894745566053373E-2</v>
      </c>
      <c r="K193" s="132"/>
      <c r="L193" s="133"/>
      <c r="M193" s="133"/>
    </row>
    <row r="194" spans="2:14" x14ac:dyDescent="0.25">
      <c r="B194" s="131" t="s">
        <v>68</v>
      </c>
      <c r="C194" s="132">
        <v>10952</v>
      </c>
      <c r="D194" s="133">
        <v>-0.10705258866693845</v>
      </c>
      <c r="E194" s="132">
        <v>3408</v>
      </c>
      <c r="F194" s="133">
        <f t="shared" si="32"/>
        <v>-0.68882395909422933</v>
      </c>
      <c r="G194" s="132">
        <v>16131</v>
      </c>
      <c r="H194" s="133">
        <f t="shared" si="32"/>
        <v>3.733274647887324</v>
      </c>
      <c r="I194" s="132">
        <v>13398</v>
      </c>
      <c r="J194" s="133">
        <f t="shared" si="32"/>
        <v>-0.1694253301097266</v>
      </c>
      <c r="K194" s="132"/>
      <c r="L194" s="133"/>
      <c r="M194" s="133"/>
    </row>
    <row r="195" spans="2:14" x14ac:dyDescent="0.25">
      <c r="B195" s="131" t="s">
        <v>70</v>
      </c>
      <c r="C195" s="132">
        <v>11776</v>
      </c>
      <c r="D195" s="133">
        <v>9.5034405802492117E-2</v>
      </c>
      <c r="E195" s="132">
        <v>1860</v>
      </c>
      <c r="F195" s="133">
        <f t="shared" si="32"/>
        <v>-0.84205163043478259</v>
      </c>
      <c r="G195" s="132">
        <v>16640</v>
      </c>
      <c r="H195" s="133">
        <f t="shared" si="32"/>
        <v>7.9462365591397841</v>
      </c>
      <c r="I195" s="132">
        <v>12499</v>
      </c>
      <c r="J195" s="133">
        <f t="shared" si="32"/>
        <v>-0.24885817307692304</v>
      </c>
      <c r="K195" s="132"/>
      <c r="L195" s="133"/>
      <c r="M195" s="133"/>
    </row>
    <row r="196" spans="2:14" x14ac:dyDescent="0.25">
      <c r="B196" s="131" t="s">
        <v>72</v>
      </c>
      <c r="C196" s="132">
        <v>12560</v>
      </c>
      <c r="D196" s="133">
        <v>-1.1957205789804859E-2</v>
      </c>
      <c r="E196" s="132">
        <v>2657</v>
      </c>
      <c r="F196" s="133">
        <f t="shared" si="32"/>
        <v>-0.78845541401273889</v>
      </c>
      <c r="G196" s="132">
        <v>15230</v>
      </c>
      <c r="H196" s="133">
        <f t="shared" si="32"/>
        <v>4.7320286036883701</v>
      </c>
      <c r="I196" s="132">
        <v>13797</v>
      </c>
      <c r="J196" s="133">
        <f t="shared" si="32"/>
        <v>-9.4090610636900829E-2</v>
      </c>
      <c r="K196" s="132"/>
      <c r="L196" s="133"/>
      <c r="M196" s="133"/>
    </row>
    <row r="197" spans="2:14" ht="15.75" x14ac:dyDescent="0.25">
      <c r="B197" s="134" t="s">
        <v>33</v>
      </c>
      <c r="C197" s="135">
        <v>133862</v>
      </c>
      <c r="D197" s="136">
        <v>-1.7331874940355152E-2</v>
      </c>
      <c r="E197" s="135">
        <v>55544</v>
      </c>
      <c r="F197" s="136">
        <f t="shared" si="32"/>
        <v>-0.58506521641690701</v>
      </c>
      <c r="G197" s="135">
        <v>93337</v>
      </c>
      <c r="H197" s="136">
        <f t="shared" si="32"/>
        <v>0.68041552642949732</v>
      </c>
      <c r="I197" s="135">
        <v>146133</v>
      </c>
      <c r="J197" s="136">
        <f t="shared" si="32"/>
        <v>0.56564920663831053</v>
      </c>
      <c r="K197" s="135">
        <v>49181</v>
      </c>
      <c r="L197" s="136">
        <v>-7.1881487073032657E-2</v>
      </c>
      <c r="M197" s="136">
        <v>3.8187114751329965E-2</v>
      </c>
    </row>
    <row r="198" spans="2:14" ht="6" customHeight="1" x14ac:dyDescent="0.25"/>
    <row r="199" spans="2:14" x14ac:dyDescent="0.25">
      <c r="B199" s="39" t="s">
        <v>19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</row>
    <row r="200" spans="2:14" x14ac:dyDescent="0.25">
      <c r="C200" s="139"/>
      <c r="E200" s="139"/>
      <c r="G200" s="139"/>
      <c r="I200" s="130"/>
    </row>
    <row r="201" spans="2:14" x14ac:dyDescent="0.25">
      <c r="I201" s="139"/>
      <c r="K201" s="139"/>
    </row>
    <row r="202" spans="2:14" ht="48.75" customHeight="1" thickBot="1" x14ac:dyDescent="0.3">
      <c r="B202" s="293" t="s">
        <v>107</v>
      </c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1" t="s">
        <v>108</v>
      </c>
    </row>
    <row r="203" spans="2:14" ht="10.5" customHeight="1" thickBot="1" x14ac:dyDescent="0.3">
      <c r="B203" s="124"/>
      <c r="C203" s="125"/>
      <c r="D203" s="124"/>
      <c r="E203" s="124"/>
      <c r="F203" s="124"/>
      <c r="G203" s="124"/>
      <c r="H203" s="124"/>
      <c r="I203" s="124"/>
      <c r="J203" s="124"/>
      <c r="K203" s="2"/>
      <c r="L203" s="2"/>
      <c r="N203" s="1" t="s">
        <v>109</v>
      </c>
    </row>
    <row r="204" spans="2:14" ht="22.5" thickTop="1" thickBot="1" x14ac:dyDescent="0.3">
      <c r="B204" s="140" t="str">
        <f>C204</f>
        <v>Países Bajos</v>
      </c>
      <c r="C204" s="303" t="s">
        <v>110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5"/>
    </row>
    <row r="205" spans="2:14" ht="22.5" thickTop="1" thickBot="1" x14ac:dyDescent="0.3">
      <c r="B205" s="3"/>
      <c r="C205" s="306">
        <f>2019</f>
        <v>2019</v>
      </c>
      <c r="D205" s="307"/>
      <c r="E205" s="308">
        <v>2020</v>
      </c>
      <c r="F205" s="307"/>
      <c r="G205" s="308">
        <v>2021</v>
      </c>
      <c r="H205" s="307"/>
      <c r="I205" s="308">
        <v>2022</v>
      </c>
      <c r="J205" s="307"/>
      <c r="K205" s="308">
        <v>2023</v>
      </c>
      <c r="L205" s="309"/>
      <c r="M205" s="310"/>
    </row>
    <row r="206" spans="2:14" ht="16.5" thickTop="1" thickBot="1" x14ac:dyDescent="0.3">
      <c r="B206" s="6"/>
      <c r="C206" s="127" t="s">
        <v>46</v>
      </c>
      <c r="D206" s="128" t="str">
        <f>CONCATENATE("var ",RIGHT(2019,2),"/",RIGHT(2018,2))</f>
        <v>var 19/18</v>
      </c>
      <c r="E206" s="129" t="s">
        <v>46</v>
      </c>
      <c r="F206" s="128" t="str">
        <f>CONCATENATE("var ",RIGHT(E205,2),"/",RIGHT(E205-1,2))</f>
        <v>var 20/19</v>
      </c>
      <c r="G206" s="129" t="s">
        <v>46</v>
      </c>
      <c r="H206" s="128" t="str">
        <f>CONCATENATE("var ",RIGHT(G205,2),"/",RIGHT(G205-1,2))</f>
        <v>var 21/20</v>
      </c>
      <c r="I206" s="129" t="s">
        <v>46</v>
      </c>
      <c r="J206" s="128" t="str">
        <f>CONCATENATE("var ",RIGHT(I205,2),"/",RIGHT(I205-1,2))</f>
        <v>var 22/21</v>
      </c>
      <c r="K206" s="129" t="s">
        <v>46</v>
      </c>
      <c r="L206" s="128" t="str">
        <f>CONCATENATE("var ",RIGHT(K205,2),"/",RIGHT(K205-1,2))</f>
        <v>var 23/22</v>
      </c>
      <c r="M206" s="128" t="str">
        <f>CONCATENATE("var ",RIGHT(K205,2),"/",RIGHT(2019,2))</f>
        <v>var 23/19</v>
      </c>
    </row>
    <row r="207" spans="2:14" x14ac:dyDescent="0.25">
      <c r="B207" s="131" t="s">
        <v>50</v>
      </c>
      <c r="C207" s="132">
        <v>10065</v>
      </c>
      <c r="D207" s="133">
        <v>-4.4975804155992005E-2</v>
      </c>
      <c r="E207" s="132">
        <v>10903</v>
      </c>
      <c r="F207" s="133">
        <f t="shared" ref="F207:J219" si="35">IFERROR(E207/C207-1,"-")</f>
        <v>8.3258817685047282E-2</v>
      </c>
      <c r="G207" s="132">
        <v>451</v>
      </c>
      <c r="H207" s="133">
        <f t="shared" si="35"/>
        <v>-0.95863523800788775</v>
      </c>
      <c r="I207" s="132">
        <v>14324</v>
      </c>
      <c r="J207" s="133">
        <f t="shared" si="35"/>
        <v>30.760532150776054</v>
      </c>
      <c r="K207" s="132">
        <v>12828</v>
      </c>
      <c r="L207" s="133">
        <f t="shared" ref="L207:L210" si="36">IFERROR(K207/I207-1,"-")</f>
        <v>-0.10444010053057806</v>
      </c>
      <c r="M207" s="133">
        <f>K207/C207-1</f>
        <v>0.27451564828614017</v>
      </c>
    </row>
    <row r="208" spans="2:14" x14ac:dyDescent="0.25">
      <c r="B208" s="131" t="s">
        <v>52</v>
      </c>
      <c r="C208" s="132">
        <v>10836</v>
      </c>
      <c r="D208" s="133">
        <v>-7.2498502097064099E-2</v>
      </c>
      <c r="E208" s="132">
        <v>11863</v>
      </c>
      <c r="F208" s="133">
        <f t="shared" si="35"/>
        <v>9.4776670358065696E-2</v>
      </c>
      <c r="G208" s="132">
        <v>575</v>
      </c>
      <c r="H208" s="133">
        <f t="shared" si="35"/>
        <v>-0.9515299671246733</v>
      </c>
      <c r="I208" s="132">
        <v>14346</v>
      </c>
      <c r="J208" s="133">
        <f t="shared" si="35"/>
        <v>23.949565217391303</v>
      </c>
      <c r="K208" s="132">
        <v>12830</v>
      </c>
      <c r="L208" s="133">
        <f t="shared" si="36"/>
        <v>-0.10567405548584974</v>
      </c>
      <c r="M208" s="133">
        <f>IFERROR(K208/C208-1,"-")</f>
        <v>0.18401624215577694</v>
      </c>
    </row>
    <row r="209" spans="2:14" x14ac:dyDescent="0.25">
      <c r="B209" s="131" t="s">
        <v>54</v>
      </c>
      <c r="C209" s="132">
        <v>11990</v>
      </c>
      <c r="D209" s="133">
        <v>0.13113207547169803</v>
      </c>
      <c r="E209" s="132">
        <v>4736</v>
      </c>
      <c r="F209" s="133">
        <f t="shared" si="35"/>
        <v>-0.60500417014178476</v>
      </c>
      <c r="G209" s="132">
        <v>520</v>
      </c>
      <c r="H209" s="133">
        <f t="shared" si="35"/>
        <v>-0.89020270270270274</v>
      </c>
      <c r="I209" s="132">
        <v>13613</v>
      </c>
      <c r="J209" s="133">
        <f t="shared" si="35"/>
        <v>25.178846153846155</v>
      </c>
      <c r="K209" s="132">
        <v>11637</v>
      </c>
      <c r="L209" s="133">
        <f t="shared" si="36"/>
        <v>-0.14515536619407921</v>
      </c>
      <c r="M209" s="133">
        <f t="shared" ref="M209:M210" si="37">IFERROR(K209/C209-1,"-")</f>
        <v>-2.9441201000834027E-2</v>
      </c>
    </row>
    <row r="210" spans="2:14" x14ac:dyDescent="0.25">
      <c r="B210" s="131" t="s">
        <v>56</v>
      </c>
      <c r="C210" s="132">
        <v>13855</v>
      </c>
      <c r="D210" s="133">
        <v>-0.12226797592651251</v>
      </c>
      <c r="E210" s="132">
        <v>0</v>
      </c>
      <c r="F210" s="133">
        <f t="shared" si="35"/>
        <v>-1</v>
      </c>
      <c r="G210" s="132">
        <v>581</v>
      </c>
      <c r="H210" s="133" t="str">
        <f t="shared" si="35"/>
        <v>-</v>
      </c>
      <c r="I210" s="132">
        <v>17808</v>
      </c>
      <c r="J210" s="133">
        <f t="shared" si="35"/>
        <v>29.650602409638555</v>
      </c>
      <c r="K210" s="132">
        <v>16612</v>
      </c>
      <c r="L210" s="133">
        <f t="shared" si="36"/>
        <v>-6.7160826594788836E-2</v>
      </c>
      <c r="M210" s="133">
        <f t="shared" si="37"/>
        <v>0.1989895344640924</v>
      </c>
    </row>
    <row r="211" spans="2:14" x14ac:dyDescent="0.25">
      <c r="B211" s="131" t="s">
        <v>58</v>
      </c>
      <c r="C211" s="132">
        <v>10445</v>
      </c>
      <c r="D211" s="133">
        <v>-0.17182048842372344</v>
      </c>
      <c r="E211" s="132">
        <v>68</v>
      </c>
      <c r="F211" s="133">
        <f t="shared" si="35"/>
        <v>-0.99348970799425562</v>
      </c>
      <c r="G211" s="132">
        <v>1666</v>
      </c>
      <c r="H211" s="133">
        <f t="shared" si="35"/>
        <v>23.5</v>
      </c>
      <c r="I211" s="132">
        <v>15470</v>
      </c>
      <c r="J211" s="133">
        <f t="shared" si="35"/>
        <v>8.2857142857142865</v>
      </c>
      <c r="K211" s="132"/>
      <c r="L211" s="133"/>
      <c r="M211" s="133"/>
    </row>
    <row r="212" spans="2:14" x14ac:dyDescent="0.25">
      <c r="B212" s="131" t="s">
        <v>60</v>
      </c>
      <c r="C212" s="132">
        <v>9044</v>
      </c>
      <c r="D212" s="133">
        <v>-8.5540950455005094E-2</v>
      </c>
      <c r="E212" s="132">
        <v>28</v>
      </c>
      <c r="F212" s="133">
        <f t="shared" si="35"/>
        <v>-0.99690402476780182</v>
      </c>
      <c r="G212" s="132">
        <v>5971</v>
      </c>
      <c r="H212" s="133">
        <f t="shared" si="35"/>
        <v>212.25</v>
      </c>
      <c r="I212" s="132">
        <v>11750</v>
      </c>
      <c r="J212" s="133">
        <f t="shared" si="35"/>
        <v>0.96784458214704405</v>
      </c>
      <c r="K212" s="132"/>
      <c r="L212" s="133"/>
      <c r="M212" s="133"/>
    </row>
    <row r="213" spans="2:14" x14ac:dyDescent="0.25">
      <c r="B213" s="131" t="s">
        <v>62</v>
      </c>
      <c r="C213" s="132">
        <v>13797</v>
      </c>
      <c r="D213" s="133">
        <v>-6.6635096739277477E-2</v>
      </c>
      <c r="E213" s="132">
        <v>3109</v>
      </c>
      <c r="F213" s="133">
        <f t="shared" si="35"/>
        <v>-0.77466115822280202</v>
      </c>
      <c r="G213" s="132">
        <v>7761</v>
      </c>
      <c r="H213" s="133">
        <f t="shared" si="35"/>
        <v>1.4963010614345449</v>
      </c>
      <c r="I213" s="132">
        <v>15218</v>
      </c>
      <c r="J213" s="133">
        <f t="shared" si="35"/>
        <v>0.96082978997551871</v>
      </c>
      <c r="K213" s="132"/>
      <c r="L213" s="133"/>
      <c r="M213" s="133"/>
    </row>
    <row r="214" spans="2:14" x14ac:dyDescent="0.25">
      <c r="B214" s="131" t="s">
        <v>64</v>
      </c>
      <c r="C214" s="132">
        <v>14554</v>
      </c>
      <c r="D214" s="133">
        <v>-5.4873693096954335E-2</v>
      </c>
      <c r="E214" s="132">
        <v>4970</v>
      </c>
      <c r="F214" s="133">
        <f t="shared" si="35"/>
        <v>-0.65851312353992031</v>
      </c>
      <c r="G214" s="132">
        <v>12517</v>
      </c>
      <c r="H214" s="133">
        <f t="shared" si="35"/>
        <v>1.5185110663983905</v>
      </c>
      <c r="I214" s="132">
        <v>16648</v>
      </c>
      <c r="J214" s="133">
        <f t="shared" si="35"/>
        <v>0.33003115762562918</v>
      </c>
      <c r="K214" s="132"/>
      <c r="L214" s="133"/>
      <c r="M214" s="133"/>
    </row>
    <row r="215" spans="2:14" x14ac:dyDescent="0.25">
      <c r="B215" s="131" t="s">
        <v>66</v>
      </c>
      <c r="C215" s="132">
        <v>9890</v>
      </c>
      <c r="D215" s="133">
        <v>-9.1159713287998545E-2</v>
      </c>
      <c r="E215" s="132">
        <v>476</v>
      </c>
      <c r="F215" s="133">
        <f t="shared" si="35"/>
        <v>-0.95187057633973715</v>
      </c>
      <c r="G215" s="132">
        <v>13430</v>
      </c>
      <c r="H215" s="133">
        <f t="shared" si="35"/>
        <v>27.214285714285715</v>
      </c>
      <c r="I215" s="132">
        <v>13656</v>
      </c>
      <c r="J215" s="133">
        <f t="shared" si="35"/>
        <v>1.6827997021593433E-2</v>
      </c>
      <c r="K215" s="132"/>
      <c r="L215" s="133"/>
      <c r="M215" s="133"/>
    </row>
    <row r="216" spans="2:14" x14ac:dyDescent="0.25">
      <c r="B216" s="131" t="s">
        <v>68</v>
      </c>
      <c r="C216" s="132">
        <v>12903</v>
      </c>
      <c r="D216" s="133">
        <v>-0.10395833333333337</v>
      </c>
      <c r="E216" s="132">
        <v>603</v>
      </c>
      <c r="F216" s="133">
        <f t="shared" si="35"/>
        <v>-0.95326668216693788</v>
      </c>
      <c r="G216" s="132">
        <v>19797</v>
      </c>
      <c r="H216" s="133">
        <f t="shared" si="35"/>
        <v>31.830845771144276</v>
      </c>
      <c r="I216" s="132">
        <v>12565</v>
      </c>
      <c r="J216" s="133">
        <f t="shared" si="35"/>
        <v>-0.36530787493054506</v>
      </c>
      <c r="K216" s="132"/>
      <c r="L216" s="133"/>
      <c r="M216" s="133"/>
    </row>
    <row r="217" spans="2:14" x14ac:dyDescent="0.25">
      <c r="B217" s="131" t="s">
        <v>70</v>
      </c>
      <c r="C217" s="132">
        <v>9991</v>
      </c>
      <c r="D217" s="133">
        <v>4.3337510442773564E-2</v>
      </c>
      <c r="E217" s="132">
        <v>1459</v>
      </c>
      <c r="F217" s="133">
        <f t="shared" si="35"/>
        <v>-0.8539685717145431</v>
      </c>
      <c r="G217" s="132">
        <v>15583</v>
      </c>
      <c r="H217" s="133">
        <f t="shared" si="35"/>
        <v>9.6806031528444141</v>
      </c>
      <c r="I217" s="132">
        <v>12634</v>
      </c>
      <c r="J217" s="133">
        <f t="shared" si="35"/>
        <v>-0.18924468972598341</v>
      </c>
      <c r="K217" s="132"/>
      <c r="L217" s="133"/>
      <c r="M217" s="133"/>
    </row>
    <row r="218" spans="2:14" x14ac:dyDescent="0.25">
      <c r="B218" s="131" t="s">
        <v>72</v>
      </c>
      <c r="C218" s="132">
        <v>10448</v>
      </c>
      <c r="D218" s="133">
        <v>-9.5620577548283237E-4</v>
      </c>
      <c r="E218" s="132">
        <v>1433</v>
      </c>
      <c r="F218" s="133">
        <f t="shared" si="35"/>
        <v>-0.86284456355283301</v>
      </c>
      <c r="G218" s="132">
        <v>14357</v>
      </c>
      <c r="H218" s="133">
        <f t="shared" si="35"/>
        <v>9.0188415910676909</v>
      </c>
      <c r="I218" s="132">
        <v>11551</v>
      </c>
      <c r="J218" s="133">
        <f t="shared" si="35"/>
        <v>-0.19544473079334124</v>
      </c>
      <c r="K218" s="132"/>
      <c r="L218" s="133"/>
      <c r="M218" s="133"/>
    </row>
    <row r="219" spans="2:14" ht="15.75" x14ac:dyDescent="0.25">
      <c r="B219" s="134" t="s">
        <v>33</v>
      </c>
      <c r="C219" s="135">
        <v>137818</v>
      </c>
      <c r="D219" s="136">
        <v>-5.9942976412970861E-2</v>
      </c>
      <c r="E219" s="135">
        <v>39662</v>
      </c>
      <c r="F219" s="136">
        <f t="shared" si="35"/>
        <v>-0.71221465991379929</v>
      </c>
      <c r="G219" s="135">
        <v>93209</v>
      </c>
      <c r="H219" s="136">
        <f t="shared" si="35"/>
        <v>1.3500832030659069</v>
      </c>
      <c r="I219" s="135">
        <v>169583</v>
      </c>
      <c r="J219" s="136">
        <f t="shared" si="35"/>
        <v>0.8193843942108594</v>
      </c>
      <c r="K219" s="135">
        <v>53907</v>
      </c>
      <c r="L219" s="136">
        <v>-0.10291058561182209</v>
      </c>
      <c r="M219" s="136">
        <v>0.15318957771787955</v>
      </c>
    </row>
    <row r="220" spans="2:14" ht="6" customHeight="1" x14ac:dyDescent="0.25"/>
    <row r="221" spans="2:14" x14ac:dyDescent="0.25">
      <c r="B221" s="39" t="s">
        <v>19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</row>
    <row r="222" spans="2:14" x14ac:dyDescent="0.25">
      <c r="C222" s="139"/>
      <c r="E222" s="139"/>
      <c r="G222" s="139"/>
      <c r="I222" s="130"/>
      <c r="K222" s="141"/>
      <c r="M222" s="141"/>
    </row>
    <row r="223" spans="2:14" x14ac:dyDescent="0.25">
      <c r="I223" s="139"/>
      <c r="K223" s="139"/>
    </row>
    <row r="224" spans="2:14" ht="48.75" customHeight="1" thickBot="1" x14ac:dyDescent="0.3">
      <c r="B224" s="293" t="s">
        <v>111</v>
      </c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1" t="s">
        <v>112</v>
      </c>
    </row>
    <row r="225" spans="2:14" ht="10.5" customHeight="1" thickBot="1" x14ac:dyDescent="0.3">
      <c r="B225" s="124"/>
      <c r="C225" s="125"/>
      <c r="D225" s="124"/>
      <c r="E225" s="124"/>
      <c r="F225" s="124"/>
      <c r="G225" s="124"/>
      <c r="H225" s="124"/>
      <c r="I225" s="124"/>
      <c r="J225" s="124"/>
      <c r="K225" s="2"/>
      <c r="L225" s="2"/>
      <c r="N225" s="1" t="s">
        <v>113</v>
      </c>
    </row>
    <row r="226" spans="2:14" ht="22.5" thickTop="1" thickBot="1" x14ac:dyDescent="0.3">
      <c r="B226" s="140" t="str">
        <f>C226</f>
        <v>Italia</v>
      </c>
      <c r="C226" s="303" t="s">
        <v>114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5"/>
    </row>
    <row r="227" spans="2:14" ht="22.5" thickTop="1" thickBot="1" x14ac:dyDescent="0.3">
      <c r="B227" s="3"/>
      <c r="C227" s="306">
        <f>2019</f>
        <v>2019</v>
      </c>
      <c r="D227" s="307"/>
      <c r="E227" s="308">
        <v>2020</v>
      </c>
      <c r="F227" s="307"/>
      <c r="G227" s="308">
        <v>2021</v>
      </c>
      <c r="H227" s="307"/>
      <c r="I227" s="308">
        <v>2022</v>
      </c>
      <c r="J227" s="307"/>
      <c r="K227" s="308">
        <v>2023</v>
      </c>
      <c r="L227" s="309"/>
      <c r="M227" s="310"/>
    </row>
    <row r="228" spans="2:14" ht="16.5" thickTop="1" thickBot="1" x14ac:dyDescent="0.3">
      <c r="B228" s="6"/>
      <c r="C228" s="127" t="s">
        <v>46</v>
      </c>
      <c r="D228" s="128" t="str">
        <f>CONCATENATE("var ",RIGHT(2019,2),"/",RIGHT(2018,2))</f>
        <v>var 19/18</v>
      </c>
      <c r="E228" s="129" t="s">
        <v>46</v>
      </c>
      <c r="F228" s="128" t="str">
        <f>CONCATENATE("var ",RIGHT(E227,2),"/",RIGHT(E227-1,2))</f>
        <v>var 20/19</v>
      </c>
      <c r="G228" s="129" t="s">
        <v>46</v>
      </c>
      <c r="H228" s="128" t="str">
        <f>CONCATENATE("var ",RIGHT(G227,2),"/",RIGHT(G227-1,2))</f>
        <v>var 21/20</v>
      </c>
      <c r="I228" s="129" t="s">
        <v>46</v>
      </c>
      <c r="J228" s="128" t="str">
        <f>CONCATENATE("var ",RIGHT(I227,2),"/",RIGHT(I227-1,2))</f>
        <v>var 22/21</v>
      </c>
      <c r="K228" s="129" t="s">
        <v>46</v>
      </c>
      <c r="L228" s="128" t="str">
        <f>CONCATENATE("var ",RIGHT(K227,2),"/",RIGHT(K227-1,2))</f>
        <v>var 23/22</v>
      </c>
      <c r="M228" s="128" t="str">
        <f>CONCATENATE("var ",RIGHT(K227,2),"/",RIGHT(2019,2))</f>
        <v>var 23/19</v>
      </c>
    </row>
    <row r="229" spans="2:14" x14ac:dyDescent="0.25">
      <c r="B229" s="131" t="s">
        <v>50</v>
      </c>
      <c r="C229" s="132">
        <v>13191</v>
      </c>
      <c r="D229" s="133">
        <v>2.7976932668329235E-2</v>
      </c>
      <c r="E229" s="132">
        <v>12035</v>
      </c>
      <c r="F229" s="133">
        <f t="shared" ref="F229:J241" si="38">IFERROR(E229/C229-1,"-")</f>
        <v>-8.7635509059207028E-2</v>
      </c>
      <c r="G229" s="132">
        <v>1408</v>
      </c>
      <c r="H229" s="133">
        <f t="shared" si="38"/>
        <v>-0.88300789364353971</v>
      </c>
      <c r="I229" s="132">
        <v>9352</v>
      </c>
      <c r="J229" s="133">
        <f t="shared" si="38"/>
        <v>5.6420454545454541</v>
      </c>
      <c r="K229" s="132">
        <v>16063</v>
      </c>
      <c r="L229" s="133">
        <f t="shared" ref="L229:L232" si="39">IFERROR(K229/I229-1,"-")</f>
        <v>0.71760051325919583</v>
      </c>
      <c r="M229" s="133">
        <f>K229/C229-1</f>
        <v>0.21772420589796071</v>
      </c>
    </row>
    <row r="230" spans="2:14" x14ac:dyDescent="0.25">
      <c r="B230" s="131" t="s">
        <v>52</v>
      </c>
      <c r="C230" s="132">
        <v>11280</v>
      </c>
      <c r="D230" s="133">
        <v>7.7727150897881625E-3</v>
      </c>
      <c r="E230" s="132">
        <v>9837</v>
      </c>
      <c r="F230" s="133">
        <f t="shared" si="38"/>
        <v>-0.12792553191489364</v>
      </c>
      <c r="G230" s="132">
        <v>1488</v>
      </c>
      <c r="H230" s="133">
        <f t="shared" si="38"/>
        <v>-0.84873437023482767</v>
      </c>
      <c r="I230" s="132">
        <v>11531</v>
      </c>
      <c r="J230" s="133">
        <f t="shared" si="38"/>
        <v>6.749327956989247</v>
      </c>
      <c r="K230" s="132">
        <v>13125</v>
      </c>
      <c r="L230" s="133">
        <f t="shared" si="39"/>
        <v>0.13823605931835914</v>
      </c>
      <c r="M230" s="133">
        <f>IFERROR(K230/C230-1,"-")</f>
        <v>0.16356382978723394</v>
      </c>
    </row>
    <row r="231" spans="2:14" x14ac:dyDescent="0.25">
      <c r="B231" s="131" t="s">
        <v>54</v>
      </c>
      <c r="C231" s="132">
        <v>11283</v>
      </c>
      <c r="D231" s="133">
        <v>9.5436893203883599E-2</v>
      </c>
      <c r="E231" s="132">
        <v>1844</v>
      </c>
      <c r="F231" s="133">
        <f t="shared" si="38"/>
        <v>-0.8365682885757334</v>
      </c>
      <c r="G231" s="132">
        <v>2168</v>
      </c>
      <c r="H231" s="133">
        <f t="shared" si="38"/>
        <v>0.175704989154013</v>
      </c>
      <c r="I231" s="132">
        <v>13549</v>
      </c>
      <c r="J231" s="133">
        <f t="shared" si="38"/>
        <v>5.2495387453874542</v>
      </c>
      <c r="K231" s="132">
        <v>11883</v>
      </c>
      <c r="L231" s="133">
        <f t="shared" si="39"/>
        <v>-0.12296110414052697</v>
      </c>
      <c r="M231" s="133">
        <f t="shared" ref="M231:M232" si="40">IFERROR(K231/C231-1,"-")</f>
        <v>5.3177346450412166E-2</v>
      </c>
    </row>
    <row r="232" spans="2:14" x14ac:dyDescent="0.25">
      <c r="B232" s="131" t="s">
        <v>56</v>
      </c>
      <c r="C232" s="132">
        <v>11072</v>
      </c>
      <c r="D232" s="133">
        <v>-1.9395979098396965E-2</v>
      </c>
      <c r="E232" s="132">
        <v>0</v>
      </c>
      <c r="F232" s="133">
        <f t="shared" si="38"/>
        <v>-1</v>
      </c>
      <c r="G232" s="132">
        <v>3683</v>
      </c>
      <c r="H232" s="133" t="str">
        <f t="shared" si="38"/>
        <v>-</v>
      </c>
      <c r="I232" s="132">
        <v>12505</v>
      </c>
      <c r="J232" s="133">
        <f t="shared" si="38"/>
        <v>2.3953298941080643</v>
      </c>
      <c r="K232" s="132">
        <v>13375</v>
      </c>
      <c r="L232" s="133">
        <f t="shared" si="39"/>
        <v>6.9572171131547345E-2</v>
      </c>
      <c r="M232" s="133">
        <f t="shared" si="40"/>
        <v>0.20800216763005785</v>
      </c>
    </row>
    <row r="233" spans="2:14" x14ac:dyDescent="0.25">
      <c r="B233" s="131" t="s">
        <v>58</v>
      </c>
      <c r="C233" s="132">
        <v>8602</v>
      </c>
      <c r="D233" s="133">
        <v>-0.11072056239015815</v>
      </c>
      <c r="E233" s="132">
        <v>18</v>
      </c>
      <c r="F233" s="133">
        <f t="shared" si="38"/>
        <v>-0.99790746338060921</v>
      </c>
      <c r="G233" s="132">
        <v>4320</v>
      </c>
      <c r="H233" s="133">
        <f t="shared" si="38"/>
        <v>239</v>
      </c>
      <c r="I233" s="132">
        <v>12696</v>
      </c>
      <c r="J233" s="133">
        <f t="shared" si="38"/>
        <v>1.9388888888888891</v>
      </c>
      <c r="K233" s="132"/>
      <c r="L233" s="133"/>
      <c r="M233" s="133"/>
    </row>
    <row r="234" spans="2:14" x14ac:dyDescent="0.25">
      <c r="B234" s="131" t="s">
        <v>60</v>
      </c>
      <c r="C234" s="132">
        <v>8180</v>
      </c>
      <c r="D234" s="133">
        <v>-0.13448312347899694</v>
      </c>
      <c r="E234" s="132">
        <v>88</v>
      </c>
      <c r="F234" s="133">
        <f t="shared" si="38"/>
        <v>-0.98924205378973107</v>
      </c>
      <c r="G234" s="132">
        <v>4248</v>
      </c>
      <c r="H234" s="133">
        <f t="shared" si="38"/>
        <v>47.272727272727273</v>
      </c>
      <c r="I234" s="132">
        <v>11083</v>
      </c>
      <c r="J234" s="133">
        <f t="shared" si="38"/>
        <v>1.6089924670433144</v>
      </c>
      <c r="K234" s="132"/>
      <c r="L234" s="133"/>
      <c r="M234" s="133"/>
    </row>
    <row r="235" spans="2:14" x14ac:dyDescent="0.25">
      <c r="B235" s="131" t="s">
        <v>62</v>
      </c>
      <c r="C235" s="132">
        <v>9494</v>
      </c>
      <c r="D235" s="133">
        <v>-5.9720709121521276E-2</v>
      </c>
      <c r="E235" s="132">
        <v>1574</v>
      </c>
      <c r="F235" s="133">
        <f t="shared" si="38"/>
        <v>-0.83421108068253635</v>
      </c>
      <c r="G235" s="132">
        <v>5462</v>
      </c>
      <c r="H235" s="133">
        <f t="shared" si="38"/>
        <v>2.4701397712833546</v>
      </c>
      <c r="I235" s="132">
        <v>10483</v>
      </c>
      <c r="J235" s="133">
        <f t="shared" si="38"/>
        <v>0.91926034419626501</v>
      </c>
      <c r="K235" s="132"/>
      <c r="L235" s="133"/>
      <c r="M235" s="133"/>
    </row>
    <row r="236" spans="2:14" x14ac:dyDescent="0.25">
      <c r="B236" s="131" t="s">
        <v>64</v>
      </c>
      <c r="C236" s="132">
        <v>14626</v>
      </c>
      <c r="D236" s="133">
        <v>-8.3296772171733036E-2</v>
      </c>
      <c r="E236" s="132">
        <v>3866</v>
      </c>
      <c r="F236" s="133">
        <f t="shared" si="38"/>
        <v>-0.735676193080815</v>
      </c>
      <c r="G236" s="132">
        <v>10530</v>
      </c>
      <c r="H236" s="133">
        <f t="shared" si="38"/>
        <v>1.7237454733574755</v>
      </c>
      <c r="I236" s="132">
        <v>16104</v>
      </c>
      <c r="J236" s="133">
        <f t="shared" si="38"/>
        <v>0.52934472934472931</v>
      </c>
      <c r="K236" s="132"/>
      <c r="L236" s="133"/>
      <c r="M236" s="133"/>
    </row>
    <row r="237" spans="2:14" x14ac:dyDescent="0.25">
      <c r="B237" s="131" t="s">
        <v>66</v>
      </c>
      <c r="C237" s="132">
        <v>9949</v>
      </c>
      <c r="D237" s="133">
        <v>-5.7959428400119473E-3</v>
      </c>
      <c r="E237" s="132">
        <v>2102</v>
      </c>
      <c r="F237" s="133">
        <f t="shared" si="38"/>
        <v>-0.78872248467182637</v>
      </c>
      <c r="G237" s="132">
        <v>7497</v>
      </c>
      <c r="H237" s="133">
        <f t="shared" si="38"/>
        <v>2.5666032350142722</v>
      </c>
      <c r="I237" s="132">
        <v>11934</v>
      </c>
      <c r="J237" s="133">
        <f t="shared" si="38"/>
        <v>0.59183673469387754</v>
      </c>
      <c r="K237" s="132"/>
      <c r="L237" s="133"/>
      <c r="M237" s="133"/>
    </row>
    <row r="238" spans="2:14" x14ac:dyDescent="0.25">
      <c r="B238" s="131" t="s">
        <v>68</v>
      </c>
      <c r="C238" s="132">
        <v>10618</v>
      </c>
      <c r="D238" s="133">
        <v>-3.7527193618564159E-2</v>
      </c>
      <c r="E238" s="132">
        <v>2165</v>
      </c>
      <c r="F238" s="133">
        <f t="shared" si="38"/>
        <v>-0.79610096063288749</v>
      </c>
      <c r="G238" s="132">
        <v>9212</v>
      </c>
      <c r="H238" s="133">
        <f t="shared" si="38"/>
        <v>3.2549653579676674</v>
      </c>
      <c r="I238" s="132">
        <v>12755</v>
      </c>
      <c r="J238" s="133">
        <f t="shared" si="38"/>
        <v>0.38460703430308296</v>
      </c>
      <c r="K238" s="132"/>
      <c r="L238" s="133"/>
      <c r="M238" s="133"/>
    </row>
    <row r="239" spans="2:14" x14ac:dyDescent="0.25">
      <c r="B239" s="131" t="s">
        <v>70</v>
      </c>
      <c r="C239" s="132">
        <v>11318</v>
      </c>
      <c r="D239" s="133">
        <v>4.6412721893491105E-2</v>
      </c>
      <c r="E239" s="132">
        <v>1246</v>
      </c>
      <c r="F239" s="133">
        <f t="shared" si="38"/>
        <v>-0.88990987807033051</v>
      </c>
      <c r="G239" s="132">
        <v>11396</v>
      </c>
      <c r="H239" s="133">
        <f t="shared" si="38"/>
        <v>8.1460674157303377</v>
      </c>
      <c r="I239" s="132">
        <v>13438</v>
      </c>
      <c r="J239" s="133">
        <f t="shared" si="38"/>
        <v>0.17918567918567918</v>
      </c>
      <c r="K239" s="132"/>
      <c r="L239" s="133"/>
      <c r="M239" s="133"/>
    </row>
    <row r="240" spans="2:14" x14ac:dyDescent="0.25">
      <c r="B240" s="131" t="s">
        <v>72</v>
      </c>
      <c r="C240" s="132">
        <v>13094</v>
      </c>
      <c r="D240" s="133">
        <v>1.9067631722313072E-2</v>
      </c>
      <c r="E240" s="132">
        <v>1322</v>
      </c>
      <c r="F240" s="133">
        <f t="shared" si="38"/>
        <v>-0.89903772720329922</v>
      </c>
      <c r="G240" s="132">
        <v>12656</v>
      </c>
      <c r="H240" s="133">
        <f t="shared" si="38"/>
        <v>8.5733736762481083</v>
      </c>
      <c r="I240" s="132">
        <v>14336</v>
      </c>
      <c r="J240" s="133">
        <f t="shared" si="38"/>
        <v>0.13274336283185839</v>
      </c>
      <c r="K240" s="132"/>
      <c r="L240" s="133"/>
      <c r="M240" s="133"/>
    </row>
    <row r="241" spans="2:14" ht="15.75" x14ac:dyDescent="0.25">
      <c r="B241" s="134" t="s">
        <v>33</v>
      </c>
      <c r="C241" s="135">
        <v>132707</v>
      </c>
      <c r="D241" s="136">
        <v>-2.058363346519454E-2</v>
      </c>
      <c r="E241" s="135">
        <v>36101</v>
      </c>
      <c r="F241" s="136">
        <f t="shared" si="38"/>
        <v>-0.72796461377319965</v>
      </c>
      <c r="G241" s="135">
        <v>74068</v>
      </c>
      <c r="H241" s="136">
        <f t="shared" si="38"/>
        <v>1.0516883188831336</v>
      </c>
      <c r="I241" s="135">
        <v>149766</v>
      </c>
      <c r="J241" s="136">
        <f t="shared" si="38"/>
        <v>1.0220068045579738</v>
      </c>
      <c r="K241" s="135">
        <v>54446</v>
      </c>
      <c r="L241" s="136">
        <v>0.15998039925858065</v>
      </c>
      <c r="M241" s="136">
        <v>0.1627301072053986</v>
      </c>
    </row>
    <row r="242" spans="2:14" ht="6" customHeight="1" x14ac:dyDescent="0.25"/>
    <row r="243" spans="2:14" x14ac:dyDescent="0.25">
      <c r="B243" s="39" t="s">
        <v>19</v>
      </c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</row>
    <row r="244" spans="2:14" x14ac:dyDescent="0.25">
      <c r="C244" s="130"/>
      <c r="I244" s="130"/>
      <c r="K244" s="39"/>
      <c r="M244" s="141"/>
    </row>
    <row r="246" spans="2:14" ht="48.75" customHeight="1" thickBot="1" x14ac:dyDescent="0.3">
      <c r="B246" s="293" t="s">
        <v>115</v>
      </c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1" t="s">
        <v>116</v>
      </c>
    </row>
    <row r="247" spans="2:14" ht="10.5" customHeight="1" thickBot="1" x14ac:dyDescent="0.3">
      <c r="B247" s="124"/>
      <c r="C247" s="125"/>
      <c r="D247" s="124"/>
      <c r="E247" s="124"/>
      <c r="F247" s="124"/>
      <c r="G247" s="124"/>
      <c r="H247" s="124"/>
      <c r="I247" s="124"/>
      <c r="J247" s="124"/>
      <c r="K247" s="2"/>
      <c r="L247" s="2"/>
      <c r="N247" s="1" t="s">
        <v>117</v>
      </c>
    </row>
    <row r="248" spans="2:14" ht="22.5" thickTop="1" thickBot="1" x14ac:dyDescent="0.3">
      <c r="B248" s="140" t="str">
        <f>C248</f>
        <v>Irlanda</v>
      </c>
      <c r="C248" s="303" t="s">
        <v>118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5"/>
    </row>
    <row r="249" spans="2:14" ht="22.5" thickTop="1" thickBot="1" x14ac:dyDescent="0.3">
      <c r="B249" s="3"/>
      <c r="C249" s="306">
        <f>2019</f>
        <v>2019</v>
      </c>
      <c r="D249" s="307"/>
      <c r="E249" s="308">
        <v>2020</v>
      </c>
      <c r="F249" s="307"/>
      <c r="G249" s="308">
        <v>2021</v>
      </c>
      <c r="H249" s="307"/>
      <c r="I249" s="308">
        <v>2022</v>
      </c>
      <c r="J249" s="307"/>
      <c r="K249" s="308">
        <v>2023</v>
      </c>
      <c r="L249" s="309"/>
      <c r="M249" s="310"/>
    </row>
    <row r="250" spans="2:14" ht="16.5" thickTop="1" thickBot="1" x14ac:dyDescent="0.3">
      <c r="B250" s="6"/>
      <c r="C250" s="127" t="s">
        <v>46</v>
      </c>
      <c r="D250" s="128" t="str">
        <f>CONCATENATE("var ",RIGHT(2019,2),"/",RIGHT(2018,2))</f>
        <v>var 19/18</v>
      </c>
      <c r="E250" s="129" t="s">
        <v>46</v>
      </c>
      <c r="F250" s="128" t="str">
        <f>CONCATENATE("var ",RIGHT(E249,2),"/",RIGHT(E249-1,2))</f>
        <v>var 20/19</v>
      </c>
      <c r="G250" s="129" t="s">
        <v>46</v>
      </c>
      <c r="H250" s="128" t="str">
        <f>CONCATENATE("var ",RIGHT(G249,2),"/",RIGHT(G249-1,2))</f>
        <v>var 21/20</v>
      </c>
      <c r="I250" s="129" t="s">
        <v>46</v>
      </c>
      <c r="J250" s="128" t="str">
        <f>CONCATENATE("var ",RIGHT(I249,2),"/",RIGHT(I249-1,2))</f>
        <v>var 22/21</v>
      </c>
      <c r="K250" s="129" t="s">
        <v>46</v>
      </c>
      <c r="L250" s="128" t="str">
        <f>CONCATENATE("var ",RIGHT(K249,2),"/",RIGHT(K249-1,2))</f>
        <v>var 23/22</v>
      </c>
      <c r="M250" s="128" t="str">
        <f>CONCATENATE("var ",RIGHT(K249,2),"/",RIGHT(2019,2))</f>
        <v>var 23/19</v>
      </c>
    </row>
    <row r="251" spans="2:14" x14ac:dyDescent="0.25">
      <c r="B251" s="131" t="s">
        <v>50</v>
      </c>
      <c r="C251" s="132">
        <v>7691</v>
      </c>
      <c r="D251" s="133">
        <v>6.4056447149972273E-2</v>
      </c>
      <c r="E251" s="132">
        <v>9139</v>
      </c>
      <c r="F251" s="133">
        <f t="shared" ref="F251:J263" si="41">IFERROR(E251/C251-1,"-")</f>
        <v>0.188272006241061</v>
      </c>
      <c r="G251" s="132">
        <v>975</v>
      </c>
      <c r="H251" s="133">
        <f t="shared" si="41"/>
        <v>-0.89331436699857747</v>
      </c>
      <c r="I251" s="132">
        <v>10700</v>
      </c>
      <c r="J251" s="133">
        <f t="shared" si="41"/>
        <v>9.9743589743589745</v>
      </c>
      <c r="K251" s="132">
        <v>12002</v>
      </c>
      <c r="L251" s="133">
        <f t="shared" ref="L251:L254" si="42">IFERROR(K251/I251-1,"-")</f>
        <v>0.12168224299065411</v>
      </c>
      <c r="M251" s="133">
        <f>K251/C251-1</f>
        <v>0.56052528929918077</v>
      </c>
    </row>
    <row r="252" spans="2:14" x14ac:dyDescent="0.25">
      <c r="B252" s="131" t="s">
        <v>52</v>
      </c>
      <c r="C252" s="132">
        <v>7497</v>
      </c>
      <c r="D252" s="133">
        <v>0.17803268384663729</v>
      </c>
      <c r="E252" s="132">
        <v>8888</v>
      </c>
      <c r="F252" s="133">
        <f t="shared" si="41"/>
        <v>0.18554088301987459</v>
      </c>
      <c r="G252" s="132">
        <v>704</v>
      </c>
      <c r="H252" s="133">
        <f t="shared" si="41"/>
        <v>-0.92079207920792083</v>
      </c>
      <c r="I252" s="132">
        <v>11614</v>
      </c>
      <c r="J252" s="133">
        <f t="shared" si="41"/>
        <v>15.49715909090909</v>
      </c>
      <c r="K252" s="132">
        <v>11268</v>
      </c>
      <c r="L252" s="133">
        <f t="shared" si="42"/>
        <v>-2.979163079042535E-2</v>
      </c>
      <c r="M252" s="133">
        <f>IFERROR(K252/C252-1,"-")</f>
        <v>0.50300120048019203</v>
      </c>
    </row>
    <row r="253" spans="2:14" x14ac:dyDescent="0.25">
      <c r="B253" s="131" t="s">
        <v>54</v>
      </c>
      <c r="C253" s="132">
        <v>8751</v>
      </c>
      <c r="D253" s="133">
        <v>6.5895249695493208E-2</v>
      </c>
      <c r="E253" s="132">
        <v>3029</v>
      </c>
      <c r="F253" s="133">
        <f t="shared" si="41"/>
        <v>-0.65386812935664496</v>
      </c>
      <c r="G253" s="132">
        <v>508</v>
      </c>
      <c r="H253" s="133">
        <f t="shared" si="41"/>
        <v>-0.83228788379002971</v>
      </c>
      <c r="I253" s="132">
        <v>12149</v>
      </c>
      <c r="J253" s="133">
        <f t="shared" si="41"/>
        <v>22.915354330708663</v>
      </c>
      <c r="K253" s="132">
        <v>12322</v>
      </c>
      <c r="L253" s="133">
        <f t="shared" si="42"/>
        <v>1.423985513210968E-2</v>
      </c>
      <c r="M253" s="133">
        <f t="shared" ref="M253:M254" si="43">IFERROR(K253/C253-1,"-")</f>
        <v>0.40806764941149587</v>
      </c>
    </row>
    <row r="254" spans="2:14" x14ac:dyDescent="0.25">
      <c r="B254" s="131" t="s">
        <v>56</v>
      </c>
      <c r="C254" s="132">
        <v>8831</v>
      </c>
      <c r="D254" s="133">
        <v>0.15212002609262876</v>
      </c>
      <c r="E254" s="132">
        <v>0</v>
      </c>
      <c r="F254" s="133">
        <f t="shared" si="41"/>
        <v>-1</v>
      </c>
      <c r="G254" s="132">
        <v>403</v>
      </c>
      <c r="H254" s="133" t="str">
        <f t="shared" si="41"/>
        <v>-</v>
      </c>
      <c r="I254" s="132">
        <v>11337</v>
      </c>
      <c r="J254" s="133">
        <f t="shared" si="41"/>
        <v>27.131513647642681</v>
      </c>
      <c r="K254" s="132">
        <v>12573</v>
      </c>
      <c r="L254" s="133">
        <f t="shared" si="42"/>
        <v>0.1090235512040223</v>
      </c>
      <c r="M254" s="133">
        <f t="shared" si="43"/>
        <v>0.42373457139621795</v>
      </c>
    </row>
    <row r="255" spans="2:14" x14ac:dyDescent="0.25">
      <c r="B255" s="131" t="s">
        <v>58</v>
      </c>
      <c r="C255" s="132">
        <v>9736</v>
      </c>
      <c r="D255" s="133">
        <v>9.2091979809310054E-2</v>
      </c>
      <c r="E255" s="132">
        <v>0</v>
      </c>
      <c r="F255" s="133">
        <f t="shared" si="41"/>
        <v>-1</v>
      </c>
      <c r="G255" s="132">
        <v>370</v>
      </c>
      <c r="H255" s="133" t="str">
        <f t="shared" si="41"/>
        <v>-</v>
      </c>
      <c r="I255" s="132">
        <v>10696</v>
      </c>
      <c r="J255" s="133">
        <f t="shared" si="41"/>
        <v>27.908108108108109</v>
      </c>
      <c r="K255" s="132"/>
      <c r="L255" s="133"/>
      <c r="M255" s="133"/>
    </row>
    <row r="256" spans="2:14" x14ac:dyDescent="0.25">
      <c r="B256" s="131" t="s">
        <v>60</v>
      </c>
      <c r="C256" s="132">
        <v>10998</v>
      </c>
      <c r="D256" s="133">
        <v>4.4752945474473282E-3</v>
      </c>
      <c r="E256" s="132">
        <v>8</v>
      </c>
      <c r="F256" s="133">
        <f t="shared" si="41"/>
        <v>-0.99927259501727583</v>
      </c>
      <c r="G256" s="132">
        <v>454</v>
      </c>
      <c r="H256" s="133">
        <f t="shared" si="41"/>
        <v>55.75</v>
      </c>
      <c r="I256" s="132">
        <v>11328</v>
      </c>
      <c r="J256" s="133">
        <f t="shared" si="41"/>
        <v>23.951541850220263</v>
      </c>
      <c r="K256" s="132"/>
      <c r="L256" s="133"/>
      <c r="M256" s="133"/>
    </row>
    <row r="257" spans="2:14" x14ac:dyDescent="0.25">
      <c r="B257" s="131" t="s">
        <v>62</v>
      </c>
      <c r="C257" s="132">
        <v>11454</v>
      </c>
      <c r="D257" s="133">
        <v>9.8599654709380369E-2</v>
      </c>
      <c r="E257" s="132">
        <v>1045</v>
      </c>
      <c r="F257" s="133">
        <f t="shared" si="41"/>
        <v>-0.90876549676968743</v>
      </c>
      <c r="G257" s="132">
        <v>2072</v>
      </c>
      <c r="H257" s="133">
        <f t="shared" si="41"/>
        <v>0.98277511961722497</v>
      </c>
      <c r="I257" s="132">
        <v>12847</v>
      </c>
      <c r="J257" s="133">
        <f t="shared" si="41"/>
        <v>5.2002895752895757</v>
      </c>
      <c r="K257" s="132"/>
      <c r="L257" s="133"/>
      <c r="M257" s="133"/>
    </row>
    <row r="258" spans="2:14" x14ac:dyDescent="0.25">
      <c r="B258" s="131" t="s">
        <v>64</v>
      </c>
      <c r="C258" s="132">
        <v>10484</v>
      </c>
      <c r="D258" s="133">
        <v>0.1039275560703381</v>
      </c>
      <c r="E258" s="132">
        <v>996</v>
      </c>
      <c r="F258" s="133">
        <f t="shared" si="41"/>
        <v>-0.90499809233117134</v>
      </c>
      <c r="G258" s="132">
        <v>5546</v>
      </c>
      <c r="H258" s="133">
        <f t="shared" si="41"/>
        <v>4.5682730923694779</v>
      </c>
      <c r="I258" s="132">
        <v>11359</v>
      </c>
      <c r="J258" s="133">
        <f t="shared" si="41"/>
        <v>1.0481428056256763</v>
      </c>
      <c r="K258" s="132"/>
      <c r="L258" s="133"/>
      <c r="M258" s="133"/>
    </row>
    <row r="259" spans="2:14" x14ac:dyDescent="0.25">
      <c r="B259" s="131" t="s">
        <v>66</v>
      </c>
      <c r="C259" s="132">
        <v>9714</v>
      </c>
      <c r="D259" s="133">
        <v>-5.034705249780036E-2</v>
      </c>
      <c r="E259" s="132">
        <v>687</v>
      </c>
      <c r="F259" s="133">
        <f t="shared" si="41"/>
        <v>-0.92927733168622606</v>
      </c>
      <c r="G259" s="132">
        <v>6742</v>
      </c>
      <c r="H259" s="133">
        <f t="shared" si="41"/>
        <v>8.8136826783114994</v>
      </c>
      <c r="I259" s="132">
        <v>10700</v>
      </c>
      <c r="J259" s="133">
        <f t="shared" si="41"/>
        <v>0.58706615247700977</v>
      </c>
      <c r="K259" s="132"/>
      <c r="L259" s="133"/>
      <c r="M259" s="133"/>
    </row>
    <row r="260" spans="2:14" x14ac:dyDescent="0.25">
      <c r="B260" s="131" t="s">
        <v>68</v>
      </c>
      <c r="C260" s="132">
        <v>9752</v>
      </c>
      <c r="D260" s="133">
        <v>2.8149710068529288E-2</v>
      </c>
      <c r="E260" s="132">
        <v>746</v>
      </c>
      <c r="F260" s="133">
        <f t="shared" si="41"/>
        <v>-0.92350287120590646</v>
      </c>
      <c r="G260" s="132">
        <v>8432</v>
      </c>
      <c r="H260" s="133">
        <f t="shared" si="41"/>
        <v>10.302949061662199</v>
      </c>
      <c r="I260" s="132">
        <v>10652</v>
      </c>
      <c r="J260" s="133">
        <f t="shared" si="41"/>
        <v>0.26328273244781775</v>
      </c>
      <c r="K260" s="132"/>
      <c r="L260" s="133"/>
      <c r="M260" s="133"/>
    </row>
    <row r="261" spans="2:14" x14ac:dyDescent="0.25">
      <c r="B261" s="131" t="s">
        <v>70</v>
      </c>
      <c r="C261" s="132">
        <v>8447</v>
      </c>
      <c r="D261" s="133">
        <v>0.21592054124082338</v>
      </c>
      <c r="E261" s="132">
        <v>1127</v>
      </c>
      <c r="F261" s="133">
        <f t="shared" si="41"/>
        <v>-0.86657985083461586</v>
      </c>
      <c r="G261" s="132">
        <v>8691</v>
      </c>
      <c r="H261" s="133">
        <f t="shared" si="41"/>
        <v>6.7116237799467617</v>
      </c>
      <c r="I261" s="132">
        <v>10849</v>
      </c>
      <c r="J261" s="133">
        <f t="shared" si="41"/>
        <v>0.24830284202048092</v>
      </c>
      <c r="K261" s="132"/>
      <c r="L261" s="133"/>
      <c r="M261" s="133"/>
    </row>
    <row r="262" spans="2:14" x14ac:dyDescent="0.25">
      <c r="B262" s="131" t="s">
        <v>72</v>
      </c>
      <c r="C262" s="132">
        <v>7720</v>
      </c>
      <c r="D262" s="133">
        <v>6.1606160616061612E-2</v>
      </c>
      <c r="E262" s="132">
        <v>1549</v>
      </c>
      <c r="F262" s="133">
        <f t="shared" si="41"/>
        <v>-0.79935233160621766</v>
      </c>
      <c r="G262" s="132">
        <v>7818</v>
      </c>
      <c r="H262" s="133">
        <f t="shared" si="41"/>
        <v>4.0471271788250487</v>
      </c>
      <c r="I262" s="132">
        <v>10736</v>
      </c>
      <c r="J262" s="133">
        <f t="shared" si="41"/>
        <v>0.37324123816832944</v>
      </c>
      <c r="K262" s="132"/>
      <c r="L262" s="133"/>
      <c r="M262" s="133"/>
    </row>
    <row r="263" spans="2:14" ht="15.75" x14ac:dyDescent="0.25">
      <c r="B263" s="134" t="s">
        <v>33</v>
      </c>
      <c r="C263" s="135">
        <v>111075</v>
      </c>
      <c r="D263" s="136">
        <v>7.6443738067779821E-2</v>
      </c>
      <c r="E263" s="135">
        <v>27214</v>
      </c>
      <c r="F263" s="136">
        <f t="shared" si="41"/>
        <v>-0.75499437317128071</v>
      </c>
      <c r="G263" s="135">
        <v>42715</v>
      </c>
      <c r="H263" s="136">
        <f t="shared" si="41"/>
        <v>0.56959653119717801</v>
      </c>
      <c r="I263" s="135">
        <v>134967</v>
      </c>
      <c r="J263" s="136">
        <f t="shared" si="41"/>
        <v>2.1597097038511062</v>
      </c>
      <c r="K263" s="135">
        <v>48165</v>
      </c>
      <c r="L263" s="136">
        <v>5.1637554585152845E-2</v>
      </c>
      <c r="M263" s="136">
        <v>0.46978944156240465</v>
      </c>
    </row>
    <row r="264" spans="2:14" ht="6" customHeight="1" x14ac:dyDescent="0.25"/>
    <row r="265" spans="2:14" x14ac:dyDescent="0.25">
      <c r="B265" s="39" t="s">
        <v>19</v>
      </c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</row>
    <row r="266" spans="2:14" x14ac:dyDescent="0.25">
      <c r="I266" s="130"/>
    </row>
    <row r="268" spans="2:14" ht="48.75" customHeight="1" thickBot="1" x14ac:dyDescent="0.3">
      <c r="B268" s="293" t="s">
        <v>119</v>
      </c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1" t="s">
        <v>120</v>
      </c>
    </row>
    <row r="269" spans="2:14" ht="10.5" customHeight="1" thickBot="1" x14ac:dyDescent="0.3">
      <c r="B269" s="124"/>
      <c r="C269" s="125"/>
      <c r="D269" s="124"/>
      <c r="E269" s="124"/>
      <c r="F269" s="124"/>
      <c r="G269" s="124"/>
      <c r="H269" s="124"/>
      <c r="I269" s="124"/>
      <c r="J269" s="124"/>
      <c r="K269" s="2"/>
      <c r="L269" s="2"/>
      <c r="N269" s="1" t="s">
        <v>121</v>
      </c>
    </row>
    <row r="270" spans="2:14" ht="22.5" thickTop="1" thickBot="1" x14ac:dyDescent="0.3">
      <c r="B270" s="140" t="str">
        <f>C270</f>
        <v>Suiza</v>
      </c>
      <c r="C270" s="303" t="s">
        <v>122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5"/>
    </row>
    <row r="271" spans="2:14" ht="22.5" thickTop="1" thickBot="1" x14ac:dyDescent="0.3">
      <c r="B271" s="3"/>
      <c r="C271" s="306">
        <f>2019</f>
        <v>2019</v>
      </c>
      <c r="D271" s="307"/>
      <c r="E271" s="308">
        <v>2020</v>
      </c>
      <c r="F271" s="307"/>
      <c r="G271" s="308">
        <v>2021</v>
      </c>
      <c r="H271" s="307"/>
      <c r="I271" s="308">
        <v>2022</v>
      </c>
      <c r="J271" s="307"/>
      <c r="K271" s="308">
        <v>2023</v>
      </c>
      <c r="L271" s="309"/>
      <c r="M271" s="310"/>
    </row>
    <row r="272" spans="2:14" ht="16.5" thickTop="1" thickBot="1" x14ac:dyDescent="0.3">
      <c r="B272" s="6"/>
      <c r="C272" s="127" t="s">
        <v>46</v>
      </c>
      <c r="D272" s="128" t="str">
        <f>CONCATENATE("var ",RIGHT(2019,2),"/",RIGHT(2018,2))</f>
        <v>var 19/18</v>
      </c>
      <c r="E272" s="129" t="s">
        <v>46</v>
      </c>
      <c r="F272" s="128" t="str">
        <f>CONCATENATE("var ",RIGHT(E271,2),"/",RIGHT(E271-1,2))</f>
        <v>var 20/19</v>
      </c>
      <c r="G272" s="129" t="s">
        <v>46</v>
      </c>
      <c r="H272" s="128" t="str">
        <f>CONCATENATE("var ",RIGHT(G271,2),"/",RIGHT(G271-1,2))</f>
        <v>var 21/20</v>
      </c>
      <c r="I272" s="129" t="s">
        <v>46</v>
      </c>
      <c r="J272" s="128" t="str">
        <f>CONCATENATE("var ",RIGHT(I271,2),"/",RIGHT(I271-1,2))</f>
        <v>var 22/21</v>
      </c>
      <c r="K272" s="129" t="s">
        <v>46</v>
      </c>
      <c r="L272" s="128" t="str">
        <f>CONCATENATE("var ",RIGHT(K271,2),"/",RIGHT(K271-1,2))</f>
        <v>var 23/22</v>
      </c>
      <c r="M272" s="128" t="str">
        <f>CONCATENATE("var ",RIGHT(K271,2),"/",RIGHT(2019,2))</f>
        <v>var 23/19</v>
      </c>
    </row>
    <row r="273" spans="2:13" x14ac:dyDescent="0.25">
      <c r="B273" s="131" t="s">
        <v>50</v>
      </c>
      <c r="C273" s="132">
        <v>3107</v>
      </c>
      <c r="D273" s="133">
        <v>-7.9407407407407371E-2</v>
      </c>
      <c r="E273" s="132">
        <v>3295</v>
      </c>
      <c r="F273" s="133">
        <f t="shared" ref="F273:J285" si="44">IFERROR(E273/C273-1,"-")</f>
        <v>6.0508529127776045E-2</v>
      </c>
      <c r="G273" s="132">
        <v>606</v>
      </c>
      <c r="H273" s="133">
        <f t="shared" si="44"/>
        <v>-0.81608497723823969</v>
      </c>
      <c r="I273" s="132">
        <v>2310</v>
      </c>
      <c r="J273" s="133">
        <f t="shared" si="44"/>
        <v>2.8118811881188117</v>
      </c>
      <c r="K273" s="132">
        <v>3770</v>
      </c>
      <c r="L273" s="133">
        <f t="shared" ref="L273:L276" si="45">IFERROR(K273/I273-1,"-")</f>
        <v>0.63203463203463195</v>
      </c>
      <c r="M273" s="133">
        <f>K273/C273-1</f>
        <v>0.21338912133891208</v>
      </c>
    </row>
    <row r="274" spans="2:13" x14ac:dyDescent="0.25">
      <c r="B274" s="131" t="s">
        <v>52</v>
      </c>
      <c r="C274" s="132">
        <v>3118</v>
      </c>
      <c r="D274" s="133">
        <v>-0.1011818968002306</v>
      </c>
      <c r="E274" s="132">
        <v>3745</v>
      </c>
      <c r="F274" s="133">
        <f t="shared" si="44"/>
        <v>0.20109044259140485</v>
      </c>
      <c r="G274" s="132">
        <v>447</v>
      </c>
      <c r="H274" s="133">
        <f t="shared" si="44"/>
        <v>-0.88064085447263019</v>
      </c>
      <c r="I274" s="132">
        <v>3187</v>
      </c>
      <c r="J274" s="133">
        <f t="shared" si="44"/>
        <v>6.1297539149888145</v>
      </c>
      <c r="K274" s="132">
        <v>4064</v>
      </c>
      <c r="L274" s="133">
        <f t="shared" si="45"/>
        <v>0.27518042045811097</v>
      </c>
      <c r="M274" s="133">
        <f>IFERROR(K274/C274-1,"-")</f>
        <v>0.30339961513790881</v>
      </c>
    </row>
    <row r="275" spans="2:13" x14ac:dyDescent="0.25">
      <c r="B275" s="131" t="s">
        <v>54</v>
      </c>
      <c r="C275" s="132">
        <v>3225</v>
      </c>
      <c r="D275" s="133">
        <v>-0.10936205468102733</v>
      </c>
      <c r="E275" s="132">
        <v>1063</v>
      </c>
      <c r="F275" s="133">
        <f t="shared" si="44"/>
        <v>-0.67038759689922478</v>
      </c>
      <c r="G275" s="132">
        <v>728</v>
      </c>
      <c r="H275" s="133">
        <f t="shared" si="44"/>
        <v>-0.31514581373471307</v>
      </c>
      <c r="I275" s="132">
        <v>3118</v>
      </c>
      <c r="J275" s="133">
        <f t="shared" si="44"/>
        <v>3.2829670329670328</v>
      </c>
      <c r="K275" s="132">
        <v>3614</v>
      </c>
      <c r="L275" s="133">
        <f t="shared" si="45"/>
        <v>0.15907633098139828</v>
      </c>
      <c r="M275" s="133">
        <f t="shared" ref="M275:M276" si="46">IFERROR(K275/C275-1,"-")</f>
        <v>0.12062015503875978</v>
      </c>
    </row>
    <row r="276" spans="2:13" x14ac:dyDescent="0.25">
      <c r="B276" s="131" t="s">
        <v>56</v>
      </c>
      <c r="C276" s="132">
        <v>3756</v>
      </c>
      <c r="D276" s="133">
        <v>-0.2137324680761985</v>
      </c>
      <c r="E276" s="132">
        <v>0</v>
      </c>
      <c r="F276" s="133">
        <f t="shared" si="44"/>
        <v>-1</v>
      </c>
      <c r="G276" s="132">
        <v>2190</v>
      </c>
      <c r="H276" s="133" t="str">
        <f t="shared" si="44"/>
        <v>-</v>
      </c>
      <c r="I276" s="132">
        <v>4876</v>
      </c>
      <c r="J276" s="133">
        <f t="shared" si="44"/>
        <v>1.22648401826484</v>
      </c>
      <c r="K276" s="132">
        <v>5655</v>
      </c>
      <c r="L276" s="133">
        <f t="shared" si="45"/>
        <v>0.1597621000820344</v>
      </c>
      <c r="M276" s="133">
        <f t="shared" si="46"/>
        <v>0.50559105431309903</v>
      </c>
    </row>
    <row r="277" spans="2:13" x14ac:dyDescent="0.25">
      <c r="B277" s="131" t="s">
        <v>58</v>
      </c>
      <c r="C277" s="132">
        <v>2844</v>
      </c>
      <c r="D277" s="133">
        <v>-0.17277486910994766</v>
      </c>
      <c r="E277" s="132">
        <v>2</v>
      </c>
      <c r="F277" s="133">
        <f t="shared" si="44"/>
        <v>-0.9992967651195499</v>
      </c>
      <c r="G277" s="132">
        <v>2629</v>
      </c>
      <c r="H277" s="133">
        <f t="shared" si="44"/>
        <v>1313.5</v>
      </c>
      <c r="I277" s="132">
        <v>3214</v>
      </c>
      <c r="J277" s="133">
        <f t="shared" si="44"/>
        <v>0.2225180677063523</v>
      </c>
      <c r="K277" s="132"/>
      <c r="L277" s="133"/>
      <c r="M277" s="133"/>
    </row>
    <row r="278" spans="2:13" x14ac:dyDescent="0.25">
      <c r="B278" s="131" t="s">
        <v>60</v>
      </c>
      <c r="C278" s="132">
        <v>2651</v>
      </c>
      <c r="D278" s="133">
        <v>-0.12392597488433577</v>
      </c>
      <c r="E278" s="132">
        <v>6</v>
      </c>
      <c r="F278" s="133">
        <f t="shared" si="44"/>
        <v>-0.99773670313089402</v>
      </c>
      <c r="G278" s="132">
        <v>1576</v>
      </c>
      <c r="H278" s="133">
        <f t="shared" si="44"/>
        <v>261.66666666666669</v>
      </c>
      <c r="I278" s="132">
        <v>2624</v>
      </c>
      <c r="J278" s="133">
        <f t="shared" si="44"/>
        <v>0.66497461928934021</v>
      </c>
      <c r="K278" s="132"/>
      <c r="L278" s="133"/>
      <c r="M278" s="133"/>
    </row>
    <row r="279" spans="2:13" x14ac:dyDescent="0.25">
      <c r="B279" s="131" t="s">
        <v>62</v>
      </c>
      <c r="C279" s="132">
        <v>3745</v>
      </c>
      <c r="D279" s="133">
        <v>-0.22108985024958405</v>
      </c>
      <c r="E279" s="132">
        <v>1073</v>
      </c>
      <c r="F279" s="133">
        <f t="shared" si="44"/>
        <v>-0.71348464619492658</v>
      </c>
      <c r="G279" s="132">
        <v>3037</v>
      </c>
      <c r="H279" s="133">
        <f t="shared" si="44"/>
        <v>1.8303821062441754</v>
      </c>
      <c r="I279" s="132">
        <v>4059</v>
      </c>
      <c r="J279" s="133">
        <f t="shared" si="44"/>
        <v>0.33651629897925583</v>
      </c>
      <c r="K279" s="132"/>
      <c r="L279" s="133"/>
      <c r="M279" s="133"/>
    </row>
    <row r="280" spans="2:13" x14ac:dyDescent="0.25">
      <c r="B280" s="131" t="s">
        <v>64</v>
      </c>
      <c r="C280" s="132">
        <v>2055</v>
      </c>
      <c r="D280" s="133">
        <v>-0.1960093896713615</v>
      </c>
      <c r="E280" s="132">
        <v>544</v>
      </c>
      <c r="F280" s="133">
        <f t="shared" si="44"/>
        <v>-0.73527980535279802</v>
      </c>
      <c r="G280" s="132">
        <v>2397</v>
      </c>
      <c r="H280" s="133">
        <f t="shared" si="44"/>
        <v>3.40625</v>
      </c>
      <c r="I280" s="132">
        <v>2470</v>
      </c>
      <c r="J280" s="133">
        <f t="shared" si="44"/>
        <v>3.0454735085523543E-2</v>
      </c>
      <c r="K280" s="132"/>
      <c r="L280" s="133"/>
      <c r="M280" s="133"/>
    </row>
    <row r="281" spans="2:13" x14ac:dyDescent="0.25">
      <c r="B281" s="131" t="s">
        <v>66</v>
      </c>
      <c r="C281" s="132">
        <v>3514</v>
      </c>
      <c r="D281" s="133">
        <v>-0.11396873424104892</v>
      </c>
      <c r="E281" s="132">
        <v>448</v>
      </c>
      <c r="F281" s="133">
        <f t="shared" si="44"/>
        <v>-0.87250996015936255</v>
      </c>
      <c r="G281" s="132">
        <v>2864</v>
      </c>
      <c r="H281" s="133">
        <f t="shared" si="44"/>
        <v>5.3928571428571432</v>
      </c>
      <c r="I281" s="132">
        <v>3329</v>
      </c>
      <c r="J281" s="133">
        <f t="shared" si="44"/>
        <v>0.16236033519553073</v>
      </c>
      <c r="K281" s="132"/>
      <c r="L281" s="133"/>
      <c r="M281" s="133"/>
    </row>
    <row r="282" spans="2:13" x14ac:dyDescent="0.25">
      <c r="B282" s="131" t="s">
        <v>68</v>
      </c>
      <c r="C282" s="132">
        <v>5742</v>
      </c>
      <c r="D282" s="133">
        <v>-0.11743006455579463</v>
      </c>
      <c r="E282" s="132">
        <v>279</v>
      </c>
      <c r="F282" s="133">
        <f t="shared" si="44"/>
        <v>-0.95141065830721006</v>
      </c>
      <c r="G282" s="132">
        <v>6899</v>
      </c>
      <c r="H282" s="133">
        <f t="shared" si="44"/>
        <v>23.727598566308245</v>
      </c>
      <c r="I282" s="132">
        <v>6025</v>
      </c>
      <c r="J282" s="133">
        <f t="shared" si="44"/>
        <v>-0.12668502681548055</v>
      </c>
      <c r="K282" s="132"/>
      <c r="L282" s="133"/>
      <c r="M282" s="133"/>
    </row>
    <row r="283" spans="2:13" x14ac:dyDescent="0.25">
      <c r="B283" s="131" t="s">
        <v>70</v>
      </c>
      <c r="C283" s="132">
        <v>4511</v>
      </c>
      <c r="D283" s="133">
        <v>4.0599769319492607E-2</v>
      </c>
      <c r="E283" s="132">
        <v>592</v>
      </c>
      <c r="F283" s="133">
        <f t="shared" si="44"/>
        <v>-0.86876524052316562</v>
      </c>
      <c r="G283" s="132">
        <v>4904</v>
      </c>
      <c r="H283" s="133">
        <f t="shared" si="44"/>
        <v>7.2837837837837842</v>
      </c>
      <c r="I283" s="132">
        <v>5025</v>
      </c>
      <c r="J283" s="133">
        <f t="shared" si="44"/>
        <v>2.4673735725938117E-2</v>
      </c>
      <c r="K283" s="132"/>
      <c r="L283" s="133"/>
      <c r="M283" s="133"/>
    </row>
    <row r="284" spans="2:13" x14ac:dyDescent="0.25">
      <c r="B284" s="131" t="s">
        <v>72</v>
      </c>
      <c r="C284" s="132">
        <v>3559</v>
      </c>
      <c r="D284" s="133">
        <v>2.1526980482204472E-2</v>
      </c>
      <c r="E284" s="132">
        <v>847</v>
      </c>
      <c r="F284" s="133">
        <f t="shared" si="44"/>
        <v>-0.76201180106771571</v>
      </c>
      <c r="G284" s="132">
        <v>2948</v>
      </c>
      <c r="H284" s="133">
        <f t="shared" si="44"/>
        <v>2.4805194805194803</v>
      </c>
      <c r="I284" s="132">
        <v>3989</v>
      </c>
      <c r="J284" s="133">
        <f t="shared" si="44"/>
        <v>0.35312075983717772</v>
      </c>
      <c r="K284" s="132"/>
      <c r="L284" s="133"/>
      <c r="M284" s="133"/>
    </row>
    <row r="285" spans="2:13" ht="15.75" x14ac:dyDescent="0.25">
      <c r="B285" s="134" t="s">
        <v>33</v>
      </c>
      <c r="C285" s="135">
        <v>41827</v>
      </c>
      <c r="D285" s="136">
        <v>-0.11684719494943097</v>
      </c>
      <c r="E285" s="135">
        <v>11898</v>
      </c>
      <c r="F285" s="136">
        <f t="shared" si="44"/>
        <v>-0.7155425921055778</v>
      </c>
      <c r="G285" s="135">
        <v>31225</v>
      </c>
      <c r="H285" s="136">
        <f t="shared" si="44"/>
        <v>1.6243906538914104</v>
      </c>
      <c r="I285" s="135">
        <v>44226</v>
      </c>
      <c r="J285" s="136">
        <f t="shared" si="44"/>
        <v>0.41636509207365902</v>
      </c>
      <c r="K285" s="135">
        <v>17103</v>
      </c>
      <c r="L285" s="136">
        <v>0.26773404491883479</v>
      </c>
      <c r="M285" s="136">
        <v>0.29509313948205351</v>
      </c>
    </row>
    <row r="286" spans="2:13" ht="6" customHeight="1" x14ac:dyDescent="0.25"/>
    <row r="287" spans="2:13" x14ac:dyDescent="0.25">
      <c r="B287" s="39" t="s">
        <v>19</v>
      </c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</row>
    <row r="288" spans="2:13" x14ac:dyDescent="0.25">
      <c r="C288" s="130"/>
      <c r="I288" s="130"/>
      <c r="L288" s="139"/>
    </row>
    <row r="290" spans="2:14" ht="48.75" customHeight="1" thickBot="1" x14ac:dyDescent="0.3">
      <c r="B290" s="293" t="s">
        <v>123</v>
      </c>
      <c r="C290" s="293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1" t="s">
        <v>124</v>
      </c>
    </row>
    <row r="291" spans="2:14" ht="10.5" customHeight="1" thickBot="1" x14ac:dyDescent="0.3">
      <c r="B291" s="124"/>
      <c r="C291" s="125"/>
      <c r="D291" s="124"/>
      <c r="E291" s="124"/>
      <c r="F291" s="124"/>
      <c r="G291" s="124"/>
      <c r="H291" s="124"/>
      <c r="I291" s="124"/>
      <c r="J291" s="124"/>
      <c r="K291" s="2"/>
      <c r="L291" s="2"/>
      <c r="N291" s="1" t="s">
        <v>125</v>
      </c>
    </row>
    <row r="292" spans="2:14" ht="22.5" thickTop="1" thickBot="1" x14ac:dyDescent="0.3">
      <c r="B292" s="140" t="str">
        <f>C292</f>
        <v>Austria</v>
      </c>
      <c r="C292" s="303" t="s">
        <v>126</v>
      </c>
      <c r="D292" s="304"/>
      <c r="E292" s="304"/>
      <c r="F292" s="304"/>
      <c r="G292" s="304"/>
      <c r="H292" s="304"/>
      <c r="I292" s="304"/>
      <c r="J292" s="304"/>
      <c r="K292" s="304"/>
      <c r="L292" s="304"/>
      <c r="M292" s="305"/>
    </row>
    <row r="293" spans="2:14" ht="22.5" thickTop="1" thickBot="1" x14ac:dyDescent="0.3">
      <c r="B293" s="3"/>
      <c r="C293" s="306">
        <f>2019</f>
        <v>2019</v>
      </c>
      <c r="D293" s="307"/>
      <c r="E293" s="308">
        <v>2020</v>
      </c>
      <c r="F293" s="307"/>
      <c r="G293" s="308">
        <v>2021</v>
      </c>
      <c r="H293" s="307"/>
      <c r="I293" s="308">
        <v>2022</v>
      </c>
      <c r="J293" s="307"/>
      <c r="K293" s="308">
        <v>2023</v>
      </c>
      <c r="L293" s="309"/>
      <c r="M293" s="310"/>
    </row>
    <row r="294" spans="2:14" ht="16.5" thickTop="1" thickBot="1" x14ac:dyDescent="0.3">
      <c r="B294" s="6"/>
      <c r="C294" s="127" t="s">
        <v>46</v>
      </c>
      <c r="D294" s="128" t="str">
        <f>CONCATENATE("var ",RIGHT(2019,2),"/",RIGHT(2018,2))</f>
        <v>var 19/18</v>
      </c>
      <c r="E294" s="129" t="s">
        <v>46</v>
      </c>
      <c r="F294" s="128" t="str">
        <f>CONCATENATE("var ",RIGHT(E293,2),"/",RIGHT(E293-1,2))</f>
        <v>var 20/19</v>
      </c>
      <c r="G294" s="129" t="s">
        <v>46</v>
      </c>
      <c r="H294" s="128" t="str">
        <f>CONCATENATE("var ",RIGHT(G293,2),"/",RIGHT(G293-1,2))</f>
        <v>var 21/20</v>
      </c>
      <c r="I294" s="129" t="s">
        <v>46</v>
      </c>
      <c r="J294" s="128" t="str">
        <f>CONCATENATE("var ",RIGHT(I293,2),"/",RIGHT(I293-1,2))</f>
        <v>var 22/21</v>
      </c>
      <c r="K294" s="129" t="s">
        <v>46</v>
      </c>
      <c r="L294" s="128" t="str">
        <f>CONCATENATE("var ",RIGHT(K293,2),"/",RIGHT(K293-1,2))</f>
        <v>var 23/22</v>
      </c>
      <c r="M294" s="128" t="str">
        <f>CONCATENATE("var ",RIGHT(K293,2),"/",RIGHT(2019,2))</f>
        <v>var 23/19</v>
      </c>
    </row>
    <row r="295" spans="2:14" x14ac:dyDescent="0.25">
      <c r="B295" s="131" t="s">
        <v>50</v>
      </c>
      <c r="C295" s="132">
        <v>2768</v>
      </c>
      <c r="D295" s="133">
        <v>0.13489134891348908</v>
      </c>
      <c r="E295" s="132">
        <v>2947</v>
      </c>
      <c r="F295" s="133">
        <f t="shared" ref="F295:J307" si="47">IFERROR(E295/C295-1,"-")</f>
        <v>6.4667630057803516E-2</v>
      </c>
      <c r="G295" s="132">
        <v>348</v>
      </c>
      <c r="H295" s="133">
        <f t="shared" si="47"/>
        <v>-0.88191381065490326</v>
      </c>
      <c r="I295" s="132">
        <v>2305</v>
      </c>
      <c r="J295" s="133">
        <f t="shared" si="47"/>
        <v>5.6235632183908049</v>
      </c>
      <c r="K295" s="132">
        <v>2843</v>
      </c>
      <c r="L295" s="133">
        <f t="shared" ref="L295:L298" si="48">IFERROR(K295/I295-1,"-")</f>
        <v>0.23340563991323204</v>
      </c>
      <c r="M295" s="133">
        <f>K295/C295-1</f>
        <v>2.7095375722543391E-2</v>
      </c>
    </row>
    <row r="296" spans="2:14" x14ac:dyDescent="0.25">
      <c r="B296" s="131" t="s">
        <v>52</v>
      </c>
      <c r="C296" s="132">
        <v>2872</v>
      </c>
      <c r="D296" s="133">
        <v>0.14650698602794421</v>
      </c>
      <c r="E296" s="132">
        <v>2785</v>
      </c>
      <c r="F296" s="133">
        <f t="shared" si="47"/>
        <v>-3.0292479108635084E-2</v>
      </c>
      <c r="G296" s="132">
        <v>314</v>
      </c>
      <c r="H296" s="133">
        <f t="shared" si="47"/>
        <v>-0.88725314183123882</v>
      </c>
      <c r="I296" s="132">
        <v>2627</v>
      </c>
      <c r="J296" s="133">
        <f t="shared" si="47"/>
        <v>7.3662420382165603</v>
      </c>
      <c r="K296" s="132">
        <v>3197</v>
      </c>
      <c r="L296" s="133">
        <f t="shared" si="48"/>
        <v>0.21697754092120292</v>
      </c>
      <c r="M296" s="133">
        <f>IFERROR(K296/C296-1,"-")</f>
        <v>0.11316155988857934</v>
      </c>
    </row>
    <row r="297" spans="2:14" x14ac:dyDescent="0.25">
      <c r="B297" s="131" t="s">
        <v>54</v>
      </c>
      <c r="C297" s="132">
        <v>2378</v>
      </c>
      <c r="D297" s="133">
        <v>-3.1758957654723141E-2</v>
      </c>
      <c r="E297" s="132">
        <v>713</v>
      </c>
      <c r="F297" s="133">
        <f t="shared" si="47"/>
        <v>-0.70016820857863749</v>
      </c>
      <c r="G297" s="132">
        <v>443</v>
      </c>
      <c r="H297" s="133">
        <f t="shared" si="47"/>
        <v>-0.37868162692847129</v>
      </c>
      <c r="I297" s="132">
        <v>2006</v>
      </c>
      <c r="J297" s="133">
        <f t="shared" si="47"/>
        <v>3.5282167042889387</v>
      </c>
      <c r="K297" s="132">
        <v>2123</v>
      </c>
      <c r="L297" s="133">
        <f t="shared" si="48"/>
        <v>5.8325024925224289E-2</v>
      </c>
      <c r="M297" s="133">
        <f t="shared" ref="M297:M298" si="49">IFERROR(K297/C297-1,"-")</f>
        <v>-0.10723296888141298</v>
      </c>
    </row>
    <row r="298" spans="2:14" x14ac:dyDescent="0.25">
      <c r="B298" s="131" t="s">
        <v>56</v>
      </c>
      <c r="C298" s="132">
        <v>2304</v>
      </c>
      <c r="D298" s="133">
        <v>0.25149375339489399</v>
      </c>
      <c r="E298" s="132">
        <v>0</v>
      </c>
      <c r="F298" s="133">
        <f t="shared" si="47"/>
        <v>-1</v>
      </c>
      <c r="G298" s="132">
        <v>468</v>
      </c>
      <c r="H298" s="133" t="str">
        <f t="shared" si="47"/>
        <v>-</v>
      </c>
      <c r="I298" s="132">
        <v>2278</v>
      </c>
      <c r="J298" s="133">
        <f t="shared" si="47"/>
        <v>3.8675213675213671</v>
      </c>
      <c r="K298" s="132">
        <v>2553</v>
      </c>
      <c r="L298" s="133">
        <f t="shared" si="48"/>
        <v>0.12071992976294998</v>
      </c>
      <c r="M298" s="133">
        <f t="shared" si="49"/>
        <v>0.10807291666666674</v>
      </c>
    </row>
    <row r="299" spans="2:14" x14ac:dyDescent="0.25">
      <c r="B299" s="131" t="s">
        <v>58</v>
      </c>
      <c r="C299" s="132">
        <v>1548</v>
      </c>
      <c r="D299" s="133">
        <v>-0.57449147883452445</v>
      </c>
      <c r="E299" s="132">
        <v>0</v>
      </c>
      <c r="F299" s="133">
        <f t="shared" si="47"/>
        <v>-1</v>
      </c>
      <c r="G299" s="132">
        <v>605</v>
      </c>
      <c r="H299" s="133" t="str">
        <f t="shared" si="47"/>
        <v>-</v>
      </c>
      <c r="I299" s="132">
        <v>1430</v>
      </c>
      <c r="J299" s="133">
        <f t="shared" si="47"/>
        <v>1.3636363636363638</v>
      </c>
      <c r="K299" s="132"/>
      <c r="L299" s="133"/>
      <c r="M299" s="133"/>
    </row>
    <row r="300" spans="2:14" x14ac:dyDescent="0.25">
      <c r="B300" s="131" t="s">
        <v>60</v>
      </c>
      <c r="C300" s="132">
        <v>1591</v>
      </c>
      <c r="D300" s="133">
        <v>-0.13249727371864772</v>
      </c>
      <c r="E300" s="132">
        <v>6</v>
      </c>
      <c r="F300" s="133">
        <f t="shared" si="47"/>
        <v>-0.99622878692646133</v>
      </c>
      <c r="G300" s="132">
        <v>496</v>
      </c>
      <c r="H300" s="133">
        <f t="shared" si="47"/>
        <v>81.666666666666671</v>
      </c>
      <c r="I300" s="132">
        <v>1236</v>
      </c>
      <c r="J300" s="133">
        <f t="shared" si="47"/>
        <v>1.4919354838709675</v>
      </c>
      <c r="K300" s="132"/>
      <c r="L300" s="133"/>
      <c r="M300" s="133"/>
    </row>
    <row r="301" spans="2:14" x14ac:dyDescent="0.25">
      <c r="B301" s="131" t="s">
        <v>62</v>
      </c>
      <c r="C301" s="132">
        <v>2514</v>
      </c>
      <c r="D301" s="133">
        <v>3.3717105263157965E-2</v>
      </c>
      <c r="E301" s="132">
        <v>270</v>
      </c>
      <c r="F301" s="133">
        <f t="shared" si="47"/>
        <v>-0.89260143198090691</v>
      </c>
      <c r="G301" s="132">
        <v>1542</v>
      </c>
      <c r="H301" s="133">
        <f t="shared" si="47"/>
        <v>4.7111111111111112</v>
      </c>
      <c r="I301" s="132">
        <v>2676</v>
      </c>
      <c r="J301" s="133">
        <f t="shared" si="47"/>
        <v>0.7354085603112841</v>
      </c>
      <c r="K301" s="132"/>
      <c r="L301" s="133"/>
      <c r="M301" s="133"/>
    </row>
    <row r="302" spans="2:14" x14ac:dyDescent="0.25">
      <c r="B302" s="131" t="s">
        <v>64</v>
      </c>
      <c r="C302" s="132">
        <v>2317</v>
      </c>
      <c r="D302" s="133">
        <v>2.7039007092198641E-2</v>
      </c>
      <c r="E302" s="132">
        <v>259</v>
      </c>
      <c r="F302" s="133">
        <f t="shared" si="47"/>
        <v>-0.88821752265861031</v>
      </c>
      <c r="G302" s="132">
        <v>1373</v>
      </c>
      <c r="H302" s="133">
        <f t="shared" si="47"/>
        <v>4.301158301158301</v>
      </c>
      <c r="I302" s="132">
        <v>1975</v>
      </c>
      <c r="J302" s="133">
        <f t="shared" si="47"/>
        <v>0.43845593590677345</v>
      </c>
      <c r="K302" s="132"/>
      <c r="L302" s="133"/>
      <c r="M302" s="133"/>
    </row>
    <row r="303" spans="2:14" x14ac:dyDescent="0.25">
      <c r="B303" s="131" t="s">
        <v>66</v>
      </c>
      <c r="C303" s="132">
        <v>1734</v>
      </c>
      <c r="D303" s="133">
        <v>-0.16272332206663442</v>
      </c>
      <c r="E303" s="132">
        <v>166</v>
      </c>
      <c r="F303" s="133">
        <f t="shared" si="47"/>
        <v>-0.90426758938869667</v>
      </c>
      <c r="G303" s="132">
        <v>1296</v>
      </c>
      <c r="H303" s="133">
        <f t="shared" si="47"/>
        <v>6.8072289156626509</v>
      </c>
      <c r="I303" s="132">
        <v>1443</v>
      </c>
      <c r="J303" s="133">
        <f t="shared" si="47"/>
        <v>0.11342592592592582</v>
      </c>
      <c r="K303" s="132"/>
      <c r="L303" s="133"/>
      <c r="M303" s="133"/>
    </row>
    <row r="304" spans="2:14" x14ac:dyDescent="0.25">
      <c r="B304" s="131" t="s">
        <v>68</v>
      </c>
      <c r="C304" s="132">
        <v>2116</v>
      </c>
      <c r="D304" s="133">
        <v>-0.15931664680174806</v>
      </c>
      <c r="E304" s="132">
        <v>419</v>
      </c>
      <c r="F304" s="133">
        <f t="shared" si="47"/>
        <v>-0.80198487712665401</v>
      </c>
      <c r="G304" s="132">
        <v>2316</v>
      </c>
      <c r="H304" s="133">
        <f t="shared" si="47"/>
        <v>4.5274463007159902</v>
      </c>
      <c r="I304" s="132">
        <v>2325</v>
      </c>
      <c r="J304" s="133">
        <f t="shared" si="47"/>
        <v>3.8860103626943143E-3</v>
      </c>
      <c r="K304" s="132"/>
      <c r="L304" s="133"/>
      <c r="M304" s="133"/>
    </row>
    <row r="305" spans="2:14" x14ac:dyDescent="0.25">
      <c r="B305" s="131" t="s">
        <v>70</v>
      </c>
      <c r="C305" s="132">
        <v>3174</v>
      </c>
      <c r="D305" s="133">
        <v>4.8562933597621427E-2</v>
      </c>
      <c r="E305" s="132">
        <v>504</v>
      </c>
      <c r="F305" s="133">
        <f t="shared" si="47"/>
        <v>-0.8412098298676749</v>
      </c>
      <c r="G305" s="132">
        <v>2416</v>
      </c>
      <c r="H305" s="133">
        <f t="shared" si="47"/>
        <v>3.7936507936507935</v>
      </c>
      <c r="I305" s="132">
        <v>2632</v>
      </c>
      <c r="J305" s="133">
        <f t="shared" si="47"/>
        <v>8.9403973509933676E-2</v>
      </c>
      <c r="K305" s="132"/>
      <c r="L305" s="133"/>
      <c r="M305" s="133"/>
    </row>
    <row r="306" spans="2:14" x14ac:dyDescent="0.25">
      <c r="B306" s="131" t="s">
        <v>72</v>
      </c>
      <c r="C306" s="132">
        <v>2367</v>
      </c>
      <c r="D306" s="133">
        <v>-0.11480927449513834</v>
      </c>
      <c r="E306" s="132">
        <v>465</v>
      </c>
      <c r="F306" s="133">
        <f t="shared" si="47"/>
        <v>-0.80354879594423323</v>
      </c>
      <c r="G306" s="132">
        <v>2395</v>
      </c>
      <c r="H306" s="133">
        <f t="shared" si="47"/>
        <v>4.150537634408602</v>
      </c>
      <c r="I306" s="132">
        <v>2577</v>
      </c>
      <c r="J306" s="133">
        <f t="shared" si="47"/>
        <v>7.5991649269311123E-2</v>
      </c>
      <c r="K306" s="132"/>
      <c r="L306" s="133"/>
      <c r="M306" s="133"/>
    </row>
    <row r="307" spans="2:14" ht="15.75" x14ac:dyDescent="0.25">
      <c r="B307" s="134" t="s">
        <v>33</v>
      </c>
      <c r="C307" s="135">
        <v>27683</v>
      </c>
      <c r="D307" s="136">
        <v>-6.7598518019535203E-2</v>
      </c>
      <c r="E307" s="135">
        <v>8544</v>
      </c>
      <c r="F307" s="136">
        <f t="shared" si="47"/>
        <v>-0.69136293031824581</v>
      </c>
      <c r="G307" s="135">
        <v>14012</v>
      </c>
      <c r="H307" s="136">
        <f t="shared" si="47"/>
        <v>0.63998127340823974</v>
      </c>
      <c r="I307" s="135">
        <v>25510</v>
      </c>
      <c r="J307" s="136">
        <f t="shared" si="47"/>
        <v>0.82058235797887535</v>
      </c>
      <c r="K307" s="135">
        <v>10716</v>
      </c>
      <c r="L307" s="136">
        <v>0.16276041666666674</v>
      </c>
      <c r="M307" s="136">
        <v>3.8170897112962621E-2</v>
      </c>
    </row>
    <row r="308" spans="2:14" ht="6" customHeight="1" x14ac:dyDescent="0.25"/>
    <row r="309" spans="2:14" x14ac:dyDescent="0.25">
      <c r="B309" s="39" t="s">
        <v>19</v>
      </c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</row>
    <row r="310" spans="2:14" x14ac:dyDescent="0.25">
      <c r="C310" s="139"/>
      <c r="E310" s="139"/>
      <c r="G310" s="139"/>
      <c r="I310" s="139"/>
      <c r="K310" s="139"/>
    </row>
    <row r="313" spans="2:14" ht="48.75" customHeight="1" thickBot="1" x14ac:dyDescent="0.3">
      <c r="B313" s="293" t="s">
        <v>127</v>
      </c>
      <c r="C313" s="293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1" t="s">
        <v>124</v>
      </c>
    </row>
    <row r="314" spans="2:14" ht="10.5" customHeight="1" thickBot="1" x14ac:dyDescent="0.3">
      <c r="B314" s="124"/>
      <c r="C314" s="125"/>
      <c r="D314" s="124"/>
      <c r="E314" s="124"/>
      <c r="F314" s="124"/>
      <c r="G314" s="124"/>
      <c r="H314" s="124"/>
      <c r="I314" s="124"/>
      <c r="J314" s="124"/>
      <c r="K314" s="2"/>
      <c r="L314" s="2"/>
      <c r="N314" s="1" t="s">
        <v>125</v>
      </c>
    </row>
    <row r="315" spans="2:14" ht="22.5" thickTop="1" thickBot="1" x14ac:dyDescent="0.3">
      <c r="B315" s="140" t="str">
        <f>C315</f>
        <v>Canadá</v>
      </c>
      <c r="C315" s="303" t="s">
        <v>128</v>
      </c>
      <c r="D315" s="304"/>
      <c r="E315" s="304"/>
      <c r="F315" s="304"/>
      <c r="G315" s="304"/>
      <c r="H315" s="304"/>
      <c r="I315" s="304"/>
      <c r="J315" s="304"/>
      <c r="K315" s="304"/>
      <c r="L315" s="304"/>
      <c r="M315" s="305"/>
    </row>
    <row r="316" spans="2:14" ht="22.5" thickTop="1" thickBot="1" x14ac:dyDescent="0.3">
      <c r="B316" s="3"/>
      <c r="C316" s="306">
        <f>2019</f>
        <v>2019</v>
      </c>
      <c r="D316" s="307"/>
      <c r="E316" s="308">
        <v>2020</v>
      </c>
      <c r="F316" s="307"/>
      <c r="G316" s="308">
        <v>2021</v>
      </c>
      <c r="H316" s="307"/>
      <c r="I316" s="308">
        <v>2022</v>
      </c>
      <c r="J316" s="307"/>
      <c r="K316" s="308">
        <v>2023</v>
      </c>
      <c r="L316" s="309"/>
      <c r="M316" s="310"/>
    </row>
    <row r="317" spans="2:14" ht="16.5" thickTop="1" thickBot="1" x14ac:dyDescent="0.3">
      <c r="B317" s="6"/>
      <c r="C317" s="127" t="s">
        <v>46</v>
      </c>
      <c r="D317" s="128" t="str">
        <f>CONCATENATE("var ",RIGHT(2019,2),"/",RIGHT(2018,2))</f>
        <v>var 19/18</v>
      </c>
      <c r="E317" s="129" t="s">
        <v>46</v>
      </c>
      <c r="F317" s="128" t="str">
        <f>CONCATENATE("var ",RIGHT(E316,2),"/",RIGHT(E316-1,2))</f>
        <v>var 20/19</v>
      </c>
      <c r="G317" s="129" t="s">
        <v>46</v>
      </c>
      <c r="H317" s="128" t="str">
        <f>CONCATENATE("var ",RIGHT(G316,2),"/",RIGHT(G316-1,2))</f>
        <v>var 21/20</v>
      </c>
      <c r="I317" s="129" t="s">
        <v>46</v>
      </c>
      <c r="J317" s="128" t="str">
        <f>CONCATENATE("var ",RIGHT(I316,2),"/",RIGHT(I316-1,2))</f>
        <v>var 22/21</v>
      </c>
      <c r="K317" s="129" t="s">
        <v>46</v>
      </c>
      <c r="L317" s="128" t="str">
        <f>CONCATENATE("var ",RIGHT(K316,2),"/",RIGHT(K316-1,2))</f>
        <v>var 23/22</v>
      </c>
      <c r="M317" s="128" t="str">
        <f>CONCATENATE("var ",RIGHT(K316,2),"/",RIGHT(2019,2))</f>
        <v>var 23/19</v>
      </c>
    </row>
    <row r="318" spans="2:14" x14ac:dyDescent="0.25">
      <c r="B318" s="131" t="s">
        <v>50</v>
      </c>
      <c r="C318" s="132">
        <v>458</v>
      </c>
      <c r="D318" s="133">
        <v>1.0538116591928253</v>
      </c>
      <c r="E318" s="132">
        <v>363</v>
      </c>
      <c r="F318" s="133">
        <f t="shared" ref="F318:J330" si="50">IFERROR(E318/C318-1,"-")</f>
        <v>-0.20742358078602618</v>
      </c>
      <c r="G318" s="132">
        <v>27</v>
      </c>
      <c r="H318" s="133">
        <f t="shared" si="50"/>
        <v>-0.92561983471074383</v>
      </c>
      <c r="I318" s="132">
        <v>331</v>
      </c>
      <c r="J318" s="133">
        <f t="shared" si="50"/>
        <v>11.25925925925926</v>
      </c>
      <c r="K318" s="132">
        <v>572</v>
      </c>
      <c r="L318" s="133">
        <f t="shared" ref="L318:L321" si="51">IFERROR(K318/I318-1,"-")</f>
        <v>0.72809667673716016</v>
      </c>
      <c r="M318" s="133">
        <f>K318/C318-1</f>
        <v>0.24890829694323147</v>
      </c>
    </row>
    <row r="319" spans="2:14" x14ac:dyDescent="0.25">
      <c r="B319" s="131" t="s">
        <v>52</v>
      </c>
      <c r="C319" s="132">
        <v>264</v>
      </c>
      <c r="D319" s="133">
        <v>-0.22352941176470587</v>
      </c>
      <c r="E319" s="132">
        <v>558</v>
      </c>
      <c r="F319" s="133">
        <f t="shared" si="50"/>
        <v>1.1136363636363638</v>
      </c>
      <c r="G319" s="132">
        <v>26</v>
      </c>
      <c r="H319" s="133">
        <f t="shared" si="50"/>
        <v>-0.95340501792114696</v>
      </c>
      <c r="I319" s="132">
        <v>327</v>
      </c>
      <c r="J319" s="133">
        <f t="shared" si="50"/>
        <v>11.576923076923077</v>
      </c>
      <c r="K319" s="132">
        <v>646</v>
      </c>
      <c r="L319" s="133">
        <f t="shared" si="51"/>
        <v>0.97553516819571873</v>
      </c>
      <c r="M319" s="133">
        <f>IFERROR(K319/C319-1,"-")</f>
        <v>1.4469696969696968</v>
      </c>
    </row>
    <row r="320" spans="2:14" x14ac:dyDescent="0.25">
      <c r="B320" s="131" t="s">
        <v>54</v>
      </c>
      <c r="C320" s="132">
        <v>501</v>
      </c>
      <c r="D320" s="133">
        <v>0.39166666666666661</v>
      </c>
      <c r="E320" s="132">
        <v>377</v>
      </c>
      <c r="F320" s="133">
        <f t="shared" si="50"/>
        <v>-0.24750499001996007</v>
      </c>
      <c r="G320" s="132">
        <v>44</v>
      </c>
      <c r="H320" s="133">
        <f t="shared" si="50"/>
        <v>-0.88328912466843501</v>
      </c>
      <c r="I320" s="132">
        <v>357</v>
      </c>
      <c r="J320" s="133">
        <f t="shared" si="50"/>
        <v>7.1136363636363633</v>
      </c>
      <c r="K320" s="132">
        <v>706</v>
      </c>
      <c r="L320" s="133">
        <f t="shared" si="51"/>
        <v>0.97759103641456591</v>
      </c>
      <c r="M320" s="133">
        <f t="shared" ref="M320:M321" si="52">IFERROR(K320/C320-1,"-")</f>
        <v>0.40918163672654684</v>
      </c>
    </row>
    <row r="321" spans="2:13" x14ac:dyDescent="0.25">
      <c r="B321" s="131" t="s">
        <v>56</v>
      </c>
      <c r="C321" s="132">
        <v>247</v>
      </c>
      <c r="D321" s="133">
        <v>-7.1428571428571397E-2</v>
      </c>
      <c r="E321" s="132">
        <v>0</v>
      </c>
      <c r="F321" s="133">
        <f t="shared" si="50"/>
        <v>-1</v>
      </c>
      <c r="G321" s="132">
        <v>28</v>
      </c>
      <c r="H321" s="133" t="str">
        <f t="shared" si="50"/>
        <v>-</v>
      </c>
      <c r="I321" s="132">
        <v>306</v>
      </c>
      <c r="J321" s="133">
        <f t="shared" si="50"/>
        <v>9.9285714285714288</v>
      </c>
      <c r="K321" s="132">
        <v>383</v>
      </c>
      <c r="L321" s="133">
        <f t="shared" si="51"/>
        <v>0.25163398692810457</v>
      </c>
      <c r="M321" s="133">
        <f t="shared" si="52"/>
        <v>0.5506072874493928</v>
      </c>
    </row>
    <row r="322" spans="2:13" x14ac:dyDescent="0.25">
      <c r="B322" s="131" t="s">
        <v>58</v>
      </c>
      <c r="C322" s="132">
        <v>187</v>
      </c>
      <c r="D322" s="133">
        <v>0.14723926380368102</v>
      </c>
      <c r="E322" s="132">
        <v>2</v>
      </c>
      <c r="F322" s="133">
        <f t="shared" si="50"/>
        <v>-0.98930481283422456</v>
      </c>
      <c r="G322" s="132">
        <v>17</v>
      </c>
      <c r="H322" s="133">
        <f t="shared" si="50"/>
        <v>7.5</v>
      </c>
      <c r="I322" s="132">
        <v>266</v>
      </c>
      <c r="J322" s="133">
        <f t="shared" si="50"/>
        <v>14.647058823529411</v>
      </c>
      <c r="K322" s="132"/>
      <c r="L322" s="133"/>
      <c r="M322" s="133"/>
    </row>
    <row r="323" spans="2:13" x14ac:dyDescent="0.25">
      <c r="B323" s="131" t="s">
        <v>60</v>
      </c>
      <c r="C323" s="132">
        <v>163</v>
      </c>
      <c r="D323" s="133">
        <v>0.147887323943662</v>
      </c>
      <c r="E323" s="132">
        <v>10</v>
      </c>
      <c r="F323" s="133">
        <f t="shared" si="50"/>
        <v>-0.93865030674846628</v>
      </c>
      <c r="G323" s="132">
        <v>44</v>
      </c>
      <c r="H323" s="133">
        <f t="shared" si="50"/>
        <v>3.4000000000000004</v>
      </c>
      <c r="I323" s="132">
        <v>263</v>
      </c>
      <c r="J323" s="133">
        <f t="shared" si="50"/>
        <v>4.9772727272727275</v>
      </c>
      <c r="K323" s="132"/>
      <c r="L323" s="133"/>
      <c r="M323" s="133"/>
    </row>
    <row r="324" spans="2:13" x14ac:dyDescent="0.25">
      <c r="B324" s="131" t="s">
        <v>62</v>
      </c>
      <c r="C324" s="132">
        <v>202</v>
      </c>
      <c r="D324" s="133">
        <v>-5.6074766355140193E-2</v>
      </c>
      <c r="E324" s="132">
        <v>15</v>
      </c>
      <c r="F324" s="133">
        <f t="shared" si="50"/>
        <v>-0.92574257425742579</v>
      </c>
      <c r="G324" s="132">
        <v>70</v>
      </c>
      <c r="H324" s="133">
        <f t="shared" si="50"/>
        <v>3.666666666666667</v>
      </c>
      <c r="I324" s="132">
        <v>382</v>
      </c>
      <c r="J324" s="133">
        <f t="shared" si="50"/>
        <v>4.4571428571428573</v>
      </c>
      <c r="K324" s="132"/>
      <c r="L324" s="133"/>
      <c r="M324" s="133"/>
    </row>
    <row r="325" spans="2:13" x14ac:dyDescent="0.25">
      <c r="B325" s="131" t="s">
        <v>64</v>
      </c>
      <c r="C325" s="132">
        <v>251</v>
      </c>
      <c r="D325" s="133">
        <v>0.70748299319727881</v>
      </c>
      <c r="E325" s="132">
        <v>12</v>
      </c>
      <c r="F325" s="133">
        <f t="shared" si="50"/>
        <v>-0.952191235059761</v>
      </c>
      <c r="G325" s="132">
        <v>84</v>
      </c>
      <c r="H325" s="133">
        <f t="shared" si="50"/>
        <v>6</v>
      </c>
      <c r="I325" s="132">
        <v>229</v>
      </c>
      <c r="J325" s="133">
        <f t="shared" si="50"/>
        <v>1.7261904761904763</v>
      </c>
      <c r="K325" s="132"/>
      <c r="L325" s="133"/>
      <c r="M325" s="133"/>
    </row>
    <row r="326" spans="2:13" x14ac:dyDescent="0.25">
      <c r="B326" s="131" t="s">
        <v>66</v>
      </c>
      <c r="C326" s="132">
        <v>281</v>
      </c>
      <c r="D326" s="133">
        <v>0.93793103448275872</v>
      </c>
      <c r="E326" s="132">
        <v>16</v>
      </c>
      <c r="F326" s="133">
        <f t="shared" si="50"/>
        <v>-0.94306049822064053</v>
      </c>
      <c r="G326" s="132">
        <v>91</v>
      </c>
      <c r="H326" s="133">
        <f t="shared" si="50"/>
        <v>4.6875</v>
      </c>
      <c r="I326" s="132">
        <v>389</v>
      </c>
      <c r="J326" s="133">
        <f t="shared" si="50"/>
        <v>3.2747252747252746</v>
      </c>
      <c r="K326" s="132"/>
      <c r="L326" s="133"/>
      <c r="M326" s="133"/>
    </row>
    <row r="327" spans="2:13" x14ac:dyDescent="0.25">
      <c r="B327" s="131" t="s">
        <v>68</v>
      </c>
      <c r="C327" s="132">
        <v>278</v>
      </c>
      <c r="D327" s="133">
        <v>0.28110599078341014</v>
      </c>
      <c r="E327" s="132">
        <v>15</v>
      </c>
      <c r="F327" s="133">
        <f t="shared" si="50"/>
        <v>-0.9460431654676259</v>
      </c>
      <c r="G327" s="132">
        <v>176</v>
      </c>
      <c r="H327" s="133">
        <f t="shared" si="50"/>
        <v>10.733333333333333</v>
      </c>
      <c r="I327" s="132">
        <v>526</v>
      </c>
      <c r="J327" s="133">
        <f t="shared" si="50"/>
        <v>1.9886363636363638</v>
      </c>
      <c r="K327" s="132"/>
      <c r="L327" s="133"/>
      <c r="M327" s="133"/>
    </row>
    <row r="328" spans="2:13" x14ac:dyDescent="0.25">
      <c r="B328" s="131" t="s">
        <v>70</v>
      </c>
      <c r="C328" s="132">
        <v>319</v>
      </c>
      <c r="D328" s="133">
        <v>-8.8571428571428523E-2</v>
      </c>
      <c r="E328" s="132">
        <v>39</v>
      </c>
      <c r="F328" s="133">
        <f t="shared" si="50"/>
        <v>-0.87774294670846398</v>
      </c>
      <c r="G328" s="132">
        <v>227</v>
      </c>
      <c r="H328" s="133">
        <f t="shared" si="50"/>
        <v>4.8205128205128203</v>
      </c>
      <c r="I328" s="132">
        <v>511</v>
      </c>
      <c r="J328" s="133">
        <f t="shared" si="50"/>
        <v>1.251101321585903</v>
      </c>
      <c r="K328" s="132"/>
      <c r="L328" s="133"/>
      <c r="M328" s="133"/>
    </row>
    <row r="329" spans="2:13" x14ac:dyDescent="0.25">
      <c r="B329" s="131" t="s">
        <v>72</v>
      </c>
      <c r="C329" s="132">
        <v>331</v>
      </c>
      <c r="D329" s="133">
        <v>0.26335877862595414</v>
      </c>
      <c r="E329" s="132">
        <v>41</v>
      </c>
      <c r="F329" s="133">
        <f t="shared" si="50"/>
        <v>-0.8761329305135952</v>
      </c>
      <c r="G329" s="132">
        <v>307</v>
      </c>
      <c r="H329" s="133">
        <f t="shared" si="50"/>
        <v>6.4878048780487809</v>
      </c>
      <c r="I329" s="132">
        <v>547</v>
      </c>
      <c r="J329" s="133">
        <f t="shared" si="50"/>
        <v>0.78175895765472303</v>
      </c>
      <c r="K329" s="132"/>
      <c r="L329" s="133"/>
      <c r="M329" s="133"/>
    </row>
    <row r="330" spans="2:13" ht="15.75" x14ac:dyDescent="0.25">
      <c r="B330" s="134" t="s">
        <v>33</v>
      </c>
      <c r="C330" s="135">
        <v>3482</v>
      </c>
      <c r="D330" s="136">
        <v>0.23082361258395201</v>
      </c>
      <c r="E330" s="135">
        <v>1448</v>
      </c>
      <c r="F330" s="136">
        <f t="shared" si="50"/>
        <v>-0.58414704192992528</v>
      </c>
      <c r="G330" s="135">
        <v>1141</v>
      </c>
      <c r="H330" s="136">
        <f t="shared" si="50"/>
        <v>-0.21201657458563539</v>
      </c>
      <c r="I330" s="135">
        <v>4434</v>
      </c>
      <c r="J330" s="136">
        <f t="shared" si="50"/>
        <v>2.8860648553900088</v>
      </c>
      <c r="K330" s="135">
        <v>2307</v>
      </c>
      <c r="L330" s="136">
        <v>0.7464042392127177</v>
      </c>
      <c r="M330" s="136">
        <v>0.56938775510204076</v>
      </c>
    </row>
    <row r="331" spans="2:13" ht="6" customHeight="1" x14ac:dyDescent="0.25"/>
    <row r="332" spans="2:13" x14ac:dyDescent="0.25">
      <c r="B332" s="39" t="s">
        <v>19</v>
      </c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</row>
    <row r="333" spans="2:13" x14ac:dyDescent="0.25">
      <c r="C333" s="139"/>
      <c r="E333" s="139"/>
      <c r="G333" s="139"/>
      <c r="I333" s="139"/>
      <c r="K333" s="139"/>
    </row>
    <row r="339" spans="2:14" ht="48.75" customHeight="1" thickBot="1" x14ac:dyDescent="0.3">
      <c r="B339" s="293" t="s">
        <v>129</v>
      </c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1" t="s">
        <v>124</v>
      </c>
    </row>
    <row r="340" spans="2:14" ht="10.5" customHeight="1" thickBot="1" x14ac:dyDescent="0.3">
      <c r="B340" s="124"/>
      <c r="C340" s="125"/>
      <c r="D340" s="124"/>
      <c r="E340" s="124"/>
      <c r="F340" s="124"/>
      <c r="G340" s="124"/>
      <c r="H340" s="124"/>
      <c r="I340" s="124"/>
      <c r="J340" s="124"/>
      <c r="K340" s="2"/>
      <c r="L340" s="2"/>
      <c r="N340" s="1" t="s">
        <v>125</v>
      </c>
    </row>
    <row r="341" spans="2:14" ht="22.5" thickTop="1" thickBot="1" x14ac:dyDescent="0.3">
      <c r="B341" s="140" t="str">
        <f>C341</f>
        <v>Dinamarca</v>
      </c>
      <c r="C341" s="303" t="s">
        <v>130</v>
      </c>
      <c r="D341" s="304"/>
      <c r="E341" s="304"/>
      <c r="F341" s="304"/>
      <c r="G341" s="304"/>
      <c r="H341" s="304"/>
      <c r="I341" s="304"/>
      <c r="J341" s="304"/>
      <c r="K341" s="304"/>
      <c r="L341" s="304"/>
      <c r="M341" s="305"/>
    </row>
    <row r="342" spans="2:14" ht="22.5" thickTop="1" thickBot="1" x14ac:dyDescent="0.3">
      <c r="B342" s="3"/>
      <c r="C342" s="306">
        <f>2019</f>
        <v>2019</v>
      </c>
      <c r="D342" s="307"/>
      <c r="E342" s="308">
        <v>2020</v>
      </c>
      <c r="F342" s="307"/>
      <c r="G342" s="308">
        <v>2021</v>
      </c>
      <c r="H342" s="307"/>
      <c r="I342" s="308">
        <v>2022</v>
      </c>
      <c r="J342" s="307"/>
      <c r="K342" s="308">
        <v>2023</v>
      </c>
      <c r="L342" s="309"/>
      <c r="M342" s="310"/>
    </row>
    <row r="343" spans="2:14" ht="16.5" thickTop="1" thickBot="1" x14ac:dyDescent="0.3">
      <c r="B343" s="6"/>
      <c r="C343" s="127" t="s">
        <v>46</v>
      </c>
      <c r="D343" s="128" t="str">
        <f>CONCATENATE("var ",RIGHT(2019,2),"/",RIGHT(2018,2))</f>
        <v>var 19/18</v>
      </c>
      <c r="E343" s="129" t="s">
        <v>46</v>
      </c>
      <c r="F343" s="128" t="str">
        <f>CONCATENATE("var ",RIGHT(E342,2),"/",RIGHT(E342-1,2))</f>
        <v>var 20/19</v>
      </c>
      <c r="G343" s="129" t="s">
        <v>46</v>
      </c>
      <c r="H343" s="128" t="str">
        <f>CONCATENATE("var ",RIGHT(G342,2),"/",RIGHT(G342-1,2))</f>
        <v>var 21/20</v>
      </c>
      <c r="I343" s="129" t="s">
        <v>46</v>
      </c>
      <c r="J343" s="128" t="str">
        <f>CONCATENATE("var ",RIGHT(I342,2),"/",RIGHT(I342-1,2))</f>
        <v>var 22/21</v>
      </c>
      <c r="K343" s="129" t="s">
        <v>46</v>
      </c>
      <c r="L343" s="128" t="str">
        <f>CONCATENATE("var ",RIGHT(K342,2),"/",RIGHT(K342-1,2))</f>
        <v>var 23/22</v>
      </c>
      <c r="M343" s="128" t="str">
        <f>CONCATENATE("var ",RIGHT(K342,2),"/",RIGHT(2019,2))</f>
        <v>var 23/19</v>
      </c>
    </row>
    <row r="344" spans="2:14" x14ac:dyDescent="0.25">
      <c r="B344" s="131" t="s">
        <v>50</v>
      </c>
      <c r="C344" s="132">
        <v>11406</v>
      </c>
      <c r="D344" s="133">
        <v>8.8462639564844014E-2</v>
      </c>
      <c r="E344" s="132">
        <v>10815</v>
      </c>
      <c r="F344" s="133">
        <f t="shared" ref="F344:J356" si="53">IFERROR(E344/C344-1,"-")</f>
        <v>-5.1814834297738033E-2</v>
      </c>
      <c r="G344" s="132">
        <v>136</v>
      </c>
      <c r="H344" s="133">
        <f t="shared" si="53"/>
        <v>-0.98742487286176606</v>
      </c>
      <c r="I344" s="132">
        <v>8191</v>
      </c>
      <c r="J344" s="133">
        <f t="shared" si="53"/>
        <v>59.227941176470587</v>
      </c>
      <c r="K344" s="132">
        <v>12291</v>
      </c>
      <c r="L344" s="133">
        <f t="shared" ref="L344:L347" si="54">IFERROR(K344/I344-1,"-")</f>
        <v>0.50054938346966193</v>
      </c>
      <c r="M344" s="133">
        <f>K344/C344-1</f>
        <v>7.7590741714886891E-2</v>
      </c>
    </row>
    <row r="345" spans="2:14" x14ac:dyDescent="0.25">
      <c r="B345" s="131" t="s">
        <v>52</v>
      </c>
      <c r="C345" s="132">
        <v>11670</v>
      </c>
      <c r="D345" s="133">
        <v>4.1871261494509371E-2</v>
      </c>
      <c r="E345" s="132">
        <v>12694</v>
      </c>
      <c r="F345" s="133">
        <f t="shared" si="53"/>
        <v>8.7746358183376172E-2</v>
      </c>
      <c r="G345" s="132">
        <v>101</v>
      </c>
      <c r="H345" s="133">
        <f t="shared" si="53"/>
        <v>-0.9920434851110761</v>
      </c>
      <c r="I345" s="132">
        <v>8703</v>
      </c>
      <c r="J345" s="133">
        <f t="shared" si="53"/>
        <v>85.168316831683171</v>
      </c>
      <c r="K345" s="132">
        <v>12445</v>
      </c>
      <c r="L345" s="133">
        <f t="shared" si="54"/>
        <v>0.42996667815695733</v>
      </c>
      <c r="M345" s="133">
        <f>IFERROR(K345/C345-1,"-")</f>
        <v>6.6409597257926389E-2</v>
      </c>
    </row>
    <row r="346" spans="2:14" x14ac:dyDescent="0.25">
      <c r="B346" s="131" t="s">
        <v>54</v>
      </c>
      <c r="C346" s="132">
        <v>13037</v>
      </c>
      <c r="D346" s="133">
        <v>0.23036995092487733</v>
      </c>
      <c r="E346" s="132">
        <v>4819</v>
      </c>
      <c r="F346" s="133">
        <f t="shared" si="53"/>
        <v>-0.63035974534018568</v>
      </c>
      <c r="G346" s="132">
        <v>110</v>
      </c>
      <c r="H346" s="133">
        <f t="shared" si="53"/>
        <v>-0.97717368748703048</v>
      </c>
      <c r="I346" s="132">
        <v>8801</v>
      </c>
      <c r="J346" s="133">
        <f t="shared" si="53"/>
        <v>79.009090909090915</v>
      </c>
      <c r="K346" s="132">
        <v>10180</v>
      </c>
      <c r="L346" s="133">
        <f t="shared" si="54"/>
        <v>0.15668674014316553</v>
      </c>
      <c r="M346" s="133">
        <f t="shared" ref="M346:M347" si="55">IFERROR(K346/C346-1,"-")</f>
        <v>-0.21914550893610496</v>
      </c>
    </row>
    <row r="347" spans="2:14" x14ac:dyDescent="0.25">
      <c r="B347" s="131" t="s">
        <v>56</v>
      </c>
      <c r="C347" s="132">
        <v>5084</v>
      </c>
      <c r="D347" s="133">
        <v>6.0050041701417811E-2</v>
      </c>
      <c r="E347" s="132">
        <v>0</v>
      </c>
      <c r="F347" s="133">
        <f t="shared" si="53"/>
        <v>-1</v>
      </c>
      <c r="G347" s="132">
        <v>78</v>
      </c>
      <c r="H347" s="133" t="str">
        <f t="shared" si="53"/>
        <v>-</v>
      </c>
      <c r="I347" s="132">
        <v>5291</v>
      </c>
      <c r="J347" s="133">
        <f t="shared" si="53"/>
        <v>66.833333333333329</v>
      </c>
      <c r="K347" s="132">
        <v>5293</v>
      </c>
      <c r="L347" s="133">
        <f t="shared" si="54"/>
        <v>3.7800037800028718E-4</v>
      </c>
      <c r="M347" s="133">
        <f t="shared" si="55"/>
        <v>4.1109362706530206E-2</v>
      </c>
    </row>
    <row r="348" spans="2:14" x14ac:dyDescent="0.25">
      <c r="B348" s="131" t="s">
        <v>58</v>
      </c>
      <c r="C348" s="132">
        <v>3362</v>
      </c>
      <c r="D348" s="133">
        <v>0.8761160714285714</v>
      </c>
      <c r="E348" s="132">
        <v>10</v>
      </c>
      <c r="F348" s="133">
        <f t="shared" si="53"/>
        <v>-0.99702558001189767</v>
      </c>
      <c r="G348" s="132">
        <v>100</v>
      </c>
      <c r="H348" s="133">
        <f t="shared" si="53"/>
        <v>9</v>
      </c>
      <c r="I348" s="132">
        <v>1043</v>
      </c>
      <c r="J348" s="133">
        <f t="shared" si="53"/>
        <v>9.43</v>
      </c>
      <c r="K348" s="132"/>
      <c r="L348" s="133"/>
      <c r="M348" s="133"/>
    </row>
    <row r="349" spans="2:14" x14ac:dyDescent="0.25">
      <c r="B349" s="131" t="s">
        <v>60</v>
      </c>
      <c r="C349" s="132">
        <v>1362</v>
      </c>
      <c r="D349" s="133">
        <v>5.8275058275058189E-2</v>
      </c>
      <c r="E349" s="132">
        <v>8</v>
      </c>
      <c r="F349" s="133">
        <f t="shared" si="53"/>
        <v>-0.99412628487518351</v>
      </c>
      <c r="G349" s="132">
        <v>279</v>
      </c>
      <c r="H349" s="133">
        <f t="shared" si="53"/>
        <v>33.875</v>
      </c>
      <c r="I349" s="132">
        <v>926</v>
      </c>
      <c r="J349" s="133">
        <f t="shared" si="53"/>
        <v>2.3189964157706093</v>
      </c>
      <c r="K349" s="132"/>
      <c r="L349" s="133"/>
      <c r="M349" s="133"/>
    </row>
    <row r="350" spans="2:14" x14ac:dyDescent="0.25">
      <c r="B350" s="131" t="s">
        <v>62</v>
      </c>
      <c r="C350" s="132">
        <v>2362</v>
      </c>
      <c r="D350" s="133">
        <v>-9.188773548635143E-2</v>
      </c>
      <c r="E350" s="132">
        <v>88</v>
      </c>
      <c r="F350" s="133">
        <f t="shared" si="53"/>
        <v>-0.96274343776460625</v>
      </c>
      <c r="G350" s="132">
        <v>1270</v>
      </c>
      <c r="H350" s="133">
        <f t="shared" si="53"/>
        <v>13.431818181818182</v>
      </c>
      <c r="I350" s="132">
        <v>2101</v>
      </c>
      <c r="J350" s="133">
        <f t="shared" si="53"/>
        <v>0.6543307086614174</v>
      </c>
      <c r="K350" s="132"/>
      <c r="L350" s="133"/>
      <c r="M350" s="133"/>
    </row>
    <row r="351" spans="2:14" x14ac:dyDescent="0.25">
      <c r="B351" s="131" t="s">
        <v>64</v>
      </c>
      <c r="C351" s="132">
        <v>1401</v>
      </c>
      <c r="D351" s="133">
        <v>0.28650137741046833</v>
      </c>
      <c r="E351" s="132">
        <v>36</v>
      </c>
      <c r="F351" s="133">
        <f t="shared" si="53"/>
        <v>-0.97430406852248397</v>
      </c>
      <c r="G351" s="132">
        <v>887</v>
      </c>
      <c r="H351" s="133">
        <f t="shared" si="53"/>
        <v>23.638888888888889</v>
      </c>
      <c r="I351" s="132">
        <v>1573</v>
      </c>
      <c r="J351" s="133">
        <f t="shared" si="53"/>
        <v>0.77339346110484786</v>
      </c>
      <c r="K351" s="132"/>
      <c r="L351" s="133"/>
      <c r="M351" s="133"/>
    </row>
    <row r="352" spans="2:14" x14ac:dyDescent="0.25">
      <c r="B352" s="131" t="s">
        <v>66</v>
      </c>
      <c r="C352" s="132">
        <v>1812</v>
      </c>
      <c r="D352" s="133">
        <v>4.0183696900114807E-2</v>
      </c>
      <c r="E352" s="132">
        <v>49</v>
      </c>
      <c r="F352" s="133">
        <f t="shared" si="53"/>
        <v>-0.97295805739514352</v>
      </c>
      <c r="G352" s="132">
        <v>873</v>
      </c>
      <c r="H352" s="133">
        <f t="shared" si="53"/>
        <v>16.816326530612244</v>
      </c>
      <c r="I352" s="132">
        <v>1312</v>
      </c>
      <c r="J352" s="133">
        <f t="shared" si="53"/>
        <v>0.50286368843069873</v>
      </c>
      <c r="K352" s="132"/>
      <c r="L352" s="133"/>
      <c r="M352" s="133"/>
    </row>
    <row r="353" spans="2:14" x14ac:dyDescent="0.25">
      <c r="B353" s="131" t="s">
        <v>68</v>
      </c>
      <c r="C353" s="132">
        <v>5731</v>
      </c>
      <c r="D353" s="133">
        <v>0.10615711252653925</v>
      </c>
      <c r="E353" s="132">
        <v>68</v>
      </c>
      <c r="F353" s="133">
        <f t="shared" si="53"/>
        <v>-0.98813470598499387</v>
      </c>
      <c r="G353" s="132">
        <v>5501</v>
      </c>
      <c r="H353" s="133">
        <f t="shared" si="53"/>
        <v>79.897058823529406</v>
      </c>
      <c r="I353" s="132">
        <v>6474</v>
      </c>
      <c r="J353" s="133">
        <f t="shared" si="53"/>
        <v>0.176876931467006</v>
      </c>
      <c r="K353" s="132"/>
      <c r="L353" s="133"/>
      <c r="M353" s="133"/>
    </row>
    <row r="354" spans="2:14" x14ac:dyDescent="0.25">
      <c r="B354" s="131" t="s">
        <v>70</v>
      </c>
      <c r="C354" s="132">
        <v>8081</v>
      </c>
      <c r="D354" s="133">
        <v>-2.1196705426356544E-2</v>
      </c>
      <c r="E354" s="132">
        <v>82</v>
      </c>
      <c r="F354" s="133">
        <f t="shared" si="53"/>
        <v>-0.98985274099740128</v>
      </c>
      <c r="G354" s="132">
        <v>9238</v>
      </c>
      <c r="H354" s="133">
        <f t="shared" si="53"/>
        <v>111.65853658536585</v>
      </c>
      <c r="I354" s="132">
        <v>10120</v>
      </c>
      <c r="J354" s="133">
        <f t="shared" si="53"/>
        <v>9.5475211084650402E-2</v>
      </c>
      <c r="K354" s="132"/>
      <c r="L354" s="133"/>
      <c r="M354" s="133"/>
    </row>
    <row r="355" spans="2:14" x14ac:dyDescent="0.25">
      <c r="B355" s="131" t="s">
        <v>72</v>
      </c>
      <c r="C355" s="132">
        <v>9082</v>
      </c>
      <c r="D355" s="133">
        <v>-5.8762566069022748E-2</v>
      </c>
      <c r="E355" s="132">
        <v>113</v>
      </c>
      <c r="F355" s="133">
        <f t="shared" si="53"/>
        <v>-0.98755780665051751</v>
      </c>
      <c r="G355" s="132">
        <v>6827</v>
      </c>
      <c r="H355" s="133">
        <f t="shared" si="53"/>
        <v>59.415929203539825</v>
      </c>
      <c r="I355" s="132">
        <v>7805</v>
      </c>
      <c r="J355" s="133">
        <f t="shared" si="53"/>
        <v>0.14325472389043514</v>
      </c>
      <c r="K355" s="132"/>
      <c r="L355" s="133"/>
      <c r="M355" s="133"/>
    </row>
    <row r="356" spans="2:14" ht="15.75" x14ac:dyDescent="0.25">
      <c r="B356" s="134" t="s">
        <v>33</v>
      </c>
      <c r="C356" s="135">
        <v>74390</v>
      </c>
      <c r="D356" s="136">
        <v>8.3312702966404029E-2</v>
      </c>
      <c r="E356" s="135">
        <v>28784</v>
      </c>
      <c r="F356" s="136">
        <f t="shared" si="53"/>
        <v>-0.61306627234843392</v>
      </c>
      <c r="G356" s="135">
        <v>25400</v>
      </c>
      <c r="H356" s="136">
        <f t="shared" si="53"/>
        <v>-0.11756531406336856</v>
      </c>
      <c r="I356" s="135">
        <v>62340</v>
      </c>
      <c r="J356" s="136">
        <f t="shared" si="53"/>
        <v>1.4543307086614172</v>
      </c>
      <c r="K356" s="135">
        <v>40209</v>
      </c>
      <c r="L356" s="136">
        <v>0.2976505518621313</v>
      </c>
      <c r="M356" s="136">
        <v>-2.3982328810350229E-2</v>
      </c>
    </row>
    <row r="357" spans="2:14" ht="6" customHeight="1" x14ac:dyDescent="0.25"/>
    <row r="358" spans="2:14" x14ac:dyDescent="0.25">
      <c r="B358" s="39" t="s">
        <v>19</v>
      </c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</row>
    <row r="359" spans="2:14" x14ac:dyDescent="0.25">
      <c r="C359" s="139"/>
      <c r="E359" s="139"/>
      <c r="G359" s="139"/>
      <c r="I359" s="139"/>
      <c r="K359" s="139"/>
    </row>
    <row r="365" spans="2:14" ht="48.75" customHeight="1" thickBot="1" x14ac:dyDescent="0.3">
      <c r="B365" s="293" t="s">
        <v>131</v>
      </c>
      <c r="C365" s="293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1" t="s">
        <v>124</v>
      </c>
    </row>
    <row r="366" spans="2:14" ht="10.5" customHeight="1" thickBot="1" x14ac:dyDescent="0.3">
      <c r="B366" s="124"/>
      <c r="C366" s="125"/>
      <c r="D366" s="124"/>
      <c r="E366" s="124"/>
      <c r="F366" s="124"/>
      <c r="G366" s="124"/>
      <c r="H366" s="124"/>
      <c r="I366" s="124"/>
      <c r="J366" s="124"/>
      <c r="K366" s="2"/>
      <c r="L366" s="2"/>
      <c r="N366" s="1" t="s">
        <v>125</v>
      </c>
    </row>
    <row r="367" spans="2:14" ht="22.5" thickTop="1" thickBot="1" x14ac:dyDescent="0.3">
      <c r="B367" s="140" t="str">
        <f>C367</f>
        <v>Finlandia</v>
      </c>
      <c r="C367" s="303" t="s">
        <v>132</v>
      </c>
      <c r="D367" s="304"/>
      <c r="E367" s="304"/>
      <c r="F367" s="304"/>
      <c r="G367" s="304"/>
      <c r="H367" s="304"/>
      <c r="I367" s="304"/>
      <c r="J367" s="304"/>
      <c r="K367" s="304"/>
      <c r="L367" s="304"/>
      <c r="M367" s="305"/>
    </row>
    <row r="368" spans="2:14" ht="22.5" thickTop="1" thickBot="1" x14ac:dyDescent="0.3">
      <c r="B368" s="3"/>
      <c r="C368" s="306">
        <f>2019</f>
        <v>2019</v>
      </c>
      <c r="D368" s="307"/>
      <c r="E368" s="308">
        <v>2020</v>
      </c>
      <c r="F368" s="307"/>
      <c r="G368" s="308">
        <v>2021</v>
      </c>
      <c r="H368" s="307"/>
      <c r="I368" s="308">
        <v>2022</v>
      </c>
      <c r="J368" s="307"/>
      <c r="K368" s="308">
        <v>2023</v>
      </c>
      <c r="L368" s="309"/>
      <c r="M368" s="310"/>
    </row>
    <row r="369" spans="2:13" ht="16.5" thickTop="1" thickBot="1" x14ac:dyDescent="0.3">
      <c r="B369" s="6"/>
      <c r="C369" s="127" t="s">
        <v>46</v>
      </c>
      <c r="D369" s="128" t="str">
        <f>CONCATENATE("var ",RIGHT(2019,2),"/",RIGHT(2018,2))</f>
        <v>var 19/18</v>
      </c>
      <c r="E369" s="129" t="s">
        <v>46</v>
      </c>
      <c r="F369" s="128" t="str">
        <f>CONCATENATE("var ",RIGHT(E368,2),"/",RIGHT(E368-1,2))</f>
        <v>var 20/19</v>
      </c>
      <c r="G369" s="129" t="s">
        <v>46</v>
      </c>
      <c r="H369" s="128" t="str">
        <f>CONCATENATE("var ",RIGHT(G368,2),"/",RIGHT(G368-1,2))</f>
        <v>var 21/20</v>
      </c>
      <c r="I369" s="129" t="s">
        <v>46</v>
      </c>
      <c r="J369" s="128" t="str">
        <f>CONCATENATE("var ",RIGHT(I368,2),"/",RIGHT(I368-1,2))</f>
        <v>var 22/21</v>
      </c>
      <c r="K369" s="129" t="s">
        <v>46</v>
      </c>
      <c r="L369" s="128" t="str">
        <f>CONCATENATE("var ",RIGHT(K368,2),"/",RIGHT(K368-1,2))</f>
        <v>var 23/22</v>
      </c>
      <c r="M369" s="128" t="str">
        <f>CONCATENATE("var ",RIGHT(K368,2),"/",RIGHT(2019,2))</f>
        <v>var 23/19</v>
      </c>
    </row>
    <row r="370" spans="2:13" x14ac:dyDescent="0.25">
      <c r="B370" s="131" t="s">
        <v>50</v>
      </c>
      <c r="C370" s="132">
        <v>12891</v>
      </c>
      <c r="D370" s="133">
        <v>-5.9394381612550173E-2</v>
      </c>
      <c r="E370" s="132">
        <v>13481</v>
      </c>
      <c r="F370" s="133">
        <f t="shared" ref="F370:J382" si="56">IFERROR(E370/C370-1,"-")</f>
        <v>4.5768365526336119E-2</v>
      </c>
      <c r="G370" s="132">
        <v>110</v>
      </c>
      <c r="H370" s="133">
        <f t="shared" si="56"/>
        <v>-0.99184036792522812</v>
      </c>
      <c r="I370" s="132">
        <v>8106</v>
      </c>
      <c r="J370" s="133">
        <f t="shared" si="56"/>
        <v>72.690909090909088</v>
      </c>
      <c r="K370" s="132">
        <v>10905</v>
      </c>
      <c r="L370" s="133">
        <f t="shared" ref="L370:L373" si="57">IFERROR(K370/I370-1,"-")</f>
        <v>0.34529977794226507</v>
      </c>
      <c r="M370" s="133">
        <f>K370/C370-1</f>
        <v>-0.15406097277170117</v>
      </c>
    </row>
    <row r="371" spans="2:13" x14ac:dyDescent="0.25">
      <c r="B371" s="131" t="s">
        <v>52</v>
      </c>
      <c r="C371" s="132">
        <v>13454</v>
      </c>
      <c r="D371" s="133">
        <v>4.2546838844517154E-3</v>
      </c>
      <c r="E371" s="132">
        <v>14277</v>
      </c>
      <c r="F371" s="133">
        <f t="shared" si="56"/>
        <v>6.1171398840493607E-2</v>
      </c>
      <c r="G371" s="132">
        <v>95</v>
      </c>
      <c r="H371" s="133">
        <f t="shared" si="56"/>
        <v>-0.99334594102402463</v>
      </c>
      <c r="I371" s="132">
        <v>7763</v>
      </c>
      <c r="J371" s="133">
        <f t="shared" si="56"/>
        <v>80.715789473684211</v>
      </c>
      <c r="K371" s="132">
        <v>11151</v>
      </c>
      <c r="L371" s="133">
        <f t="shared" si="57"/>
        <v>0.436429215509468</v>
      </c>
      <c r="M371" s="133">
        <f>IFERROR(K371/C371-1,"-")</f>
        <v>-0.17117585848074923</v>
      </c>
    </row>
    <row r="372" spans="2:13" x14ac:dyDescent="0.25">
      <c r="B372" s="131" t="s">
        <v>54</v>
      </c>
      <c r="C372" s="132">
        <v>14560</v>
      </c>
      <c r="D372" s="133">
        <v>5.7294314138406799E-2</v>
      </c>
      <c r="E372" s="132">
        <v>5740</v>
      </c>
      <c r="F372" s="133">
        <f t="shared" si="56"/>
        <v>-0.60576923076923084</v>
      </c>
      <c r="G372" s="132">
        <v>93</v>
      </c>
      <c r="H372" s="133">
        <f t="shared" si="56"/>
        <v>-0.98379790940766554</v>
      </c>
      <c r="I372" s="132">
        <v>7621</v>
      </c>
      <c r="J372" s="133">
        <f t="shared" si="56"/>
        <v>80.946236559139791</v>
      </c>
      <c r="K372" s="132">
        <v>9997</v>
      </c>
      <c r="L372" s="133">
        <f t="shared" si="57"/>
        <v>0.31177010890959189</v>
      </c>
      <c r="M372" s="133">
        <f t="shared" ref="M372:M373" si="58">IFERROR(K372/C372-1,"-")</f>
        <v>-0.31339285714285714</v>
      </c>
    </row>
    <row r="373" spans="2:13" x14ac:dyDescent="0.25">
      <c r="B373" s="131" t="s">
        <v>56</v>
      </c>
      <c r="C373" s="132">
        <v>4884</v>
      </c>
      <c r="D373" s="133">
        <v>6.1804697156984112E-3</v>
      </c>
      <c r="E373" s="132">
        <v>0</v>
      </c>
      <c r="F373" s="133">
        <f t="shared" si="56"/>
        <v>-1</v>
      </c>
      <c r="G373" s="132">
        <v>50</v>
      </c>
      <c r="H373" s="133" t="str">
        <f t="shared" si="56"/>
        <v>-</v>
      </c>
      <c r="I373" s="132">
        <v>2805</v>
      </c>
      <c r="J373" s="133">
        <f t="shared" si="56"/>
        <v>55.1</v>
      </c>
      <c r="K373" s="132">
        <v>3255</v>
      </c>
      <c r="L373" s="133">
        <f t="shared" si="57"/>
        <v>0.16042780748663099</v>
      </c>
      <c r="M373" s="133">
        <f t="shared" si="58"/>
        <v>-0.33353808353808356</v>
      </c>
    </row>
    <row r="374" spans="2:13" x14ac:dyDescent="0.25">
      <c r="B374" s="131" t="s">
        <v>58</v>
      </c>
      <c r="C374" s="132">
        <v>549</v>
      </c>
      <c r="D374" s="133">
        <v>-0.37113402061855671</v>
      </c>
      <c r="E374" s="132">
        <v>0</v>
      </c>
      <c r="F374" s="133">
        <f t="shared" si="56"/>
        <v>-1</v>
      </c>
      <c r="G374" s="132">
        <v>32</v>
      </c>
      <c r="H374" s="133" t="str">
        <f t="shared" si="56"/>
        <v>-</v>
      </c>
      <c r="I374" s="132">
        <v>300</v>
      </c>
      <c r="J374" s="133">
        <f t="shared" si="56"/>
        <v>8.375</v>
      </c>
      <c r="K374" s="132"/>
      <c r="L374" s="133"/>
      <c r="M374" s="133"/>
    </row>
    <row r="375" spans="2:13" x14ac:dyDescent="0.25">
      <c r="B375" s="131" t="s">
        <v>60</v>
      </c>
      <c r="C375" s="132">
        <v>380</v>
      </c>
      <c r="D375" s="133">
        <v>-0.17748917748917747</v>
      </c>
      <c r="E375" s="132">
        <v>3</v>
      </c>
      <c r="F375" s="133">
        <f t="shared" si="56"/>
        <v>-0.99210526315789471</v>
      </c>
      <c r="G375" s="132">
        <v>28</v>
      </c>
      <c r="H375" s="133">
        <f t="shared" si="56"/>
        <v>8.3333333333333339</v>
      </c>
      <c r="I375" s="132">
        <v>229</v>
      </c>
      <c r="J375" s="133">
        <f t="shared" si="56"/>
        <v>7.1785714285714288</v>
      </c>
      <c r="K375" s="132"/>
      <c r="L375" s="133"/>
      <c r="M375" s="133"/>
    </row>
    <row r="376" spans="2:13" x14ac:dyDescent="0.25">
      <c r="B376" s="131" t="s">
        <v>62</v>
      </c>
      <c r="C376" s="132">
        <v>136</v>
      </c>
      <c r="D376" s="133">
        <v>-0.37899543378995437</v>
      </c>
      <c r="E376" s="132">
        <v>21</v>
      </c>
      <c r="F376" s="133">
        <f t="shared" si="56"/>
        <v>-0.84558823529411764</v>
      </c>
      <c r="G376" s="132">
        <v>56</v>
      </c>
      <c r="H376" s="133">
        <f t="shared" si="56"/>
        <v>1.6666666666666665</v>
      </c>
      <c r="I376" s="132">
        <v>179</v>
      </c>
      <c r="J376" s="133">
        <f t="shared" si="56"/>
        <v>2.1964285714285716</v>
      </c>
      <c r="K376" s="132"/>
      <c r="L376" s="133"/>
      <c r="M376" s="133"/>
    </row>
    <row r="377" spans="2:13" x14ac:dyDescent="0.25">
      <c r="B377" s="131" t="s">
        <v>64</v>
      </c>
      <c r="C377" s="132">
        <v>155</v>
      </c>
      <c r="D377" s="133">
        <v>0.80232558139534893</v>
      </c>
      <c r="E377" s="132">
        <v>54</v>
      </c>
      <c r="F377" s="133">
        <f t="shared" si="56"/>
        <v>-0.65161290322580645</v>
      </c>
      <c r="G377" s="132">
        <v>68</v>
      </c>
      <c r="H377" s="133">
        <f t="shared" si="56"/>
        <v>0.2592592592592593</v>
      </c>
      <c r="I377" s="132">
        <v>157</v>
      </c>
      <c r="J377" s="133">
        <f t="shared" si="56"/>
        <v>1.3088235294117645</v>
      </c>
      <c r="K377" s="132"/>
      <c r="L377" s="133"/>
      <c r="M377" s="133"/>
    </row>
    <row r="378" spans="2:13" x14ac:dyDescent="0.25">
      <c r="B378" s="131" t="s">
        <v>66</v>
      </c>
      <c r="C378" s="132">
        <v>545</v>
      </c>
      <c r="D378" s="133">
        <v>-0.20204978038067345</v>
      </c>
      <c r="E378" s="132">
        <v>25</v>
      </c>
      <c r="F378" s="133">
        <f t="shared" si="56"/>
        <v>-0.95412844036697253</v>
      </c>
      <c r="G378" s="132">
        <v>444</v>
      </c>
      <c r="H378" s="133">
        <f t="shared" si="56"/>
        <v>16.760000000000002</v>
      </c>
      <c r="I378" s="132">
        <v>219</v>
      </c>
      <c r="J378" s="133">
        <f t="shared" si="56"/>
        <v>-0.5067567567567568</v>
      </c>
      <c r="K378" s="132"/>
      <c r="L378" s="133"/>
      <c r="M378" s="133"/>
    </row>
    <row r="379" spans="2:13" x14ac:dyDescent="0.25">
      <c r="B379" s="131" t="s">
        <v>68</v>
      </c>
      <c r="C379" s="132">
        <v>8211</v>
      </c>
      <c r="D379" s="133">
        <v>-3.0120481927710885E-2</v>
      </c>
      <c r="E379" s="132">
        <v>62</v>
      </c>
      <c r="F379" s="133">
        <f t="shared" si="56"/>
        <v>-0.99244915357447328</v>
      </c>
      <c r="G379" s="132">
        <v>2952</v>
      </c>
      <c r="H379" s="133">
        <f t="shared" si="56"/>
        <v>46.612903225806448</v>
      </c>
      <c r="I379" s="132">
        <v>6127</v>
      </c>
      <c r="J379" s="133">
        <f t="shared" si="56"/>
        <v>1.0755420054200542</v>
      </c>
      <c r="K379" s="132"/>
      <c r="L379" s="133"/>
      <c r="M379" s="133"/>
    </row>
    <row r="380" spans="2:13" x14ac:dyDescent="0.25">
      <c r="B380" s="131" t="s">
        <v>70</v>
      </c>
      <c r="C380" s="132">
        <v>14645</v>
      </c>
      <c r="D380" s="133">
        <v>0.12949251889557312</v>
      </c>
      <c r="E380" s="132">
        <v>46</v>
      </c>
      <c r="F380" s="133">
        <f t="shared" si="56"/>
        <v>-0.99685899624445207</v>
      </c>
      <c r="G380" s="132">
        <v>7599</v>
      </c>
      <c r="H380" s="133">
        <f t="shared" si="56"/>
        <v>164.19565217391303</v>
      </c>
      <c r="I380" s="132">
        <v>11086</v>
      </c>
      <c r="J380" s="133">
        <f t="shared" si="56"/>
        <v>0.45887616791683117</v>
      </c>
      <c r="K380" s="132"/>
      <c r="L380" s="133"/>
      <c r="M380" s="133"/>
    </row>
    <row r="381" spans="2:13" x14ac:dyDescent="0.25">
      <c r="B381" s="131" t="s">
        <v>72</v>
      </c>
      <c r="C381" s="132">
        <v>14401</v>
      </c>
      <c r="D381" s="133">
        <v>-3.7880812399786246E-2</v>
      </c>
      <c r="E381" s="132">
        <v>86</v>
      </c>
      <c r="F381" s="133">
        <f t="shared" si="56"/>
        <v>-0.99402819248663288</v>
      </c>
      <c r="G381" s="132">
        <v>8183</v>
      </c>
      <c r="H381" s="133">
        <f t="shared" si="56"/>
        <v>94.151162790697668</v>
      </c>
      <c r="I381" s="132">
        <v>11049</v>
      </c>
      <c r="J381" s="133">
        <f t="shared" si="56"/>
        <v>0.35023829891237934</v>
      </c>
      <c r="K381" s="132"/>
      <c r="L381" s="133"/>
      <c r="M381" s="133"/>
    </row>
    <row r="382" spans="2:13" ht="15.75" x14ac:dyDescent="0.25">
      <c r="B382" s="134" t="s">
        <v>33</v>
      </c>
      <c r="C382" s="135">
        <v>84811</v>
      </c>
      <c r="D382" s="136">
        <v>4.2747187685021615E-3</v>
      </c>
      <c r="E382" s="135">
        <v>33820</v>
      </c>
      <c r="F382" s="136">
        <f t="shared" si="56"/>
        <v>-0.60123097239744849</v>
      </c>
      <c r="G382" s="135">
        <v>19710</v>
      </c>
      <c r="H382" s="136">
        <f t="shared" si="56"/>
        <v>-0.41720875221762266</v>
      </c>
      <c r="I382" s="135">
        <v>55641</v>
      </c>
      <c r="J382" s="136">
        <f t="shared" si="56"/>
        <v>1.8229832572298328</v>
      </c>
      <c r="K382" s="135">
        <v>35308</v>
      </c>
      <c r="L382" s="136">
        <v>0.34276478417950185</v>
      </c>
      <c r="M382" s="136">
        <v>-0.22889777020681823</v>
      </c>
    </row>
    <row r="383" spans="2:13" ht="6" customHeight="1" x14ac:dyDescent="0.25"/>
    <row r="384" spans="2:13" x14ac:dyDescent="0.25">
      <c r="B384" s="39" t="s">
        <v>19</v>
      </c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</row>
    <row r="385" spans="2:14" x14ac:dyDescent="0.25">
      <c r="C385" s="139"/>
      <c r="E385" s="139"/>
      <c r="G385" s="139"/>
      <c r="I385" s="139"/>
      <c r="K385" s="139"/>
    </row>
    <row r="391" spans="2:14" ht="48.75" customHeight="1" thickBot="1" x14ac:dyDescent="0.3">
      <c r="B391" s="293" t="s">
        <v>133</v>
      </c>
      <c r="C391" s="293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1" t="s">
        <v>124</v>
      </c>
    </row>
    <row r="392" spans="2:14" ht="10.5" customHeight="1" thickBot="1" x14ac:dyDescent="0.3">
      <c r="B392" s="124"/>
      <c r="C392" s="125"/>
      <c r="D392" s="124"/>
      <c r="E392" s="124"/>
      <c r="F392" s="124"/>
      <c r="G392" s="124"/>
      <c r="H392" s="124"/>
      <c r="I392" s="124"/>
      <c r="J392" s="124"/>
      <c r="K392" s="2"/>
      <c r="L392" s="2"/>
      <c r="N392" s="1" t="s">
        <v>125</v>
      </c>
    </row>
    <row r="393" spans="2:14" ht="22.5" thickTop="1" thickBot="1" x14ac:dyDescent="0.3">
      <c r="B393" s="140" t="str">
        <f>C393</f>
        <v>Noruega</v>
      </c>
      <c r="C393" s="303" t="s">
        <v>134</v>
      </c>
      <c r="D393" s="304"/>
      <c r="E393" s="304"/>
      <c r="F393" s="304"/>
      <c r="G393" s="304"/>
      <c r="H393" s="304"/>
      <c r="I393" s="304"/>
      <c r="J393" s="304"/>
      <c r="K393" s="304"/>
      <c r="L393" s="304"/>
      <c r="M393" s="305"/>
    </row>
    <row r="394" spans="2:14" ht="22.5" thickTop="1" thickBot="1" x14ac:dyDescent="0.3">
      <c r="B394" s="3"/>
      <c r="C394" s="306">
        <f>2019</f>
        <v>2019</v>
      </c>
      <c r="D394" s="307"/>
      <c r="E394" s="308">
        <v>2020</v>
      </c>
      <c r="F394" s="307"/>
      <c r="G394" s="308">
        <v>2021</v>
      </c>
      <c r="H394" s="307"/>
      <c r="I394" s="308">
        <v>2022</v>
      </c>
      <c r="J394" s="307"/>
      <c r="K394" s="308">
        <v>2023</v>
      </c>
      <c r="L394" s="309"/>
      <c r="M394" s="310"/>
    </row>
    <row r="395" spans="2:14" ht="16.5" thickTop="1" thickBot="1" x14ac:dyDescent="0.3">
      <c r="B395" s="6"/>
      <c r="C395" s="127" t="s">
        <v>46</v>
      </c>
      <c r="D395" s="128" t="str">
        <f>CONCATENATE("var ",RIGHT(2019,2),"/",RIGHT(2018,2))</f>
        <v>var 19/18</v>
      </c>
      <c r="E395" s="129" t="s">
        <v>46</v>
      </c>
      <c r="F395" s="128" t="str">
        <f>CONCATENATE("var ",RIGHT(E394,2),"/",RIGHT(E394-1,2))</f>
        <v>var 20/19</v>
      </c>
      <c r="G395" s="129" t="s">
        <v>46</v>
      </c>
      <c r="H395" s="128" t="str">
        <f>CONCATENATE("var ",RIGHT(G394,2),"/",RIGHT(G394-1,2))</f>
        <v>var 21/20</v>
      </c>
      <c r="I395" s="129" t="s">
        <v>46</v>
      </c>
      <c r="J395" s="128" t="str">
        <f>CONCATENATE("var ",RIGHT(I394,2),"/",RIGHT(I394-1,2))</f>
        <v>var 22/21</v>
      </c>
      <c r="K395" s="129" t="s">
        <v>46</v>
      </c>
      <c r="L395" s="128" t="str">
        <f>CONCATENATE("var ",RIGHT(K394,2),"/",RIGHT(K394-1,2))</f>
        <v>var 23/22</v>
      </c>
      <c r="M395" s="128" t="str">
        <f>CONCATENATE("var ",RIGHT(K394,2),"/",RIGHT(2019,2))</f>
        <v>var 23/19</v>
      </c>
    </row>
    <row r="396" spans="2:14" x14ac:dyDescent="0.25">
      <c r="B396" s="131" t="s">
        <v>50</v>
      </c>
      <c r="C396" s="132">
        <v>8585</v>
      </c>
      <c r="D396" s="133">
        <v>9.4062316284537761E-3</v>
      </c>
      <c r="E396" s="132">
        <v>7756</v>
      </c>
      <c r="F396" s="133">
        <f t="shared" ref="F396:J408" si="59">IFERROR(E396/C396-1,"-")</f>
        <v>-9.6563774024461257E-2</v>
      </c>
      <c r="G396" s="132">
        <v>25</v>
      </c>
      <c r="H396" s="133">
        <f t="shared" si="59"/>
        <v>-0.9967766890149562</v>
      </c>
      <c r="I396" s="132">
        <v>4251</v>
      </c>
      <c r="J396" s="133">
        <f t="shared" si="59"/>
        <v>169.04</v>
      </c>
      <c r="K396" s="132">
        <v>7577</v>
      </c>
      <c r="L396" s="133">
        <f t="shared" ref="L396:L399" si="60">IFERROR(K396/I396-1,"-")</f>
        <v>0.78240414020230542</v>
      </c>
      <c r="M396" s="133">
        <f>K396/C396-1</f>
        <v>-0.11741409435061156</v>
      </c>
    </row>
    <row r="397" spans="2:14" x14ac:dyDescent="0.25">
      <c r="B397" s="131" t="s">
        <v>52</v>
      </c>
      <c r="C397" s="132">
        <v>8979</v>
      </c>
      <c r="D397" s="133">
        <v>1.8835810734142644E-2</v>
      </c>
      <c r="E397" s="132">
        <v>9385</v>
      </c>
      <c r="F397" s="133">
        <f t="shared" si="59"/>
        <v>4.5216616549727195E-2</v>
      </c>
      <c r="G397" s="132">
        <v>65</v>
      </c>
      <c r="H397" s="133">
        <f t="shared" si="59"/>
        <v>-0.99307405434203522</v>
      </c>
      <c r="I397" s="132">
        <v>4350</v>
      </c>
      <c r="J397" s="133">
        <f t="shared" si="59"/>
        <v>65.92307692307692</v>
      </c>
      <c r="K397" s="132">
        <v>8120</v>
      </c>
      <c r="L397" s="133">
        <f t="shared" si="60"/>
        <v>0.8666666666666667</v>
      </c>
      <c r="M397" s="133">
        <f>IFERROR(K397/C397-1,"-")</f>
        <v>-9.5667669005457201E-2</v>
      </c>
    </row>
    <row r="398" spans="2:14" x14ac:dyDescent="0.25">
      <c r="B398" s="131" t="s">
        <v>54</v>
      </c>
      <c r="C398" s="132">
        <v>11017</v>
      </c>
      <c r="D398" s="133">
        <v>0.36585668237044389</v>
      </c>
      <c r="E398" s="132">
        <v>3457</v>
      </c>
      <c r="F398" s="133">
        <f t="shared" si="59"/>
        <v>-0.68621221748207317</v>
      </c>
      <c r="G398" s="132">
        <v>61</v>
      </c>
      <c r="H398" s="133">
        <f t="shared" si="59"/>
        <v>-0.98235464275383277</v>
      </c>
      <c r="I398" s="132">
        <v>4263</v>
      </c>
      <c r="J398" s="133">
        <f t="shared" si="59"/>
        <v>68.885245901639351</v>
      </c>
      <c r="K398" s="132">
        <v>6363</v>
      </c>
      <c r="L398" s="133">
        <f t="shared" si="60"/>
        <v>0.49261083743842371</v>
      </c>
      <c r="M398" s="133">
        <f t="shared" ref="M398:M399" si="61">IFERROR(K398/C398-1,"-")</f>
        <v>-0.42243805028592174</v>
      </c>
    </row>
    <row r="399" spans="2:14" x14ac:dyDescent="0.25">
      <c r="B399" s="131" t="s">
        <v>56</v>
      </c>
      <c r="C399" s="132">
        <v>3670</v>
      </c>
      <c r="D399" s="133">
        <v>0.19272018199545005</v>
      </c>
      <c r="E399" s="132">
        <v>0</v>
      </c>
      <c r="F399" s="133">
        <f t="shared" si="59"/>
        <v>-1</v>
      </c>
      <c r="G399" s="132">
        <v>28</v>
      </c>
      <c r="H399" s="133" t="str">
        <f t="shared" si="59"/>
        <v>-</v>
      </c>
      <c r="I399" s="132">
        <v>2519</v>
      </c>
      <c r="J399" s="133">
        <f t="shared" si="59"/>
        <v>88.964285714285708</v>
      </c>
      <c r="K399" s="132">
        <v>3424</v>
      </c>
      <c r="L399" s="133">
        <f t="shared" si="60"/>
        <v>0.3592695514092894</v>
      </c>
      <c r="M399" s="133">
        <f t="shared" si="61"/>
        <v>-6.7029972752043587E-2</v>
      </c>
    </row>
    <row r="400" spans="2:14" x14ac:dyDescent="0.25">
      <c r="B400" s="131" t="s">
        <v>58</v>
      </c>
      <c r="C400" s="132">
        <v>611</v>
      </c>
      <c r="D400" s="133">
        <v>-1.6339869281045694E-3</v>
      </c>
      <c r="E400" s="132">
        <v>0</v>
      </c>
      <c r="F400" s="133">
        <f t="shared" si="59"/>
        <v>-1</v>
      </c>
      <c r="G400" s="132">
        <v>31</v>
      </c>
      <c r="H400" s="133" t="str">
        <f t="shared" si="59"/>
        <v>-</v>
      </c>
      <c r="I400" s="132">
        <v>352</v>
      </c>
      <c r="J400" s="133">
        <f t="shared" si="59"/>
        <v>10.35483870967742</v>
      </c>
      <c r="K400" s="132"/>
      <c r="L400" s="133"/>
      <c r="M400" s="133"/>
    </row>
    <row r="401" spans="2:13" x14ac:dyDescent="0.25">
      <c r="B401" s="131" t="s">
        <v>60</v>
      </c>
      <c r="C401" s="132">
        <v>1376</v>
      </c>
      <c r="D401" s="133">
        <v>0.22638146167557927</v>
      </c>
      <c r="E401" s="132">
        <v>18</v>
      </c>
      <c r="F401" s="133">
        <f t="shared" si="59"/>
        <v>-0.98691860465116277</v>
      </c>
      <c r="G401" s="132">
        <v>20</v>
      </c>
      <c r="H401" s="133">
        <f t="shared" si="59"/>
        <v>0.11111111111111116</v>
      </c>
      <c r="I401" s="132">
        <v>557</v>
      </c>
      <c r="J401" s="133">
        <f t="shared" si="59"/>
        <v>26.85</v>
      </c>
      <c r="K401" s="132"/>
      <c r="L401" s="133"/>
      <c r="M401" s="133"/>
    </row>
    <row r="402" spans="2:13" x14ac:dyDescent="0.25">
      <c r="B402" s="131" t="s">
        <v>62</v>
      </c>
      <c r="C402" s="132">
        <v>2232</v>
      </c>
      <c r="D402" s="133">
        <v>-5.82278481012658E-2</v>
      </c>
      <c r="E402" s="132">
        <v>28</v>
      </c>
      <c r="F402" s="133">
        <f t="shared" si="59"/>
        <v>-0.98745519713261654</v>
      </c>
      <c r="G402" s="132">
        <v>101</v>
      </c>
      <c r="H402" s="133">
        <f t="shared" si="59"/>
        <v>2.6071428571428572</v>
      </c>
      <c r="I402" s="132">
        <v>512</v>
      </c>
      <c r="J402" s="133">
        <f t="shared" si="59"/>
        <v>4.0693069306930694</v>
      </c>
      <c r="K402" s="132"/>
      <c r="L402" s="133"/>
      <c r="M402" s="133"/>
    </row>
    <row r="403" spans="2:13" x14ac:dyDescent="0.25">
      <c r="B403" s="131" t="s">
        <v>64</v>
      </c>
      <c r="C403" s="132">
        <v>1144</v>
      </c>
      <c r="D403" s="133">
        <v>0.44810126582278476</v>
      </c>
      <c r="E403" s="132">
        <v>32</v>
      </c>
      <c r="F403" s="133">
        <f t="shared" si="59"/>
        <v>-0.97202797202797198</v>
      </c>
      <c r="G403" s="132">
        <v>48</v>
      </c>
      <c r="H403" s="133">
        <f t="shared" si="59"/>
        <v>0.5</v>
      </c>
      <c r="I403" s="132">
        <v>359</v>
      </c>
      <c r="J403" s="133">
        <f t="shared" si="59"/>
        <v>6.479166666666667</v>
      </c>
      <c r="K403" s="132"/>
      <c r="L403" s="133"/>
      <c r="M403" s="133"/>
    </row>
    <row r="404" spans="2:13" x14ac:dyDescent="0.25">
      <c r="B404" s="131" t="s">
        <v>66</v>
      </c>
      <c r="C404" s="132">
        <v>1782</v>
      </c>
      <c r="D404" s="133">
        <v>0.15864759427828345</v>
      </c>
      <c r="E404" s="132">
        <v>28</v>
      </c>
      <c r="F404" s="133">
        <f t="shared" si="59"/>
        <v>-0.98428731762065091</v>
      </c>
      <c r="G404" s="132">
        <v>93</v>
      </c>
      <c r="H404" s="133">
        <f t="shared" si="59"/>
        <v>2.3214285714285716</v>
      </c>
      <c r="I404" s="132">
        <v>303</v>
      </c>
      <c r="J404" s="133">
        <f t="shared" si="59"/>
        <v>2.2580645161290325</v>
      </c>
      <c r="K404" s="132"/>
      <c r="L404" s="133"/>
      <c r="M404" s="133"/>
    </row>
    <row r="405" spans="2:13" x14ac:dyDescent="0.25">
      <c r="B405" s="131" t="s">
        <v>68</v>
      </c>
      <c r="C405" s="132">
        <v>5207</v>
      </c>
      <c r="D405" s="133">
        <v>-0.23302400942701429</v>
      </c>
      <c r="E405" s="132">
        <v>43</v>
      </c>
      <c r="F405" s="133">
        <f t="shared" si="59"/>
        <v>-0.99174188592279622</v>
      </c>
      <c r="G405" s="132">
        <v>1116</v>
      </c>
      <c r="H405" s="133">
        <f t="shared" si="59"/>
        <v>24.953488372093023</v>
      </c>
      <c r="I405" s="132">
        <v>4320</v>
      </c>
      <c r="J405" s="133">
        <f t="shared" si="59"/>
        <v>2.870967741935484</v>
      </c>
      <c r="K405" s="132"/>
      <c r="L405" s="133"/>
      <c r="M405" s="133"/>
    </row>
    <row r="406" spans="2:13" x14ac:dyDescent="0.25">
      <c r="B406" s="131" t="s">
        <v>70</v>
      </c>
      <c r="C406" s="132">
        <v>8591</v>
      </c>
      <c r="D406" s="133">
        <v>-1.5358166189111788E-2</v>
      </c>
      <c r="E406" s="132">
        <v>38</v>
      </c>
      <c r="F406" s="133">
        <f t="shared" si="59"/>
        <v>-0.99557676638342452</v>
      </c>
      <c r="G406" s="132">
        <v>3420</v>
      </c>
      <c r="H406" s="133">
        <f t="shared" si="59"/>
        <v>89</v>
      </c>
      <c r="I406" s="132">
        <v>6929</v>
      </c>
      <c r="J406" s="133">
        <f t="shared" si="59"/>
        <v>1.0260233918128656</v>
      </c>
      <c r="K406" s="132"/>
      <c r="L406" s="133"/>
      <c r="M406" s="133"/>
    </row>
    <row r="407" spans="2:13" x14ac:dyDescent="0.25">
      <c r="B407" s="131" t="s">
        <v>72</v>
      </c>
      <c r="C407" s="132">
        <v>8348</v>
      </c>
      <c r="D407" s="133">
        <v>1.3475780016996453E-2</v>
      </c>
      <c r="E407" s="132">
        <v>26</v>
      </c>
      <c r="F407" s="133">
        <f t="shared" si="59"/>
        <v>-0.9968854815524677</v>
      </c>
      <c r="G407" s="132">
        <v>3192</v>
      </c>
      <c r="H407" s="133">
        <f t="shared" si="59"/>
        <v>121.76923076923077</v>
      </c>
      <c r="I407" s="132">
        <v>5702</v>
      </c>
      <c r="J407" s="133">
        <f t="shared" si="59"/>
        <v>0.7863408521303259</v>
      </c>
      <c r="K407" s="132"/>
      <c r="L407" s="133"/>
      <c r="M407" s="133"/>
    </row>
    <row r="408" spans="2:13" ht="15.75" x14ac:dyDescent="0.25">
      <c r="B408" s="134" t="s">
        <v>33</v>
      </c>
      <c r="C408" s="135">
        <v>61542</v>
      </c>
      <c r="D408" s="136">
        <v>4.941682013505222E-2</v>
      </c>
      <c r="E408" s="135">
        <v>20813</v>
      </c>
      <c r="F408" s="136">
        <f t="shared" si="59"/>
        <v>-0.66180819602872831</v>
      </c>
      <c r="G408" s="135">
        <v>8200</v>
      </c>
      <c r="H408" s="136">
        <f t="shared" si="59"/>
        <v>-0.60601547109979337</v>
      </c>
      <c r="I408" s="135">
        <v>34417</v>
      </c>
      <c r="J408" s="136">
        <f t="shared" si="59"/>
        <v>3.1971951219512196</v>
      </c>
      <c r="K408" s="135">
        <v>25484</v>
      </c>
      <c r="L408" s="136">
        <v>0.65663394656438934</v>
      </c>
      <c r="M408" s="136">
        <v>-0.20982295122631855</v>
      </c>
    </row>
    <row r="409" spans="2:13" ht="6" customHeight="1" x14ac:dyDescent="0.25"/>
    <row r="410" spans="2:13" x14ac:dyDescent="0.25">
      <c r="B410" s="39" t="s">
        <v>19</v>
      </c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</row>
    <row r="411" spans="2:13" x14ac:dyDescent="0.25">
      <c r="C411" s="139"/>
      <c r="E411" s="139"/>
      <c r="G411" s="139"/>
      <c r="I411" s="139"/>
      <c r="K411" s="139"/>
    </row>
    <row r="417" spans="2:14" ht="48.75" customHeight="1" thickBot="1" x14ac:dyDescent="0.3">
      <c r="B417" s="293" t="s">
        <v>135</v>
      </c>
      <c r="C417" s="293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1" t="s">
        <v>124</v>
      </c>
    </row>
    <row r="418" spans="2:14" ht="10.5" customHeight="1" thickBot="1" x14ac:dyDescent="0.3">
      <c r="B418" s="124"/>
      <c r="C418" s="125"/>
      <c r="D418" s="124"/>
      <c r="E418" s="124"/>
      <c r="F418" s="124"/>
      <c r="G418" s="124"/>
      <c r="H418" s="124"/>
      <c r="I418" s="124"/>
      <c r="J418" s="124"/>
      <c r="K418" s="2"/>
      <c r="L418" s="2"/>
      <c r="N418" s="1" t="s">
        <v>125</v>
      </c>
    </row>
    <row r="419" spans="2:14" ht="22.5" thickTop="1" thickBot="1" x14ac:dyDescent="0.3">
      <c r="B419" s="140" t="str">
        <f>C419</f>
        <v>Suecia</v>
      </c>
      <c r="C419" s="303" t="s">
        <v>136</v>
      </c>
      <c r="D419" s="304"/>
      <c r="E419" s="304"/>
      <c r="F419" s="304"/>
      <c r="G419" s="304"/>
      <c r="H419" s="304"/>
      <c r="I419" s="304"/>
      <c r="J419" s="304"/>
      <c r="K419" s="304"/>
      <c r="L419" s="304"/>
      <c r="M419" s="305"/>
    </row>
    <row r="420" spans="2:14" ht="22.5" thickTop="1" thickBot="1" x14ac:dyDescent="0.3">
      <c r="B420" s="3"/>
      <c r="C420" s="306">
        <f>2019</f>
        <v>2019</v>
      </c>
      <c r="D420" s="307"/>
      <c r="E420" s="308">
        <v>2020</v>
      </c>
      <c r="F420" s="307"/>
      <c r="G420" s="308">
        <v>2021</v>
      </c>
      <c r="H420" s="307"/>
      <c r="I420" s="308">
        <v>2022</v>
      </c>
      <c r="J420" s="307"/>
      <c r="K420" s="308">
        <v>2023</v>
      </c>
      <c r="L420" s="309"/>
      <c r="M420" s="310"/>
    </row>
    <row r="421" spans="2:14" ht="16.5" thickTop="1" thickBot="1" x14ac:dyDescent="0.3">
      <c r="B421" s="6"/>
      <c r="C421" s="127" t="s">
        <v>46</v>
      </c>
      <c r="D421" s="128" t="str">
        <f>CONCATENATE("var ",RIGHT(2019,2),"/",RIGHT(2018,2))</f>
        <v>var 19/18</v>
      </c>
      <c r="E421" s="129" t="s">
        <v>46</v>
      </c>
      <c r="F421" s="128" t="str">
        <f>CONCATENATE("var ",RIGHT(E420,2),"/",RIGHT(E420-1,2))</f>
        <v>var 20/19</v>
      </c>
      <c r="G421" s="129" t="s">
        <v>46</v>
      </c>
      <c r="H421" s="128" t="str">
        <f>CONCATENATE("var ",RIGHT(G420,2),"/",RIGHT(G420-1,2))</f>
        <v>var 21/20</v>
      </c>
      <c r="I421" s="129" t="s">
        <v>46</v>
      </c>
      <c r="J421" s="128" t="str">
        <f>CONCATENATE("var ",RIGHT(I420,2),"/",RIGHT(I420-1,2))</f>
        <v>var 22/21</v>
      </c>
      <c r="K421" s="129" t="s">
        <v>46</v>
      </c>
      <c r="L421" s="128" t="str">
        <f>CONCATENATE("var ",RIGHT(K420,2),"/",RIGHT(K420-1,2))</f>
        <v>var 23/22</v>
      </c>
      <c r="M421" s="128" t="str">
        <f>CONCATENATE("var ",RIGHT(K420,2),"/",RIGHT(2019,2))</f>
        <v>var 23/19</v>
      </c>
    </row>
    <row r="422" spans="2:14" x14ac:dyDescent="0.25">
      <c r="B422" s="131" t="s">
        <v>50</v>
      </c>
      <c r="C422" s="132">
        <v>16712</v>
      </c>
      <c r="D422" s="133">
        <v>-0.18917083110960164</v>
      </c>
      <c r="E422" s="132">
        <v>16794</v>
      </c>
      <c r="F422" s="133">
        <f t="shared" ref="F422:J434" si="62">IFERROR(E422/C422-1,"-")</f>
        <v>4.9066539013882249E-3</v>
      </c>
      <c r="G422" s="132">
        <v>728</v>
      </c>
      <c r="H422" s="133">
        <f t="shared" si="62"/>
        <v>-0.95665118494700485</v>
      </c>
      <c r="I422" s="132">
        <v>7732</v>
      </c>
      <c r="J422" s="133">
        <f t="shared" si="62"/>
        <v>9.6208791208791204</v>
      </c>
      <c r="K422" s="132">
        <v>12762</v>
      </c>
      <c r="L422" s="133">
        <f t="shared" ref="L422:L425" si="63">IFERROR(K422/I422-1,"-")</f>
        <v>0.65054319710294872</v>
      </c>
      <c r="M422" s="133">
        <f>K422/C422-1</f>
        <v>-0.23635710866443271</v>
      </c>
    </row>
    <row r="423" spans="2:14" x14ac:dyDescent="0.25">
      <c r="B423" s="131" t="s">
        <v>52</v>
      </c>
      <c r="C423" s="132">
        <v>14021</v>
      </c>
      <c r="D423" s="133">
        <v>-0.25451935346660992</v>
      </c>
      <c r="E423" s="132">
        <v>17581</v>
      </c>
      <c r="F423" s="133">
        <f t="shared" si="62"/>
        <v>0.25390485700021403</v>
      </c>
      <c r="G423" s="132">
        <v>577</v>
      </c>
      <c r="H423" s="133">
        <f t="shared" si="62"/>
        <v>-0.96718047892611336</v>
      </c>
      <c r="I423" s="132">
        <v>5816</v>
      </c>
      <c r="J423" s="133">
        <f t="shared" si="62"/>
        <v>9.0797227036395149</v>
      </c>
      <c r="K423" s="132">
        <v>9657</v>
      </c>
      <c r="L423" s="133">
        <f t="shared" si="63"/>
        <v>0.66041953232462181</v>
      </c>
      <c r="M423" s="133">
        <f>IFERROR(K423/C423-1,"-")</f>
        <v>-0.31124741459239713</v>
      </c>
    </row>
    <row r="424" spans="2:14" x14ac:dyDescent="0.25">
      <c r="B424" s="131" t="s">
        <v>54</v>
      </c>
      <c r="C424" s="132">
        <v>17537</v>
      </c>
      <c r="D424" s="133">
        <v>-7.2607086197779003E-2</v>
      </c>
      <c r="E424" s="132">
        <v>5710</v>
      </c>
      <c r="F424" s="133">
        <f t="shared" si="62"/>
        <v>-0.67440269145235787</v>
      </c>
      <c r="G424" s="132">
        <v>660</v>
      </c>
      <c r="H424" s="133">
        <f t="shared" si="62"/>
        <v>-0.88441330998248691</v>
      </c>
      <c r="I424" s="132">
        <v>6989</v>
      </c>
      <c r="J424" s="133">
        <f t="shared" si="62"/>
        <v>9.5893939393939398</v>
      </c>
      <c r="K424" s="132">
        <v>9056</v>
      </c>
      <c r="L424" s="133">
        <f t="shared" si="63"/>
        <v>0.29575046501645441</v>
      </c>
      <c r="M424" s="133">
        <f t="shared" ref="M424:M425" si="64">IFERROR(K424/C424-1,"-")</f>
        <v>-0.4836060899811826</v>
      </c>
    </row>
    <row r="425" spans="2:14" x14ac:dyDescent="0.25">
      <c r="B425" s="131" t="s">
        <v>56</v>
      </c>
      <c r="C425" s="132">
        <v>6610</v>
      </c>
      <c r="D425" s="133">
        <v>-0.28832902670111971</v>
      </c>
      <c r="E425" s="132">
        <v>0</v>
      </c>
      <c r="F425" s="133">
        <f t="shared" si="62"/>
        <v>-1</v>
      </c>
      <c r="G425" s="132">
        <v>248</v>
      </c>
      <c r="H425" s="133" t="str">
        <f t="shared" si="62"/>
        <v>-</v>
      </c>
      <c r="I425" s="132">
        <v>4370</v>
      </c>
      <c r="J425" s="133">
        <f t="shared" si="62"/>
        <v>16.620967741935484</v>
      </c>
      <c r="K425" s="132">
        <v>5653</v>
      </c>
      <c r="L425" s="133">
        <f t="shared" si="63"/>
        <v>0.29359267734553773</v>
      </c>
      <c r="M425" s="133">
        <f t="shared" si="64"/>
        <v>-0.14478063540090769</v>
      </c>
    </row>
    <row r="426" spans="2:14" x14ac:dyDescent="0.25">
      <c r="B426" s="131" t="s">
        <v>58</v>
      </c>
      <c r="C426" s="132">
        <v>1044</v>
      </c>
      <c r="D426" s="133">
        <v>0.12987012987012991</v>
      </c>
      <c r="E426" s="132">
        <v>21</v>
      </c>
      <c r="F426" s="133">
        <f t="shared" si="62"/>
        <v>-0.97988505747126442</v>
      </c>
      <c r="G426" s="132">
        <v>231</v>
      </c>
      <c r="H426" s="133">
        <f t="shared" si="62"/>
        <v>10</v>
      </c>
      <c r="I426" s="132">
        <v>447</v>
      </c>
      <c r="J426" s="133">
        <f t="shared" si="62"/>
        <v>0.93506493506493515</v>
      </c>
      <c r="K426" s="132"/>
      <c r="L426" s="133"/>
      <c r="M426" s="133"/>
    </row>
    <row r="427" spans="2:14" x14ac:dyDescent="0.25">
      <c r="B427" s="131" t="s">
        <v>60</v>
      </c>
      <c r="C427" s="132">
        <v>1923</v>
      </c>
      <c r="D427" s="133">
        <v>0.61596638655462188</v>
      </c>
      <c r="E427" s="132">
        <v>19</v>
      </c>
      <c r="F427" s="133">
        <f t="shared" si="62"/>
        <v>-0.99011960478419136</v>
      </c>
      <c r="G427" s="132">
        <v>151</v>
      </c>
      <c r="H427" s="133">
        <f t="shared" si="62"/>
        <v>6.9473684210526319</v>
      </c>
      <c r="I427" s="132">
        <v>719</v>
      </c>
      <c r="J427" s="133">
        <f t="shared" si="62"/>
        <v>3.7615894039735096</v>
      </c>
      <c r="K427" s="132"/>
      <c r="L427" s="133"/>
      <c r="M427" s="133"/>
    </row>
    <row r="428" spans="2:14" x14ac:dyDescent="0.25">
      <c r="B428" s="131" t="s">
        <v>62</v>
      </c>
      <c r="C428" s="132">
        <v>1700</v>
      </c>
      <c r="D428" s="133">
        <v>0.22390208783297338</v>
      </c>
      <c r="E428" s="132">
        <v>58</v>
      </c>
      <c r="F428" s="133">
        <f t="shared" si="62"/>
        <v>-0.96588235294117641</v>
      </c>
      <c r="G428" s="132">
        <v>216</v>
      </c>
      <c r="H428" s="133">
        <f t="shared" si="62"/>
        <v>2.7241379310344827</v>
      </c>
      <c r="I428" s="132">
        <v>648</v>
      </c>
      <c r="J428" s="133">
        <f t="shared" si="62"/>
        <v>2</v>
      </c>
      <c r="K428" s="132"/>
      <c r="L428" s="133"/>
      <c r="M428" s="133"/>
    </row>
    <row r="429" spans="2:14" x14ac:dyDescent="0.25">
      <c r="B429" s="131" t="s">
        <v>64</v>
      </c>
      <c r="C429" s="132">
        <v>1267</v>
      </c>
      <c r="D429" s="133">
        <v>0.28238866396761142</v>
      </c>
      <c r="E429" s="132">
        <v>96</v>
      </c>
      <c r="F429" s="133">
        <f t="shared" si="62"/>
        <v>-0.92423046566692979</v>
      </c>
      <c r="G429" s="132">
        <v>211</v>
      </c>
      <c r="H429" s="133">
        <f t="shared" si="62"/>
        <v>1.1979166666666665</v>
      </c>
      <c r="I429" s="132">
        <v>649</v>
      </c>
      <c r="J429" s="133">
        <f t="shared" si="62"/>
        <v>2.0758293838862558</v>
      </c>
      <c r="K429" s="132"/>
      <c r="L429" s="133"/>
      <c r="M429" s="133"/>
    </row>
    <row r="430" spans="2:14" x14ac:dyDescent="0.25">
      <c r="B430" s="131" t="s">
        <v>66</v>
      </c>
      <c r="C430" s="132">
        <v>1250</v>
      </c>
      <c r="D430" s="133">
        <v>-0.10007199424046076</v>
      </c>
      <c r="E430" s="132">
        <v>111</v>
      </c>
      <c r="F430" s="133">
        <f t="shared" si="62"/>
        <v>-0.91120000000000001</v>
      </c>
      <c r="G430" s="132">
        <v>273</v>
      </c>
      <c r="H430" s="133">
        <f t="shared" si="62"/>
        <v>1.4594594594594597</v>
      </c>
      <c r="I430" s="132">
        <v>714</v>
      </c>
      <c r="J430" s="133">
        <f t="shared" si="62"/>
        <v>1.6153846153846154</v>
      </c>
      <c r="K430" s="132"/>
      <c r="L430" s="133"/>
      <c r="M430" s="133"/>
    </row>
    <row r="431" spans="2:14" x14ac:dyDescent="0.25">
      <c r="B431" s="131" t="s">
        <v>68</v>
      </c>
      <c r="C431" s="132">
        <v>10088</v>
      </c>
      <c r="D431" s="133">
        <v>-6.6962634110247832E-2</v>
      </c>
      <c r="E431" s="132">
        <v>719</v>
      </c>
      <c r="F431" s="133">
        <f t="shared" si="62"/>
        <v>-0.92872720063441716</v>
      </c>
      <c r="G431" s="132">
        <v>3666</v>
      </c>
      <c r="H431" s="133">
        <f t="shared" si="62"/>
        <v>4.0987482614742694</v>
      </c>
      <c r="I431" s="132">
        <v>5899</v>
      </c>
      <c r="J431" s="133">
        <f t="shared" si="62"/>
        <v>0.6091107474086197</v>
      </c>
      <c r="K431" s="132"/>
      <c r="L431" s="133"/>
      <c r="M431" s="133"/>
    </row>
    <row r="432" spans="2:14" x14ac:dyDescent="0.25">
      <c r="B432" s="131" t="s">
        <v>70</v>
      </c>
      <c r="C432" s="132">
        <v>15908</v>
      </c>
      <c r="D432" s="133">
        <v>-8.3530731828949101E-3</v>
      </c>
      <c r="E432" s="132">
        <v>997</v>
      </c>
      <c r="F432" s="133">
        <f t="shared" si="62"/>
        <v>-0.93732713100326881</v>
      </c>
      <c r="G432" s="132">
        <v>7949</v>
      </c>
      <c r="H432" s="133">
        <f t="shared" si="62"/>
        <v>6.9729187562688066</v>
      </c>
      <c r="I432" s="132">
        <v>11799</v>
      </c>
      <c r="J432" s="133">
        <f t="shared" si="62"/>
        <v>0.48433765253491012</v>
      </c>
      <c r="K432" s="132"/>
      <c r="L432" s="133"/>
      <c r="M432" s="133"/>
    </row>
    <row r="433" spans="2:14" x14ac:dyDescent="0.25">
      <c r="B433" s="131" t="s">
        <v>72</v>
      </c>
      <c r="C433" s="132">
        <v>17968</v>
      </c>
      <c r="D433" s="133">
        <v>-7.648026315789469E-2</v>
      </c>
      <c r="E433" s="132">
        <v>605</v>
      </c>
      <c r="F433" s="133">
        <f t="shared" si="62"/>
        <v>-0.96632902938557441</v>
      </c>
      <c r="G433" s="132">
        <v>7237</v>
      </c>
      <c r="H433" s="133">
        <f t="shared" si="62"/>
        <v>10.96198347107438</v>
      </c>
      <c r="I433" s="132">
        <v>10970</v>
      </c>
      <c r="J433" s="133">
        <f t="shared" si="62"/>
        <v>0.51582147298604397</v>
      </c>
      <c r="K433" s="132"/>
      <c r="L433" s="133"/>
      <c r="M433" s="133"/>
    </row>
    <row r="434" spans="2:14" ht="15.75" x14ac:dyDescent="0.25">
      <c r="B434" s="134" t="s">
        <v>33</v>
      </c>
      <c r="C434" s="135">
        <v>106028</v>
      </c>
      <c r="D434" s="136">
        <v>-0.11500997437545391</v>
      </c>
      <c r="E434" s="135">
        <v>42711</v>
      </c>
      <c r="F434" s="136">
        <f t="shared" si="62"/>
        <v>-0.59717244501452449</v>
      </c>
      <c r="G434" s="135">
        <v>22147</v>
      </c>
      <c r="H434" s="136">
        <f t="shared" si="62"/>
        <v>-0.48146847416356442</v>
      </c>
      <c r="I434" s="135">
        <v>56752</v>
      </c>
      <c r="J434" s="136">
        <f t="shared" si="62"/>
        <v>1.5625141102632409</v>
      </c>
      <c r="K434" s="135">
        <v>37128</v>
      </c>
      <c r="L434" s="136">
        <v>0.49066527482233901</v>
      </c>
      <c r="M434" s="136">
        <v>-0.32346938775510203</v>
      </c>
    </row>
    <row r="435" spans="2:14" ht="6" customHeight="1" x14ac:dyDescent="0.25"/>
    <row r="436" spans="2:14" x14ac:dyDescent="0.25">
      <c r="B436" s="39" t="s">
        <v>19</v>
      </c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</row>
    <row r="437" spans="2:14" x14ac:dyDescent="0.25">
      <c r="C437" s="139"/>
      <c r="E437" s="139"/>
      <c r="G437" s="139"/>
      <c r="I437" s="139"/>
      <c r="K437" s="139"/>
    </row>
    <row r="443" spans="2:14" ht="48.75" customHeight="1" thickBot="1" x14ac:dyDescent="0.3">
      <c r="B443" s="293" t="s">
        <v>137</v>
      </c>
      <c r="C443" s="293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1" t="s">
        <v>124</v>
      </c>
    </row>
    <row r="444" spans="2:14" ht="10.5" customHeight="1" thickBot="1" x14ac:dyDescent="0.3">
      <c r="B444" s="124"/>
      <c r="C444" s="125"/>
      <c r="D444" s="124"/>
      <c r="E444" s="124"/>
      <c r="F444" s="124"/>
      <c r="G444" s="124"/>
      <c r="H444" s="124"/>
      <c r="I444" s="124"/>
      <c r="J444" s="124"/>
      <c r="K444" s="2"/>
      <c r="L444" s="2"/>
      <c r="N444" s="1" t="s">
        <v>125</v>
      </c>
    </row>
    <row r="445" spans="2:14" ht="22.5" thickTop="1" thickBot="1" x14ac:dyDescent="0.3">
      <c r="B445" s="140" t="str">
        <f>C445</f>
        <v>Portugal</v>
      </c>
      <c r="C445" s="303" t="s">
        <v>138</v>
      </c>
      <c r="D445" s="304"/>
      <c r="E445" s="304"/>
      <c r="F445" s="304"/>
      <c r="G445" s="304"/>
      <c r="H445" s="304"/>
      <c r="I445" s="304"/>
      <c r="J445" s="304"/>
      <c r="K445" s="304"/>
      <c r="L445" s="304"/>
      <c r="M445" s="305"/>
    </row>
    <row r="446" spans="2:14" ht="22.5" thickTop="1" thickBot="1" x14ac:dyDescent="0.3">
      <c r="B446" s="3"/>
      <c r="C446" s="306">
        <f>2019</f>
        <v>2019</v>
      </c>
      <c r="D446" s="307"/>
      <c r="E446" s="308">
        <v>2020</v>
      </c>
      <c r="F446" s="307"/>
      <c r="G446" s="308">
        <v>2021</v>
      </c>
      <c r="H446" s="307"/>
      <c r="I446" s="308">
        <v>2022</v>
      </c>
      <c r="J446" s="307"/>
      <c r="K446" s="308">
        <v>2023</v>
      </c>
      <c r="L446" s="309"/>
      <c r="M446" s="310"/>
    </row>
    <row r="447" spans="2:14" ht="16.5" thickTop="1" thickBot="1" x14ac:dyDescent="0.3">
      <c r="B447" s="6"/>
      <c r="C447" s="127" t="s">
        <v>46</v>
      </c>
      <c r="D447" s="128" t="str">
        <f>CONCATENATE("var ",RIGHT(2019,2),"/",RIGHT(2018,2))</f>
        <v>var 19/18</v>
      </c>
      <c r="E447" s="129" t="s">
        <v>46</v>
      </c>
      <c r="F447" s="128" t="str">
        <f>CONCATENATE("var ",RIGHT(E446,2),"/",RIGHT(E446-1,2))</f>
        <v>var 20/19</v>
      </c>
      <c r="G447" s="129" t="s">
        <v>46</v>
      </c>
      <c r="H447" s="128" t="str">
        <f>CONCATENATE("var ",RIGHT(G446,2),"/",RIGHT(G446-1,2))</f>
        <v>var 21/20</v>
      </c>
      <c r="I447" s="129" t="s">
        <v>46</v>
      </c>
      <c r="J447" s="128" t="str">
        <f>CONCATENATE("var ",RIGHT(I446,2),"/",RIGHT(I446-1,2))</f>
        <v>var 22/21</v>
      </c>
      <c r="K447" s="129" t="s">
        <v>46</v>
      </c>
      <c r="L447" s="128" t="str">
        <f>CONCATENATE("var ",RIGHT(K446,2),"/",RIGHT(K446-1,2))</f>
        <v>var 23/22</v>
      </c>
      <c r="M447" s="128" t="str">
        <f>CONCATENATE("var ",RIGHT(K446,2),"/",RIGHT(2019,2))</f>
        <v>var 23/19</v>
      </c>
    </row>
    <row r="448" spans="2:14" x14ac:dyDescent="0.25">
      <c r="B448" s="131" t="s">
        <v>50</v>
      </c>
      <c r="C448" s="132">
        <v>387</v>
      </c>
      <c r="D448" s="133">
        <v>0</v>
      </c>
      <c r="E448" s="132">
        <v>555</v>
      </c>
      <c r="F448" s="133">
        <f t="shared" ref="F448:J460" si="65">IFERROR(E448/C448-1,"-")</f>
        <v>0.43410852713178305</v>
      </c>
      <c r="G448" s="132">
        <v>156</v>
      </c>
      <c r="H448" s="133">
        <f t="shared" si="65"/>
        <v>-0.7189189189189189</v>
      </c>
      <c r="I448" s="132">
        <v>411</v>
      </c>
      <c r="J448" s="133">
        <f t="shared" si="65"/>
        <v>1.6346153846153846</v>
      </c>
      <c r="K448" s="132">
        <v>996</v>
      </c>
      <c r="L448" s="133">
        <f t="shared" ref="L448:L451" si="66">IFERROR(K448/I448-1,"-")</f>
        <v>1.4233576642335768</v>
      </c>
      <c r="M448" s="133">
        <f>K448/C448-1</f>
        <v>1.5736434108527133</v>
      </c>
    </row>
    <row r="449" spans="2:13" x14ac:dyDescent="0.25">
      <c r="B449" s="131" t="s">
        <v>52</v>
      </c>
      <c r="C449" s="132">
        <v>408</v>
      </c>
      <c r="D449" s="133">
        <v>0.45714285714285707</v>
      </c>
      <c r="E449" s="132">
        <v>507</v>
      </c>
      <c r="F449" s="133">
        <f t="shared" si="65"/>
        <v>0.24264705882352944</v>
      </c>
      <c r="G449" s="132">
        <v>114</v>
      </c>
      <c r="H449" s="133">
        <f t="shared" si="65"/>
        <v>-0.7751479289940828</v>
      </c>
      <c r="I449" s="132">
        <v>667</v>
      </c>
      <c r="J449" s="133">
        <f t="shared" si="65"/>
        <v>4.8508771929824563</v>
      </c>
      <c r="K449" s="132">
        <v>916</v>
      </c>
      <c r="L449" s="133">
        <f t="shared" si="66"/>
        <v>0.37331334332833577</v>
      </c>
      <c r="M449" s="133">
        <f>IFERROR(K449/C449-1,"-")</f>
        <v>1.2450980392156863</v>
      </c>
    </row>
    <row r="450" spans="2:13" x14ac:dyDescent="0.25">
      <c r="B450" s="131" t="s">
        <v>54</v>
      </c>
      <c r="C450" s="132">
        <v>455</v>
      </c>
      <c r="D450" s="133">
        <v>0.48208469055374592</v>
      </c>
      <c r="E450" s="132">
        <v>155</v>
      </c>
      <c r="F450" s="133">
        <f t="shared" si="65"/>
        <v>-0.65934065934065933</v>
      </c>
      <c r="G450" s="132">
        <v>183</v>
      </c>
      <c r="H450" s="133">
        <f t="shared" si="65"/>
        <v>0.1806451612903226</v>
      </c>
      <c r="I450" s="132">
        <v>862</v>
      </c>
      <c r="J450" s="133">
        <f t="shared" si="65"/>
        <v>3.7103825136612025</v>
      </c>
      <c r="K450" s="132">
        <v>1066</v>
      </c>
      <c r="L450" s="133">
        <f t="shared" si="66"/>
        <v>0.23665893271461713</v>
      </c>
      <c r="M450" s="133">
        <f t="shared" ref="M450:M451" si="67">IFERROR(K450/C450-1,"-")</f>
        <v>1.342857142857143</v>
      </c>
    </row>
    <row r="451" spans="2:13" x14ac:dyDescent="0.25">
      <c r="B451" s="131" t="s">
        <v>56</v>
      </c>
      <c r="C451" s="132">
        <v>1040</v>
      </c>
      <c r="D451" s="133">
        <v>1.295805739514349</v>
      </c>
      <c r="E451" s="132">
        <v>0</v>
      </c>
      <c r="F451" s="133">
        <f t="shared" si="65"/>
        <v>-1</v>
      </c>
      <c r="G451" s="132">
        <v>284</v>
      </c>
      <c r="H451" s="133" t="str">
        <f t="shared" si="65"/>
        <v>-</v>
      </c>
      <c r="I451" s="132">
        <v>1288</v>
      </c>
      <c r="J451" s="133">
        <f t="shared" si="65"/>
        <v>3.535211267605634</v>
      </c>
      <c r="K451" s="132">
        <v>1958</v>
      </c>
      <c r="L451" s="133">
        <f t="shared" si="66"/>
        <v>0.52018633540372661</v>
      </c>
      <c r="M451" s="133">
        <f t="shared" si="67"/>
        <v>0.88269230769230766</v>
      </c>
    </row>
    <row r="452" spans="2:13" x14ac:dyDescent="0.25">
      <c r="B452" s="131" t="s">
        <v>58</v>
      </c>
      <c r="C452" s="132">
        <v>996</v>
      </c>
      <c r="D452" s="133">
        <v>0.78815080789946146</v>
      </c>
      <c r="E452" s="132">
        <v>4</v>
      </c>
      <c r="F452" s="133">
        <f t="shared" si="65"/>
        <v>-0.99598393574297184</v>
      </c>
      <c r="G452" s="132">
        <v>394</v>
      </c>
      <c r="H452" s="133">
        <f t="shared" si="65"/>
        <v>97.5</v>
      </c>
      <c r="I452" s="132">
        <v>1689</v>
      </c>
      <c r="J452" s="133">
        <f t="shared" si="65"/>
        <v>3.2868020304568528</v>
      </c>
      <c r="K452" s="132"/>
      <c r="L452" s="133"/>
      <c r="M452" s="133"/>
    </row>
    <row r="453" spans="2:13" x14ac:dyDescent="0.25">
      <c r="B453" s="131" t="s">
        <v>60</v>
      </c>
      <c r="C453" s="132">
        <v>1638</v>
      </c>
      <c r="D453" s="133">
        <v>0.56297709923664119</v>
      </c>
      <c r="E453" s="132">
        <v>9</v>
      </c>
      <c r="F453" s="133">
        <f t="shared" si="65"/>
        <v>-0.99450549450549453</v>
      </c>
      <c r="G453" s="132">
        <v>650</v>
      </c>
      <c r="H453" s="133">
        <f t="shared" si="65"/>
        <v>71.222222222222229</v>
      </c>
      <c r="I453" s="132">
        <v>2250</v>
      </c>
      <c r="J453" s="133">
        <f t="shared" si="65"/>
        <v>2.4615384615384617</v>
      </c>
      <c r="K453" s="132"/>
      <c r="L453" s="133"/>
      <c r="M453" s="133"/>
    </row>
    <row r="454" spans="2:13" x14ac:dyDescent="0.25">
      <c r="B454" s="131" t="s">
        <v>62</v>
      </c>
      <c r="C454" s="132">
        <v>1730</v>
      </c>
      <c r="D454" s="133">
        <v>-9.4714809000523315E-2</v>
      </c>
      <c r="E454" s="132">
        <v>288</v>
      </c>
      <c r="F454" s="133">
        <f t="shared" si="65"/>
        <v>-0.83352601156069361</v>
      </c>
      <c r="G454" s="132">
        <v>1314</v>
      </c>
      <c r="H454" s="133">
        <f t="shared" si="65"/>
        <v>3.5625</v>
      </c>
      <c r="I454" s="132">
        <v>2964</v>
      </c>
      <c r="J454" s="133">
        <f t="shared" si="65"/>
        <v>1.2557077625570776</v>
      </c>
      <c r="K454" s="132"/>
      <c r="L454" s="133"/>
      <c r="M454" s="133"/>
    </row>
    <row r="455" spans="2:13" x14ac:dyDescent="0.25">
      <c r="B455" s="131" t="s">
        <v>64</v>
      </c>
      <c r="C455" s="132">
        <v>2223</v>
      </c>
      <c r="D455" s="133">
        <v>-0.19718309859154926</v>
      </c>
      <c r="E455" s="132">
        <v>814</v>
      </c>
      <c r="F455" s="133">
        <f t="shared" si="65"/>
        <v>-0.6338281601439496</v>
      </c>
      <c r="G455" s="132">
        <v>2103</v>
      </c>
      <c r="H455" s="133">
        <f t="shared" si="65"/>
        <v>1.5835380835380835</v>
      </c>
      <c r="I455" s="132">
        <v>3666</v>
      </c>
      <c r="J455" s="133">
        <f t="shared" si="65"/>
        <v>0.74322396576319538</v>
      </c>
      <c r="K455" s="132"/>
      <c r="L455" s="133"/>
      <c r="M455" s="133"/>
    </row>
    <row r="456" spans="2:13" x14ac:dyDescent="0.25">
      <c r="B456" s="131" t="s">
        <v>66</v>
      </c>
      <c r="C456" s="132">
        <v>1934</v>
      </c>
      <c r="D456" s="133">
        <v>0.30323450134770891</v>
      </c>
      <c r="E456" s="132">
        <v>570</v>
      </c>
      <c r="F456" s="133">
        <f t="shared" si="65"/>
        <v>-0.70527404343329891</v>
      </c>
      <c r="G456" s="132">
        <v>1697</v>
      </c>
      <c r="H456" s="133">
        <f t="shared" si="65"/>
        <v>1.9771929824561405</v>
      </c>
      <c r="I456" s="132">
        <v>2780</v>
      </c>
      <c r="J456" s="133">
        <f t="shared" si="65"/>
        <v>0.63818503241013547</v>
      </c>
      <c r="K456" s="132"/>
      <c r="L456" s="133"/>
      <c r="M456" s="133"/>
    </row>
    <row r="457" spans="2:13" x14ac:dyDescent="0.25">
      <c r="B457" s="131" t="s">
        <v>68</v>
      </c>
      <c r="C457" s="132">
        <v>1047</v>
      </c>
      <c r="D457" s="133">
        <v>1.036964980544747</v>
      </c>
      <c r="E457" s="132">
        <v>354</v>
      </c>
      <c r="F457" s="133">
        <f t="shared" si="65"/>
        <v>-0.66189111747851004</v>
      </c>
      <c r="G457" s="132">
        <v>971</v>
      </c>
      <c r="H457" s="133">
        <f t="shared" si="65"/>
        <v>1.7429378531073447</v>
      </c>
      <c r="I457" s="132">
        <v>1666</v>
      </c>
      <c r="J457" s="133">
        <f t="shared" si="65"/>
        <v>0.71575695159629249</v>
      </c>
      <c r="K457" s="132"/>
      <c r="L457" s="133"/>
      <c r="M457" s="133"/>
    </row>
    <row r="458" spans="2:13" x14ac:dyDescent="0.25">
      <c r="B458" s="131" t="s">
        <v>70</v>
      </c>
      <c r="C458" s="132">
        <v>752</v>
      </c>
      <c r="D458" s="133">
        <v>0.61373390557939911</v>
      </c>
      <c r="E458" s="132">
        <v>169</v>
      </c>
      <c r="F458" s="133">
        <f t="shared" si="65"/>
        <v>-0.77526595744680848</v>
      </c>
      <c r="G458" s="132">
        <v>891</v>
      </c>
      <c r="H458" s="133">
        <f t="shared" si="65"/>
        <v>4.2721893491124261</v>
      </c>
      <c r="I458" s="132">
        <v>1352</v>
      </c>
      <c r="J458" s="133">
        <f t="shared" si="65"/>
        <v>0.51739618406285071</v>
      </c>
      <c r="K458" s="132"/>
      <c r="L458" s="133"/>
      <c r="M458" s="133"/>
    </row>
    <row r="459" spans="2:13" x14ac:dyDescent="0.25">
      <c r="B459" s="131" t="s">
        <v>72</v>
      </c>
      <c r="C459" s="132">
        <v>760</v>
      </c>
      <c r="D459" s="133">
        <v>0.75115207373271886</v>
      </c>
      <c r="E459" s="132">
        <v>202</v>
      </c>
      <c r="F459" s="133">
        <f t="shared" si="65"/>
        <v>-0.73421052631578942</v>
      </c>
      <c r="G459" s="132">
        <v>814</v>
      </c>
      <c r="H459" s="133">
        <f t="shared" si="65"/>
        <v>3.0297029702970297</v>
      </c>
      <c r="I459" s="132">
        <v>1061</v>
      </c>
      <c r="J459" s="133">
        <f t="shared" si="65"/>
        <v>0.30343980343980337</v>
      </c>
      <c r="K459" s="132"/>
      <c r="L459" s="133"/>
      <c r="M459" s="133"/>
    </row>
    <row r="460" spans="2:13" ht="15.75" x14ac:dyDescent="0.25">
      <c r="B460" s="134" t="s">
        <v>33</v>
      </c>
      <c r="C460" s="135">
        <v>13370</v>
      </c>
      <c r="D460" s="136">
        <v>0.26013195098963249</v>
      </c>
      <c r="E460" s="135">
        <v>3627</v>
      </c>
      <c r="F460" s="136">
        <f t="shared" si="65"/>
        <v>-0.72872101720269256</v>
      </c>
      <c r="G460" s="135">
        <v>9571</v>
      </c>
      <c r="H460" s="136">
        <f t="shared" si="65"/>
        <v>1.6388199614006065</v>
      </c>
      <c r="I460" s="135">
        <v>20656</v>
      </c>
      <c r="J460" s="136">
        <f t="shared" si="65"/>
        <v>1.1581861874412289</v>
      </c>
      <c r="K460" s="135">
        <v>4936</v>
      </c>
      <c r="L460" s="136">
        <v>0.52912019826517964</v>
      </c>
      <c r="M460" s="136">
        <v>1.1554585152838426</v>
      </c>
    </row>
    <row r="461" spans="2:13" ht="6" customHeight="1" x14ac:dyDescent="0.25"/>
    <row r="462" spans="2:13" x14ac:dyDescent="0.25">
      <c r="B462" s="39" t="s">
        <v>19</v>
      </c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</row>
    <row r="463" spans="2:13" x14ac:dyDescent="0.25">
      <c r="C463" s="139"/>
      <c r="E463" s="139"/>
      <c r="G463" s="139"/>
      <c r="I463" s="139"/>
      <c r="K463" s="139"/>
    </row>
    <row r="466" spans="2:14" ht="48.75" customHeight="1" thickBot="1" x14ac:dyDescent="0.3">
      <c r="B466" s="293" t="s">
        <v>139</v>
      </c>
      <c r="C466" s="293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1" t="s">
        <v>124</v>
      </c>
    </row>
    <row r="467" spans="2:14" ht="10.5" customHeight="1" thickBot="1" x14ac:dyDescent="0.3">
      <c r="B467" s="124"/>
      <c r="C467" s="125"/>
      <c r="D467" s="124"/>
      <c r="E467" s="124"/>
      <c r="F467" s="124"/>
      <c r="G467" s="124"/>
      <c r="H467" s="124"/>
      <c r="I467" s="124"/>
      <c r="J467" s="124"/>
      <c r="K467" s="2"/>
      <c r="L467" s="2"/>
      <c r="N467" s="1" t="s">
        <v>125</v>
      </c>
    </row>
    <row r="468" spans="2:14" ht="22.5" thickTop="1" thickBot="1" x14ac:dyDescent="0.3">
      <c r="B468" s="140" t="str">
        <f>C468</f>
        <v>Polonia</v>
      </c>
      <c r="C468" s="303" t="s">
        <v>140</v>
      </c>
      <c r="D468" s="304"/>
      <c r="E468" s="304"/>
      <c r="F468" s="304"/>
      <c r="G468" s="304"/>
      <c r="H468" s="304"/>
      <c r="I468" s="304"/>
      <c r="J468" s="304"/>
      <c r="K468" s="304"/>
      <c r="L468" s="304"/>
      <c r="M468" s="305"/>
    </row>
    <row r="469" spans="2:14" ht="22.5" thickTop="1" thickBot="1" x14ac:dyDescent="0.3">
      <c r="B469" s="3"/>
      <c r="C469" s="306">
        <f>2019</f>
        <v>2019</v>
      </c>
      <c r="D469" s="307"/>
      <c r="E469" s="308">
        <v>2020</v>
      </c>
      <c r="F469" s="307"/>
      <c r="G469" s="308">
        <v>2021</v>
      </c>
      <c r="H469" s="307"/>
      <c r="I469" s="308">
        <v>2022</v>
      </c>
      <c r="J469" s="307"/>
      <c r="K469" s="308">
        <v>2023</v>
      </c>
      <c r="L469" s="309"/>
      <c r="M469" s="310"/>
    </row>
    <row r="470" spans="2:14" ht="16.5" thickTop="1" thickBot="1" x14ac:dyDescent="0.3">
      <c r="B470" s="6"/>
      <c r="C470" s="127" t="s">
        <v>46</v>
      </c>
      <c r="D470" s="128" t="str">
        <f>CONCATENATE("var ",RIGHT(2019,2),"/",RIGHT(2018,2))</f>
        <v>var 19/18</v>
      </c>
      <c r="E470" s="129" t="s">
        <v>46</v>
      </c>
      <c r="F470" s="128" t="str">
        <f>CONCATENATE("var ",RIGHT(E469,2),"/",RIGHT(E469-1,2))</f>
        <v>var 20/19</v>
      </c>
      <c r="G470" s="129" t="s">
        <v>46</v>
      </c>
      <c r="H470" s="128" t="str">
        <f>CONCATENATE("var ",RIGHT(G469,2),"/",RIGHT(G469-1,2))</f>
        <v>var 21/20</v>
      </c>
      <c r="I470" s="129" t="s">
        <v>46</v>
      </c>
      <c r="J470" s="128" t="str">
        <f>CONCATENATE("var ",RIGHT(I469,2),"/",RIGHT(I469-1,2))</f>
        <v>var 22/21</v>
      </c>
      <c r="K470" s="129" t="s">
        <v>46</v>
      </c>
      <c r="L470" s="128" t="str">
        <f>CONCATENATE("var ",RIGHT(K469,2),"/",RIGHT(K469-1,2))</f>
        <v>var 23/22</v>
      </c>
      <c r="M470" s="128" t="str">
        <f>CONCATENATE("var ",RIGHT(K469,2),"/",RIGHT(2019,2))</f>
        <v>var 23/19</v>
      </c>
    </row>
    <row r="471" spans="2:14" x14ac:dyDescent="0.25">
      <c r="B471" s="131" t="s">
        <v>50</v>
      </c>
      <c r="C471" s="132">
        <v>4077</v>
      </c>
      <c r="D471" s="133">
        <v>2.3343373493975861E-2</v>
      </c>
      <c r="E471" s="132">
        <v>5674</v>
      </c>
      <c r="F471" s="133">
        <f t="shared" ref="F471:J483" si="68">IFERROR(E471/C471-1,"-")</f>
        <v>0.39170959038508713</v>
      </c>
      <c r="G471" s="132">
        <v>2224</v>
      </c>
      <c r="H471" s="133">
        <f t="shared" si="68"/>
        <v>-0.60803665844201626</v>
      </c>
      <c r="I471" s="132">
        <v>7725</v>
      </c>
      <c r="J471" s="133">
        <f t="shared" si="68"/>
        <v>2.473471223021583</v>
      </c>
      <c r="K471" s="132">
        <v>9856</v>
      </c>
      <c r="L471" s="133">
        <f t="shared" ref="L471:L474" si="69">IFERROR(K471/I471-1,"-")</f>
        <v>0.27585760517799351</v>
      </c>
      <c r="M471" s="133">
        <f>K471/C471-1</f>
        <v>1.4174638214373312</v>
      </c>
    </row>
    <row r="472" spans="2:14" x14ac:dyDescent="0.25">
      <c r="B472" s="131" t="s">
        <v>52</v>
      </c>
      <c r="C472" s="132">
        <v>3794</v>
      </c>
      <c r="D472" s="133">
        <v>-4.3609780690698208E-2</v>
      </c>
      <c r="E472" s="132">
        <v>6153</v>
      </c>
      <c r="F472" s="133">
        <f t="shared" si="68"/>
        <v>0.62177121771217703</v>
      </c>
      <c r="G472" s="132">
        <v>1915</v>
      </c>
      <c r="H472" s="133">
        <f t="shared" si="68"/>
        <v>-0.68876970583455233</v>
      </c>
      <c r="I472" s="132">
        <v>7768</v>
      </c>
      <c r="J472" s="133">
        <f t="shared" si="68"/>
        <v>3.0563968668407311</v>
      </c>
      <c r="K472" s="132">
        <v>9688</v>
      </c>
      <c r="L472" s="133">
        <f t="shared" si="69"/>
        <v>0.24716786817713698</v>
      </c>
      <c r="M472" s="133">
        <f>IFERROR(K472/C472-1,"-")</f>
        <v>1.5535055350553506</v>
      </c>
    </row>
    <row r="473" spans="2:14" x14ac:dyDescent="0.25">
      <c r="B473" s="131" t="s">
        <v>54</v>
      </c>
      <c r="C473" s="132">
        <v>4418</v>
      </c>
      <c r="D473" s="133">
        <v>0.13954088212535476</v>
      </c>
      <c r="E473" s="132">
        <v>1768</v>
      </c>
      <c r="F473" s="133">
        <f t="shared" si="68"/>
        <v>-0.59981892258940694</v>
      </c>
      <c r="G473" s="132">
        <v>2228</v>
      </c>
      <c r="H473" s="133">
        <f t="shared" si="68"/>
        <v>0.26018099547511309</v>
      </c>
      <c r="I473" s="132">
        <v>6642</v>
      </c>
      <c r="J473" s="133">
        <f t="shared" si="68"/>
        <v>1.9811490125673248</v>
      </c>
      <c r="K473" s="132">
        <v>8109</v>
      </c>
      <c r="L473" s="133">
        <f t="shared" si="69"/>
        <v>0.22086720867208665</v>
      </c>
      <c r="M473" s="133">
        <f t="shared" ref="M473:M474" si="70">IFERROR(K473/C473-1,"-")</f>
        <v>0.83544590312358524</v>
      </c>
    </row>
    <row r="474" spans="2:14" x14ac:dyDescent="0.25">
      <c r="B474" s="131" t="s">
        <v>56</v>
      </c>
      <c r="C474" s="132">
        <v>4145</v>
      </c>
      <c r="D474" s="133">
        <v>-0.1634712411705348</v>
      </c>
      <c r="E474" s="132">
        <v>0</v>
      </c>
      <c r="F474" s="133">
        <f t="shared" si="68"/>
        <v>-1</v>
      </c>
      <c r="G474" s="132">
        <v>3165</v>
      </c>
      <c r="H474" s="133" t="str">
        <f t="shared" si="68"/>
        <v>-</v>
      </c>
      <c r="I474" s="132">
        <v>6432</v>
      </c>
      <c r="J474" s="133">
        <f t="shared" si="68"/>
        <v>1.0322274881516589</v>
      </c>
      <c r="K474" s="132">
        <v>8091</v>
      </c>
      <c r="L474" s="133">
        <f t="shared" si="69"/>
        <v>0.25792910447761197</v>
      </c>
      <c r="M474" s="133">
        <f t="shared" si="70"/>
        <v>0.95199034981905917</v>
      </c>
    </row>
    <row r="475" spans="2:14" x14ac:dyDescent="0.25">
      <c r="B475" s="131" t="s">
        <v>58</v>
      </c>
      <c r="C475" s="132">
        <v>4275</v>
      </c>
      <c r="D475" s="133">
        <v>-0.13879935535858179</v>
      </c>
      <c r="E475" s="132">
        <v>4</v>
      </c>
      <c r="F475" s="133">
        <f t="shared" si="68"/>
        <v>-0.9990643274853801</v>
      </c>
      <c r="G475" s="132">
        <v>3823</v>
      </c>
      <c r="H475" s="133">
        <f t="shared" si="68"/>
        <v>954.75</v>
      </c>
      <c r="I475" s="132">
        <v>7440</v>
      </c>
      <c r="J475" s="133">
        <f t="shared" si="68"/>
        <v>0.94611561600837035</v>
      </c>
      <c r="K475" s="132"/>
      <c r="L475" s="133"/>
      <c r="M475" s="133"/>
    </row>
    <row r="476" spans="2:14" x14ac:dyDescent="0.25">
      <c r="B476" s="131" t="s">
        <v>60</v>
      </c>
      <c r="C476" s="132">
        <v>4620</v>
      </c>
      <c r="D476" s="133">
        <v>-0.21039138608784824</v>
      </c>
      <c r="E476" s="132">
        <v>30</v>
      </c>
      <c r="F476" s="133">
        <f t="shared" si="68"/>
        <v>-0.99350649350649356</v>
      </c>
      <c r="G476" s="132">
        <v>4349</v>
      </c>
      <c r="H476" s="133">
        <f t="shared" si="68"/>
        <v>143.96666666666667</v>
      </c>
      <c r="I476" s="132">
        <v>7190</v>
      </c>
      <c r="J476" s="133">
        <f t="shared" si="68"/>
        <v>0.65325362152218891</v>
      </c>
      <c r="K476" s="132"/>
      <c r="L476" s="133"/>
      <c r="M476" s="133"/>
    </row>
    <row r="477" spans="2:14" x14ac:dyDescent="0.25">
      <c r="B477" s="131" t="s">
        <v>62</v>
      </c>
      <c r="C477" s="132">
        <v>4820</v>
      </c>
      <c r="D477" s="133">
        <v>-0.12427325581395354</v>
      </c>
      <c r="E477" s="132">
        <v>2480</v>
      </c>
      <c r="F477" s="133">
        <f t="shared" si="68"/>
        <v>-0.48547717842323657</v>
      </c>
      <c r="G477" s="132">
        <v>8160</v>
      </c>
      <c r="H477" s="133">
        <f t="shared" si="68"/>
        <v>2.2903225806451615</v>
      </c>
      <c r="I477" s="132">
        <v>9038</v>
      </c>
      <c r="J477" s="133">
        <f t="shared" si="68"/>
        <v>0.10759803921568634</v>
      </c>
      <c r="K477" s="132"/>
      <c r="L477" s="133"/>
      <c r="M477" s="133"/>
    </row>
    <row r="478" spans="2:14" x14ac:dyDescent="0.25">
      <c r="B478" s="131" t="s">
        <v>64</v>
      </c>
      <c r="C478" s="132">
        <v>5518</v>
      </c>
      <c r="D478" s="133">
        <v>-4.7964113181504509E-2</v>
      </c>
      <c r="E478" s="132">
        <v>4018</v>
      </c>
      <c r="F478" s="133">
        <f t="shared" si="68"/>
        <v>-0.2718376223269301</v>
      </c>
      <c r="G478" s="132">
        <v>8147</v>
      </c>
      <c r="H478" s="133">
        <f t="shared" si="68"/>
        <v>1.0276256844201095</v>
      </c>
      <c r="I478" s="132">
        <v>8119</v>
      </c>
      <c r="J478" s="133">
        <f t="shared" si="68"/>
        <v>-3.4368479194795132E-3</v>
      </c>
      <c r="K478" s="132"/>
      <c r="L478" s="133"/>
      <c r="M478" s="133"/>
    </row>
    <row r="479" spans="2:14" x14ac:dyDescent="0.25">
      <c r="B479" s="131" t="s">
        <v>66</v>
      </c>
      <c r="C479" s="132">
        <v>5043</v>
      </c>
      <c r="D479" s="133">
        <v>-5.2957746478873191E-2</v>
      </c>
      <c r="E479" s="132">
        <v>1891</v>
      </c>
      <c r="F479" s="133">
        <f t="shared" si="68"/>
        <v>-0.62502478683323415</v>
      </c>
      <c r="G479" s="132">
        <v>8181</v>
      </c>
      <c r="H479" s="133">
        <f t="shared" si="68"/>
        <v>3.3262823902696983</v>
      </c>
      <c r="I479" s="132">
        <v>9035</v>
      </c>
      <c r="J479" s="133">
        <f t="shared" si="68"/>
        <v>0.10438821659943764</v>
      </c>
      <c r="K479" s="132"/>
      <c r="L479" s="133"/>
      <c r="M479" s="133"/>
    </row>
    <row r="480" spans="2:14" x14ac:dyDescent="0.25">
      <c r="B480" s="131" t="s">
        <v>68</v>
      </c>
      <c r="C480" s="132">
        <v>4270</v>
      </c>
      <c r="D480" s="133">
        <v>3.7162982754432861E-2</v>
      </c>
      <c r="E480" s="132">
        <v>2564</v>
      </c>
      <c r="F480" s="133">
        <f t="shared" si="68"/>
        <v>-0.39953161592505859</v>
      </c>
      <c r="G480" s="132">
        <v>5206</v>
      </c>
      <c r="H480" s="133">
        <f t="shared" si="68"/>
        <v>1.0304212168486742</v>
      </c>
      <c r="I480" s="132">
        <v>6965</v>
      </c>
      <c r="J480" s="133">
        <f t="shared" si="68"/>
        <v>0.33787936995774115</v>
      </c>
      <c r="K480" s="132"/>
      <c r="L480" s="133"/>
      <c r="M480" s="133"/>
    </row>
    <row r="481" spans="2:14" x14ac:dyDescent="0.25">
      <c r="B481" s="131" t="s">
        <v>70</v>
      </c>
      <c r="C481" s="132">
        <v>3997</v>
      </c>
      <c r="D481" s="133">
        <v>4.7431865828092334E-2</v>
      </c>
      <c r="E481" s="132">
        <v>2053</v>
      </c>
      <c r="F481" s="133">
        <f t="shared" si="68"/>
        <v>-0.48636477358018515</v>
      </c>
      <c r="G481" s="132">
        <v>6097</v>
      </c>
      <c r="H481" s="133">
        <f t="shared" si="68"/>
        <v>1.9698002922552362</v>
      </c>
      <c r="I481" s="132">
        <v>7112</v>
      </c>
      <c r="J481" s="133">
        <f t="shared" si="68"/>
        <v>0.16647531572904706</v>
      </c>
      <c r="K481" s="132"/>
      <c r="L481" s="133"/>
      <c r="M481" s="133"/>
    </row>
    <row r="482" spans="2:14" x14ac:dyDescent="0.25">
      <c r="B482" s="131" t="s">
        <v>72</v>
      </c>
      <c r="C482" s="132">
        <v>4130</v>
      </c>
      <c r="D482" s="133">
        <v>3.7427781964330498E-2</v>
      </c>
      <c r="E482" s="132">
        <v>2828</v>
      </c>
      <c r="F482" s="133">
        <f t="shared" si="68"/>
        <v>-0.31525423728813562</v>
      </c>
      <c r="G482" s="132">
        <v>7456</v>
      </c>
      <c r="H482" s="133">
        <f t="shared" si="68"/>
        <v>1.6364922206506365</v>
      </c>
      <c r="I482" s="132">
        <v>7799</v>
      </c>
      <c r="J482" s="133">
        <f t="shared" si="68"/>
        <v>4.6003218884120178E-2</v>
      </c>
      <c r="K482" s="132"/>
      <c r="L482" s="133"/>
      <c r="M482" s="133"/>
    </row>
    <row r="483" spans="2:14" ht="15.75" x14ac:dyDescent="0.25">
      <c r="B483" s="134" t="s">
        <v>33</v>
      </c>
      <c r="C483" s="135">
        <v>53107</v>
      </c>
      <c r="D483" s="136">
        <v>-5.3975096638580577E-2</v>
      </c>
      <c r="E483" s="135">
        <v>29463</v>
      </c>
      <c r="F483" s="136">
        <f t="shared" si="68"/>
        <v>-0.44521437851883927</v>
      </c>
      <c r="G483" s="135">
        <v>60951</v>
      </c>
      <c r="H483" s="136">
        <f t="shared" si="68"/>
        <v>1.0687302718664089</v>
      </c>
      <c r="I483" s="135">
        <v>91265</v>
      </c>
      <c r="J483" s="136">
        <f t="shared" si="68"/>
        <v>0.49735033059342748</v>
      </c>
      <c r="K483" s="135">
        <v>35744</v>
      </c>
      <c r="L483" s="136">
        <v>0.25123394126089549</v>
      </c>
      <c r="M483" s="136">
        <v>1.1750030424729219</v>
      </c>
    </row>
    <row r="484" spans="2:14" ht="6" customHeight="1" x14ac:dyDescent="0.25"/>
    <row r="485" spans="2:14" x14ac:dyDescent="0.25">
      <c r="B485" s="39" t="s">
        <v>19</v>
      </c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</row>
    <row r="486" spans="2:14" x14ac:dyDescent="0.25">
      <c r="C486" s="139"/>
      <c r="E486" s="139"/>
      <c r="G486" s="139"/>
      <c r="I486" s="139"/>
      <c r="K486" s="139"/>
    </row>
    <row r="493" spans="2:14" ht="48.75" customHeight="1" thickBot="1" x14ac:dyDescent="0.3">
      <c r="B493" s="293" t="s">
        <v>141</v>
      </c>
      <c r="C493" s="293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1" t="s">
        <v>124</v>
      </c>
    </row>
    <row r="494" spans="2:14" ht="10.5" customHeight="1" thickBot="1" x14ac:dyDescent="0.3">
      <c r="B494" s="124"/>
      <c r="C494" s="125"/>
      <c r="D494" s="124"/>
      <c r="E494" s="124"/>
      <c r="F494" s="124"/>
      <c r="G494" s="124"/>
      <c r="H494" s="124"/>
      <c r="I494" s="124"/>
      <c r="J494" s="124"/>
      <c r="K494" s="2"/>
      <c r="L494" s="2"/>
      <c r="N494" s="1" t="s">
        <v>125</v>
      </c>
    </row>
    <row r="495" spans="2:14" ht="22.5" thickTop="1" thickBot="1" x14ac:dyDescent="0.3">
      <c r="B495" s="140" t="str">
        <f>C495</f>
        <v>Islandia</v>
      </c>
      <c r="C495" s="303" t="s">
        <v>142</v>
      </c>
      <c r="D495" s="304"/>
      <c r="E495" s="304"/>
      <c r="F495" s="304"/>
      <c r="G495" s="304"/>
      <c r="H495" s="304"/>
      <c r="I495" s="304"/>
      <c r="J495" s="304"/>
      <c r="K495" s="304"/>
      <c r="L495" s="304"/>
      <c r="M495" s="305"/>
    </row>
    <row r="496" spans="2:14" ht="22.5" thickTop="1" thickBot="1" x14ac:dyDescent="0.3">
      <c r="B496" s="3"/>
      <c r="C496" s="306">
        <f>2019</f>
        <v>2019</v>
      </c>
      <c r="D496" s="307"/>
      <c r="E496" s="308">
        <v>2020</v>
      </c>
      <c r="F496" s="307"/>
      <c r="G496" s="308">
        <v>2021</v>
      </c>
      <c r="H496" s="307"/>
      <c r="I496" s="308">
        <v>2022</v>
      </c>
      <c r="J496" s="307"/>
      <c r="K496" s="308">
        <v>2023</v>
      </c>
      <c r="L496" s="309"/>
      <c r="M496" s="310"/>
    </row>
    <row r="497" spans="2:13" ht="16.5" thickTop="1" thickBot="1" x14ac:dyDescent="0.3">
      <c r="B497" s="6"/>
      <c r="C497" s="127" t="s">
        <v>46</v>
      </c>
      <c r="D497" s="128" t="str">
        <f>CONCATENATE("var ",RIGHT(2019,2),"/",RIGHT(2018,2))</f>
        <v>var 19/18</v>
      </c>
      <c r="E497" s="129" t="s">
        <v>46</v>
      </c>
      <c r="F497" s="128" t="str">
        <f>CONCATENATE("var ",RIGHT(E496,2),"/",RIGHT(E496-1,2))</f>
        <v>var 20/19</v>
      </c>
      <c r="G497" s="129" t="s">
        <v>46</v>
      </c>
      <c r="H497" s="128" t="str">
        <f>CONCATENATE("var ",RIGHT(G496,2),"/",RIGHT(G496-1,2))</f>
        <v>var 21/20</v>
      </c>
      <c r="I497" s="129" t="s">
        <v>46</v>
      </c>
      <c r="J497" s="128" t="str">
        <f>CONCATENATE("var ",RIGHT(I496,2),"/",RIGHT(I496-1,2))</f>
        <v>var 22/21</v>
      </c>
      <c r="K497" s="129" t="s">
        <v>46</v>
      </c>
      <c r="L497" s="128" t="str">
        <f>CONCATENATE("var ",RIGHT(K496,2),"/",RIGHT(K496-1,2))</f>
        <v>var 23/22</v>
      </c>
      <c r="M497" s="128" t="str">
        <f>CONCATENATE("var ",RIGHT(K496,2),"/",RIGHT(2019,2))</f>
        <v>var 23/19</v>
      </c>
    </row>
    <row r="498" spans="2:13" x14ac:dyDescent="0.25">
      <c r="B498" s="131" t="s">
        <v>50</v>
      </c>
      <c r="C498" s="132">
        <v>1925</v>
      </c>
      <c r="D498" s="133">
        <v>0.21298046628859479</v>
      </c>
      <c r="E498" s="132">
        <v>3209</v>
      </c>
      <c r="F498" s="133">
        <f t="shared" ref="F498:J510" si="71">IFERROR(E498/C498-1,"-")</f>
        <v>0.66701298701298706</v>
      </c>
      <c r="G498" s="132">
        <v>95</v>
      </c>
      <c r="H498" s="133">
        <f t="shared" si="71"/>
        <v>-0.97039576191960109</v>
      </c>
      <c r="I498" s="132">
        <v>4299</v>
      </c>
      <c r="J498" s="133">
        <f t="shared" si="71"/>
        <v>44.252631578947366</v>
      </c>
      <c r="K498" s="132">
        <v>4920</v>
      </c>
      <c r="L498" s="133">
        <f t="shared" ref="L498:L501" si="72">IFERROR(K498/I498-1,"-")</f>
        <v>0.1444521981856246</v>
      </c>
      <c r="M498" s="133">
        <f>K498/C498-1</f>
        <v>1.5558441558441558</v>
      </c>
    </row>
    <row r="499" spans="2:13" x14ac:dyDescent="0.25">
      <c r="B499" s="131" t="s">
        <v>52</v>
      </c>
      <c r="C499" s="132">
        <v>2446</v>
      </c>
      <c r="D499" s="133">
        <v>7.9911699779249501E-2</v>
      </c>
      <c r="E499" s="132">
        <v>3208</v>
      </c>
      <c r="F499" s="133">
        <f t="shared" si="71"/>
        <v>0.31152902698282903</v>
      </c>
      <c r="G499" s="132">
        <v>235</v>
      </c>
      <c r="H499" s="133">
        <f t="shared" si="71"/>
        <v>-0.92674563591022441</v>
      </c>
      <c r="I499" s="132">
        <v>4391</v>
      </c>
      <c r="J499" s="133">
        <f t="shared" si="71"/>
        <v>17.685106382978724</v>
      </c>
      <c r="K499" s="132">
        <v>6110</v>
      </c>
      <c r="L499" s="133">
        <f t="shared" si="72"/>
        <v>0.39148257800045538</v>
      </c>
      <c r="M499" s="133">
        <f>IFERROR(K499/C499-1,"-")</f>
        <v>1.4979558462796403</v>
      </c>
    </row>
    <row r="500" spans="2:13" x14ac:dyDescent="0.25">
      <c r="B500" s="131" t="s">
        <v>54</v>
      </c>
      <c r="C500" s="132">
        <v>2568</v>
      </c>
      <c r="D500" s="133">
        <v>2.4331870761866714E-2</v>
      </c>
      <c r="E500" s="132">
        <v>1261</v>
      </c>
      <c r="F500" s="133">
        <f t="shared" si="71"/>
        <v>-0.50895638629283491</v>
      </c>
      <c r="G500" s="132">
        <v>337</v>
      </c>
      <c r="H500" s="133">
        <f t="shared" si="71"/>
        <v>-0.73275178429817611</v>
      </c>
      <c r="I500" s="132">
        <v>5161</v>
      </c>
      <c r="J500" s="133">
        <f t="shared" si="71"/>
        <v>14.314540059347181</v>
      </c>
      <c r="K500" s="132">
        <v>5249</v>
      </c>
      <c r="L500" s="133">
        <f t="shared" si="72"/>
        <v>1.7050959116450271E-2</v>
      </c>
      <c r="M500" s="133">
        <f t="shared" ref="M500:M501" si="73">IFERROR(K500/C500-1,"-")</f>
        <v>1.0440031152647977</v>
      </c>
    </row>
    <row r="501" spans="2:13" x14ac:dyDescent="0.25">
      <c r="B501" s="131" t="s">
        <v>56</v>
      </c>
      <c r="C501" s="132">
        <v>2274</v>
      </c>
      <c r="D501" s="133">
        <v>0.54693877551020398</v>
      </c>
      <c r="E501" s="132">
        <v>0</v>
      </c>
      <c r="F501" s="133">
        <f t="shared" si="71"/>
        <v>-1</v>
      </c>
      <c r="G501" s="132">
        <v>138</v>
      </c>
      <c r="H501" s="133" t="str">
        <f t="shared" si="71"/>
        <v>-</v>
      </c>
      <c r="I501" s="132">
        <v>5011</v>
      </c>
      <c r="J501" s="133">
        <f t="shared" si="71"/>
        <v>35.311594202898547</v>
      </c>
      <c r="K501" s="132">
        <v>5208</v>
      </c>
      <c r="L501" s="133">
        <f t="shared" si="72"/>
        <v>3.9313510277389829E-2</v>
      </c>
      <c r="M501" s="133">
        <f t="shared" si="73"/>
        <v>1.2902374670184695</v>
      </c>
    </row>
    <row r="502" spans="2:13" x14ac:dyDescent="0.25">
      <c r="B502" s="131" t="s">
        <v>58</v>
      </c>
      <c r="C502" s="132">
        <v>1230</v>
      </c>
      <c r="D502" s="133">
        <v>-0.12642045454545459</v>
      </c>
      <c r="E502" s="132">
        <v>0</v>
      </c>
      <c r="F502" s="133">
        <f t="shared" si="71"/>
        <v>-1</v>
      </c>
      <c r="G502" s="132">
        <v>278</v>
      </c>
      <c r="H502" s="133" t="str">
        <f t="shared" si="71"/>
        <v>-</v>
      </c>
      <c r="I502" s="132">
        <v>3031</v>
      </c>
      <c r="J502" s="133">
        <f t="shared" si="71"/>
        <v>9.9028776978417259</v>
      </c>
      <c r="K502" s="132"/>
      <c r="L502" s="133"/>
      <c r="M502" s="133"/>
    </row>
    <row r="503" spans="2:13" x14ac:dyDescent="0.25">
      <c r="B503" s="131" t="s">
        <v>60</v>
      </c>
      <c r="C503" s="132">
        <v>2289</v>
      </c>
      <c r="D503" s="133">
        <v>0.33391608391608396</v>
      </c>
      <c r="E503" s="132">
        <v>2</v>
      </c>
      <c r="F503" s="133">
        <f t="shared" si="71"/>
        <v>-0.9991262560069899</v>
      </c>
      <c r="G503" s="132">
        <v>1048</v>
      </c>
      <c r="H503" s="133">
        <f t="shared" si="71"/>
        <v>523</v>
      </c>
      <c r="I503" s="132">
        <v>4239</v>
      </c>
      <c r="J503" s="133">
        <f t="shared" si="71"/>
        <v>3.0448473282442752</v>
      </c>
      <c r="K503" s="132"/>
      <c r="L503" s="133"/>
      <c r="M503" s="133"/>
    </row>
    <row r="504" spans="2:13" x14ac:dyDescent="0.25">
      <c r="B504" s="131" t="s">
        <v>62</v>
      </c>
      <c r="C504" s="132">
        <v>2449</v>
      </c>
      <c r="D504" s="133">
        <v>0.36055555555555552</v>
      </c>
      <c r="E504" s="132">
        <v>90</v>
      </c>
      <c r="F504" s="133">
        <f t="shared" si="71"/>
        <v>-0.9632503062474479</v>
      </c>
      <c r="G504" s="132">
        <v>2684</v>
      </c>
      <c r="H504" s="133">
        <f t="shared" si="71"/>
        <v>28.822222222222223</v>
      </c>
      <c r="I504" s="132">
        <v>5114</v>
      </c>
      <c r="J504" s="133">
        <f t="shared" si="71"/>
        <v>0.90536512667660207</v>
      </c>
      <c r="K504" s="132"/>
      <c r="L504" s="133"/>
      <c r="M504" s="133"/>
    </row>
    <row r="505" spans="2:13" x14ac:dyDescent="0.25">
      <c r="B505" s="131" t="s">
        <v>64</v>
      </c>
      <c r="C505" s="132">
        <v>1463</v>
      </c>
      <c r="D505" s="133">
        <v>-6.9338422391857502E-2</v>
      </c>
      <c r="E505" s="132">
        <v>219</v>
      </c>
      <c r="F505" s="133">
        <f t="shared" si="71"/>
        <v>-0.85030758714969235</v>
      </c>
      <c r="G505" s="132">
        <v>1484</v>
      </c>
      <c r="H505" s="133">
        <f t="shared" si="71"/>
        <v>5.7762557077625569</v>
      </c>
      <c r="I505" s="132">
        <v>2991</v>
      </c>
      <c r="J505" s="133">
        <f t="shared" si="71"/>
        <v>1.0154986522911051</v>
      </c>
      <c r="K505" s="132"/>
      <c r="L505" s="133"/>
      <c r="M505" s="133"/>
    </row>
    <row r="506" spans="2:13" x14ac:dyDescent="0.25">
      <c r="B506" s="131" t="s">
        <v>66</v>
      </c>
      <c r="C506" s="132">
        <v>1374</v>
      </c>
      <c r="D506" s="133">
        <v>-0.11297611362169147</v>
      </c>
      <c r="E506" s="132">
        <v>15</v>
      </c>
      <c r="F506" s="133">
        <f t="shared" si="71"/>
        <v>-0.98908296943231444</v>
      </c>
      <c r="G506" s="132">
        <v>2699</v>
      </c>
      <c r="H506" s="133">
        <f t="shared" si="71"/>
        <v>178.93333333333334</v>
      </c>
      <c r="I506" s="132">
        <v>3337</v>
      </c>
      <c r="J506" s="133">
        <f t="shared" si="71"/>
        <v>0.23638384586884031</v>
      </c>
      <c r="K506" s="132"/>
      <c r="L506" s="133"/>
      <c r="M506" s="133"/>
    </row>
    <row r="507" spans="2:13" x14ac:dyDescent="0.25">
      <c r="B507" s="131" t="s">
        <v>68</v>
      </c>
      <c r="C507" s="132">
        <v>2555</v>
      </c>
      <c r="D507" s="133">
        <v>0.30157921548650024</v>
      </c>
      <c r="E507" s="132">
        <v>25</v>
      </c>
      <c r="F507" s="133">
        <f t="shared" si="71"/>
        <v>-0.99021526418786698</v>
      </c>
      <c r="G507" s="132">
        <v>4587</v>
      </c>
      <c r="H507" s="133">
        <f t="shared" si="71"/>
        <v>182.48</v>
      </c>
      <c r="I507" s="132">
        <v>5084</v>
      </c>
      <c r="J507" s="133">
        <f t="shared" si="71"/>
        <v>0.10834968388925215</v>
      </c>
      <c r="K507" s="132"/>
      <c r="L507" s="133"/>
      <c r="M507" s="133"/>
    </row>
    <row r="508" spans="2:13" x14ac:dyDescent="0.25">
      <c r="B508" s="131" t="s">
        <v>70</v>
      </c>
      <c r="C508" s="132">
        <v>2216</v>
      </c>
      <c r="D508" s="133">
        <v>0.42324983943481054</v>
      </c>
      <c r="E508" s="132">
        <v>24</v>
      </c>
      <c r="F508" s="133">
        <f t="shared" si="71"/>
        <v>-0.98916967509025266</v>
      </c>
      <c r="G508" s="132">
        <v>2748</v>
      </c>
      <c r="H508" s="133">
        <f t="shared" si="71"/>
        <v>113.5</v>
      </c>
      <c r="I508" s="132">
        <v>3402</v>
      </c>
      <c r="J508" s="133">
        <f t="shared" si="71"/>
        <v>0.23799126637554591</v>
      </c>
      <c r="K508" s="132"/>
      <c r="L508" s="133"/>
      <c r="M508" s="133"/>
    </row>
    <row r="509" spans="2:13" x14ac:dyDescent="0.25">
      <c r="B509" s="131" t="s">
        <v>72</v>
      </c>
      <c r="C509" s="132">
        <v>2578</v>
      </c>
      <c r="D509" s="133">
        <v>0.25389105058365757</v>
      </c>
      <c r="E509" s="132">
        <v>37</v>
      </c>
      <c r="F509" s="133">
        <f t="shared" si="71"/>
        <v>-0.98564778898370831</v>
      </c>
      <c r="G509" s="132">
        <v>4076</v>
      </c>
      <c r="H509" s="133">
        <f t="shared" si="71"/>
        <v>109.16216216216216</v>
      </c>
      <c r="I509" s="132">
        <v>5002</v>
      </c>
      <c r="J509" s="133">
        <f t="shared" si="71"/>
        <v>0.22718351324828268</v>
      </c>
      <c r="K509" s="132"/>
      <c r="L509" s="133"/>
      <c r="M509" s="133"/>
    </row>
    <row r="510" spans="2:13" ht="15.75" x14ac:dyDescent="0.25">
      <c r="B510" s="134" t="s">
        <v>33</v>
      </c>
      <c r="C510" s="135">
        <v>25367</v>
      </c>
      <c r="D510" s="136">
        <v>0.18261072261072253</v>
      </c>
      <c r="E510" s="135">
        <v>8090</v>
      </c>
      <c r="F510" s="136">
        <f t="shared" si="71"/>
        <v>-0.68108172034533054</v>
      </c>
      <c r="G510" s="135">
        <v>20409</v>
      </c>
      <c r="H510" s="136">
        <f t="shared" si="71"/>
        <v>1.5227441285537702</v>
      </c>
      <c r="I510" s="135">
        <v>51062</v>
      </c>
      <c r="J510" s="136">
        <f t="shared" si="71"/>
        <v>1.5019354206477535</v>
      </c>
      <c r="K510" s="135">
        <v>21487</v>
      </c>
      <c r="L510" s="136">
        <v>0.1391686989714771</v>
      </c>
      <c r="M510" s="136">
        <v>1.3322479105611635</v>
      </c>
    </row>
    <row r="511" spans="2:13" ht="6" customHeight="1" x14ac:dyDescent="0.25"/>
    <row r="512" spans="2:13" x14ac:dyDescent="0.25">
      <c r="B512" s="39" t="s">
        <v>19</v>
      </c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</row>
    <row r="513" spans="2:14" x14ac:dyDescent="0.25">
      <c r="C513" s="139"/>
      <c r="E513" s="139"/>
      <c r="G513" s="139"/>
      <c r="I513" s="130"/>
    </row>
    <row r="516" spans="2:14" ht="48.75" customHeight="1" thickBot="1" x14ac:dyDescent="0.3">
      <c r="B516" s="293" t="s">
        <v>143</v>
      </c>
      <c r="C516" s="293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1" t="s">
        <v>124</v>
      </c>
    </row>
    <row r="517" spans="2:14" ht="10.5" customHeight="1" thickBot="1" x14ac:dyDescent="0.3">
      <c r="B517" s="124"/>
      <c r="C517" s="125"/>
      <c r="D517" s="124"/>
      <c r="E517" s="124"/>
      <c r="F517" s="124"/>
      <c r="G517" s="124"/>
      <c r="H517" s="124"/>
      <c r="I517" s="124"/>
      <c r="J517" s="124"/>
      <c r="K517" s="2"/>
      <c r="L517" s="2"/>
      <c r="N517" s="1" t="s">
        <v>125</v>
      </c>
    </row>
    <row r="518" spans="2:14" ht="22.5" thickTop="1" thickBot="1" x14ac:dyDescent="0.3">
      <c r="B518" s="140" t="str">
        <f>C518</f>
        <v>Luxemburgo</v>
      </c>
      <c r="C518" s="303" t="s">
        <v>144</v>
      </c>
      <c r="D518" s="304"/>
      <c r="E518" s="304"/>
      <c r="F518" s="304"/>
      <c r="G518" s="304"/>
      <c r="H518" s="304"/>
      <c r="I518" s="304"/>
      <c r="J518" s="304"/>
      <c r="K518" s="304"/>
      <c r="L518" s="304"/>
      <c r="M518" s="305"/>
    </row>
    <row r="519" spans="2:14" ht="22.5" thickTop="1" thickBot="1" x14ac:dyDescent="0.3">
      <c r="B519" s="3"/>
      <c r="C519" s="306">
        <f>2019</f>
        <v>2019</v>
      </c>
      <c r="D519" s="307"/>
      <c r="E519" s="308">
        <v>2020</v>
      </c>
      <c r="F519" s="307"/>
      <c r="G519" s="308">
        <v>2021</v>
      </c>
      <c r="H519" s="307"/>
      <c r="I519" s="308">
        <v>2022</v>
      </c>
      <c r="J519" s="307"/>
      <c r="K519" s="308">
        <v>2023</v>
      </c>
      <c r="L519" s="309"/>
      <c r="M519" s="310"/>
    </row>
    <row r="520" spans="2:14" ht="16.5" thickTop="1" thickBot="1" x14ac:dyDescent="0.3">
      <c r="B520" s="6"/>
      <c r="C520" s="127" t="s">
        <v>46</v>
      </c>
      <c r="D520" s="128" t="str">
        <f>CONCATENATE("var ",RIGHT(2019,2),"/",RIGHT(2018,2))</f>
        <v>var 19/18</v>
      </c>
      <c r="E520" s="129" t="s">
        <v>46</v>
      </c>
      <c r="F520" s="128" t="str">
        <f>CONCATENATE("var ",RIGHT(E519,2),"/",RIGHT(E519-1,2))</f>
        <v>var 20/19</v>
      </c>
      <c r="G520" s="129" t="s">
        <v>46</v>
      </c>
      <c r="H520" s="128" t="str">
        <f>CONCATENATE("var ",RIGHT(G519,2),"/",RIGHT(G519-1,2))</f>
        <v>var 21/20</v>
      </c>
      <c r="I520" s="129" t="s">
        <v>46</v>
      </c>
      <c r="J520" s="128" t="str">
        <f>CONCATENATE("var ",RIGHT(I519,2),"/",RIGHT(I519-1,2))</f>
        <v>var 22/21</v>
      </c>
      <c r="K520" s="129" t="s">
        <v>46</v>
      </c>
      <c r="L520" s="128" t="str">
        <f>CONCATENATE("var ",RIGHT(K519,2),"/",RIGHT(K519-1,2))</f>
        <v>var 23/22</v>
      </c>
      <c r="M520" s="128" t="str">
        <f>CONCATENATE("var ",RIGHT(K519,2),"/",RIGHT(2019,2))</f>
        <v>var 23/19</v>
      </c>
    </row>
    <row r="521" spans="2:14" x14ac:dyDescent="0.25">
      <c r="B521" s="131" t="s">
        <v>50</v>
      </c>
      <c r="C521" s="132">
        <v>197</v>
      </c>
      <c r="D521" s="133">
        <v>-0.2334630350194552</v>
      </c>
      <c r="E521" s="132">
        <v>294</v>
      </c>
      <c r="F521" s="133">
        <f t="shared" ref="F521:J533" si="74">IFERROR(E521/C521-1,"-")</f>
        <v>0.49238578680203049</v>
      </c>
      <c r="G521" s="132">
        <v>186</v>
      </c>
      <c r="H521" s="133">
        <f t="shared" si="74"/>
        <v>-0.36734693877551017</v>
      </c>
      <c r="I521" s="132">
        <v>416</v>
      </c>
      <c r="J521" s="133">
        <f t="shared" si="74"/>
        <v>1.236559139784946</v>
      </c>
      <c r="K521" s="132">
        <v>471</v>
      </c>
      <c r="L521" s="133">
        <f t="shared" ref="L521:L524" si="75">IFERROR(K521/I521-1,"-")</f>
        <v>0.13221153846153855</v>
      </c>
      <c r="M521" s="133">
        <f>K521/C521-1</f>
        <v>1.3908629441624365</v>
      </c>
    </row>
    <row r="522" spans="2:14" x14ac:dyDescent="0.25">
      <c r="B522" s="131" t="s">
        <v>52</v>
      </c>
      <c r="C522" s="132">
        <v>289</v>
      </c>
      <c r="D522" s="133">
        <v>-6.7741935483870974E-2</v>
      </c>
      <c r="E522" s="132">
        <v>337</v>
      </c>
      <c r="F522" s="133">
        <f t="shared" si="74"/>
        <v>0.16608996539792398</v>
      </c>
      <c r="G522" s="132">
        <v>284</v>
      </c>
      <c r="H522" s="133">
        <f t="shared" si="74"/>
        <v>-0.15727002967359049</v>
      </c>
      <c r="I522" s="132">
        <v>634</v>
      </c>
      <c r="J522" s="133">
        <f t="shared" si="74"/>
        <v>1.232394366197183</v>
      </c>
      <c r="K522" s="132">
        <v>528</v>
      </c>
      <c r="L522" s="133">
        <f t="shared" si="75"/>
        <v>-0.16719242902208198</v>
      </c>
      <c r="M522" s="133">
        <f>IFERROR(K522/C522-1,"-")</f>
        <v>0.82698961937716264</v>
      </c>
    </row>
    <row r="523" spans="2:14" x14ac:dyDescent="0.25">
      <c r="B523" s="131" t="s">
        <v>54</v>
      </c>
      <c r="C523" s="132">
        <v>206</v>
      </c>
      <c r="D523" s="133">
        <v>-0.26164874551971329</v>
      </c>
      <c r="E523" s="132">
        <v>142</v>
      </c>
      <c r="F523" s="133">
        <f t="shared" si="74"/>
        <v>-0.31067961165048541</v>
      </c>
      <c r="G523" s="132">
        <v>268</v>
      </c>
      <c r="H523" s="133">
        <f t="shared" si="74"/>
        <v>0.88732394366197176</v>
      </c>
      <c r="I523" s="132">
        <v>411</v>
      </c>
      <c r="J523" s="133">
        <f t="shared" si="74"/>
        <v>0.53358208955223874</v>
      </c>
      <c r="K523" s="132">
        <v>371</v>
      </c>
      <c r="L523" s="133">
        <f t="shared" si="75"/>
        <v>-9.7323600973236002E-2</v>
      </c>
      <c r="M523" s="133">
        <f t="shared" ref="M523:M524" si="76">IFERROR(K523/C523-1,"-")</f>
        <v>0.80097087378640786</v>
      </c>
    </row>
    <row r="524" spans="2:14" x14ac:dyDescent="0.25">
      <c r="B524" s="131" t="s">
        <v>56</v>
      </c>
      <c r="C524" s="132">
        <v>367</v>
      </c>
      <c r="D524" s="133">
        <v>0.21122112211221111</v>
      </c>
      <c r="E524" s="132">
        <v>0</v>
      </c>
      <c r="F524" s="133">
        <f t="shared" si="74"/>
        <v>-1</v>
      </c>
      <c r="G524" s="132">
        <v>790</v>
      </c>
      <c r="H524" s="133" t="str">
        <f t="shared" si="74"/>
        <v>-</v>
      </c>
      <c r="I524" s="132">
        <v>673</v>
      </c>
      <c r="J524" s="133">
        <f t="shared" si="74"/>
        <v>-0.14810126582278482</v>
      </c>
      <c r="K524" s="132">
        <v>578</v>
      </c>
      <c r="L524" s="133">
        <f t="shared" si="75"/>
        <v>-0.14115898959881135</v>
      </c>
      <c r="M524" s="133">
        <f t="shared" si="76"/>
        <v>0.57493188010899177</v>
      </c>
    </row>
    <row r="525" spans="2:14" x14ac:dyDescent="0.25">
      <c r="B525" s="131" t="s">
        <v>58</v>
      </c>
      <c r="C525" s="132">
        <v>165</v>
      </c>
      <c r="D525" s="133">
        <v>-0.11764705882352944</v>
      </c>
      <c r="E525" s="132">
        <v>0</v>
      </c>
      <c r="F525" s="133">
        <f t="shared" si="74"/>
        <v>-1</v>
      </c>
      <c r="G525" s="132">
        <v>418</v>
      </c>
      <c r="H525" s="133" t="str">
        <f t="shared" si="74"/>
        <v>-</v>
      </c>
      <c r="I525" s="132">
        <v>247</v>
      </c>
      <c r="J525" s="133">
        <f t="shared" si="74"/>
        <v>-0.40909090909090906</v>
      </c>
      <c r="K525" s="132"/>
      <c r="L525" s="133"/>
      <c r="M525" s="133"/>
    </row>
    <row r="526" spans="2:14" x14ac:dyDescent="0.25">
      <c r="B526" s="131" t="s">
        <v>60</v>
      </c>
      <c r="C526" s="132">
        <v>95</v>
      </c>
      <c r="D526" s="133">
        <v>-0.20168067226890751</v>
      </c>
      <c r="E526" s="132">
        <v>0</v>
      </c>
      <c r="F526" s="133">
        <f t="shared" si="74"/>
        <v>-1</v>
      </c>
      <c r="G526" s="132">
        <v>199</v>
      </c>
      <c r="H526" s="133" t="str">
        <f t="shared" si="74"/>
        <v>-</v>
      </c>
      <c r="I526" s="132">
        <v>216</v>
      </c>
      <c r="J526" s="133">
        <f t="shared" si="74"/>
        <v>8.5427135678391997E-2</v>
      </c>
      <c r="K526" s="132"/>
      <c r="L526" s="133"/>
      <c r="M526" s="133"/>
    </row>
    <row r="527" spans="2:14" x14ac:dyDescent="0.25">
      <c r="B527" s="131" t="s">
        <v>62</v>
      </c>
      <c r="C527" s="132">
        <v>145</v>
      </c>
      <c r="D527" s="133">
        <v>-0.24870466321243523</v>
      </c>
      <c r="E527" s="132">
        <v>71</v>
      </c>
      <c r="F527" s="133">
        <f t="shared" si="74"/>
        <v>-0.51034482758620692</v>
      </c>
      <c r="G527" s="132">
        <v>218</v>
      </c>
      <c r="H527" s="133">
        <f t="shared" si="74"/>
        <v>2.0704225352112675</v>
      </c>
      <c r="I527" s="132">
        <v>233</v>
      </c>
      <c r="J527" s="133">
        <f t="shared" si="74"/>
        <v>6.8807339449541205E-2</v>
      </c>
      <c r="K527" s="132"/>
      <c r="L527" s="133"/>
      <c r="M527" s="133"/>
    </row>
    <row r="528" spans="2:14" x14ac:dyDescent="0.25">
      <c r="B528" s="131" t="s">
        <v>64</v>
      </c>
      <c r="C528" s="132">
        <v>264</v>
      </c>
      <c r="D528" s="133">
        <v>-2.5830258302583009E-2</v>
      </c>
      <c r="E528" s="132">
        <v>122</v>
      </c>
      <c r="F528" s="133">
        <f t="shared" si="74"/>
        <v>-0.53787878787878785</v>
      </c>
      <c r="G528" s="132">
        <v>340</v>
      </c>
      <c r="H528" s="133">
        <f t="shared" si="74"/>
        <v>1.7868852459016393</v>
      </c>
      <c r="I528" s="132">
        <v>428</v>
      </c>
      <c r="J528" s="133">
        <f t="shared" si="74"/>
        <v>0.25882352941176467</v>
      </c>
      <c r="K528" s="132"/>
      <c r="L528" s="133"/>
      <c r="M528" s="133"/>
    </row>
    <row r="529" spans="2:14" x14ac:dyDescent="0.25">
      <c r="B529" s="131" t="s">
        <v>66</v>
      </c>
      <c r="C529" s="132">
        <v>204</v>
      </c>
      <c r="D529" s="133">
        <v>3.5532994923857864E-2</v>
      </c>
      <c r="E529" s="132">
        <v>83</v>
      </c>
      <c r="F529" s="133">
        <f t="shared" si="74"/>
        <v>-0.59313725490196079</v>
      </c>
      <c r="G529" s="132">
        <v>236</v>
      </c>
      <c r="H529" s="133">
        <f t="shared" si="74"/>
        <v>1.8433734939759034</v>
      </c>
      <c r="I529" s="132">
        <v>363</v>
      </c>
      <c r="J529" s="133">
        <f t="shared" si="74"/>
        <v>0.53813559322033888</v>
      </c>
      <c r="K529" s="132"/>
      <c r="L529" s="133"/>
      <c r="M529" s="133"/>
    </row>
    <row r="530" spans="2:14" x14ac:dyDescent="0.25">
      <c r="B530" s="131" t="s">
        <v>68</v>
      </c>
      <c r="C530" s="132">
        <v>235</v>
      </c>
      <c r="D530" s="133">
        <v>-8.203125E-2</v>
      </c>
      <c r="E530" s="132">
        <v>146</v>
      </c>
      <c r="F530" s="133">
        <f t="shared" si="74"/>
        <v>-0.37872340425531914</v>
      </c>
      <c r="G530" s="132">
        <v>463</v>
      </c>
      <c r="H530" s="133">
        <f t="shared" si="74"/>
        <v>2.1712328767123288</v>
      </c>
      <c r="I530" s="132">
        <v>416</v>
      </c>
      <c r="J530" s="133">
        <f t="shared" si="74"/>
        <v>-0.10151187904967607</v>
      </c>
      <c r="K530" s="132"/>
      <c r="L530" s="133"/>
      <c r="M530" s="133"/>
    </row>
    <row r="531" spans="2:14" x14ac:dyDescent="0.25">
      <c r="B531" s="131" t="s">
        <v>70</v>
      </c>
      <c r="C531" s="132">
        <v>224</v>
      </c>
      <c r="D531" s="133">
        <v>-0.14828897338403046</v>
      </c>
      <c r="E531" s="132">
        <v>184</v>
      </c>
      <c r="F531" s="133">
        <f t="shared" si="74"/>
        <v>-0.1785714285714286</v>
      </c>
      <c r="G531" s="132">
        <v>435</v>
      </c>
      <c r="H531" s="133">
        <f t="shared" si="74"/>
        <v>1.3641304347826089</v>
      </c>
      <c r="I531" s="132">
        <v>344</v>
      </c>
      <c r="J531" s="133">
        <f t="shared" si="74"/>
        <v>-0.20919540229885059</v>
      </c>
      <c r="K531" s="132"/>
      <c r="L531" s="133"/>
      <c r="M531" s="133"/>
    </row>
    <row r="532" spans="2:14" x14ac:dyDescent="0.25">
      <c r="B532" s="131" t="s">
        <v>72</v>
      </c>
      <c r="C532" s="132">
        <v>411</v>
      </c>
      <c r="D532" s="133">
        <v>0.15774647887323945</v>
      </c>
      <c r="E532" s="132">
        <v>342</v>
      </c>
      <c r="F532" s="133">
        <f t="shared" si="74"/>
        <v>-0.16788321167883213</v>
      </c>
      <c r="G532" s="132">
        <v>612</v>
      </c>
      <c r="H532" s="133">
        <f t="shared" si="74"/>
        <v>0.78947368421052633</v>
      </c>
      <c r="I532" s="132">
        <v>594</v>
      </c>
      <c r="J532" s="133">
        <f t="shared" si="74"/>
        <v>-2.9411764705882359E-2</v>
      </c>
      <c r="K532" s="132"/>
      <c r="L532" s="133"/>
      <c r="M532" s="133"/>
    </row>
    <row r="533" spans="2:14" ht="15.75" x14ac:dyDescent="0.25">
      <c r="B533" s="134" t="s">
        <v>33</v>
      </c>
      <c r="C533" s="135">
        <v>2802</v>
      </c>
      <c r="D533" s="136">
        <v>-6.2876254180602054E-2</v>
      </c>
      <c r="E533" s="135">
        <v>1721</v>
      </c>
      <c r="F533" s="136">
        <f t="shared" si="74"/>
        <v>-0.38579586009992861</v>
      </c>
      <c r="G533" s="135">
        <v>4449</v>
      </c>
      <c r="H533" s="136">
        <f t="shared" si="74"/>
        <v>1.5851249273678096</v>
      </c>
      <c r="I533" s="135">
        <v>4975</v>
      </c>
      <c r="J533" s="136">
        <f t="shared" si="74"/>
        <v>0.11822881546414932</v>
      </c>
      <c r="K533" s="135">
        <v>1948</v>
      </c>
      <c r="L533" s="136">
        <v>-8.716026241799435E-2</v>
      </c>
      <c r="M533" s="136">
        <v>0.83947119924457025</v>
      </c>
    </row>
    <row r="534" spans="2:14" ht="6" customHeight="1" x14ac:dyDescent="0.25"/>
    <row r="535" spans="2:14" x14ac:dyDescent="0.25">
      <c r="B535" s="39" t="s">
        <v>19</v>
      </c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</row>
    <row r="536" spans="2:14" x14ac:dyDescent="0.25">
      <c r="C536" s="139"/>
      <c r="E536" s="139"/>
      <c r="G536" s="139"/>
      <c r="I536" s="139"/>
      <c r="K536" s="139"/>
    </row>
    <row r="539" spans="2:14" ht="48.75" customHeight="1" thickBot="1" x14ac:dyDescent="0.3">
      <c r="B539" s="293" t="s">
        <v>145</v>
      </c>
      <c r="C539" s="293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1" t="s">
        <v>124</v>
      </c>
    </row>
    <row r="540" spans="2:14" ht="10.5" customHeight="1" thickBot="1" x14ac:dyDescent="0.3">
      <c r="B540" s="124"/>
      <c r="C540" s="125"/>
      <c r="D540" s="124"/>
      <c r="E540" s="124"/>
      <c r="F540" s="124"/>
      <c r="G540" s="124"/>
      <c r="H540" s="124"/>
      <c r="I540" s="124"/>
      <c r="J540" s="124"/>
      <c r="K540" s="2"/>
      <c r="L540" s="2"/>
      <c r="N540" s="1" t="s">
        <v>125</v>
      </c>
    </row>
    <row r="541" spans="2:14" ht="22.5" thickTop="1" thickBot="1" x14ac:dyDescent="0.3">
      <c r="B541" s="140" t="str">
        <f>C541</f>
        <v>Lituania</v>
      </c>
      <c r="C541" s="303" t="s">
        <v>146</v>
      </c>
      <c r="D541" s="304"/>
      <c r="E541" s="304"/>
      <c r="F541" s="304"/>
      <c r="G541" s="304"/>
      <c r="H541" s="304"/>
      <c r="I541" s="304"/>
      <c r="J541" s="304"/>
      <c r="K541" s="304"/>
      <c r="L541" s="304"/>
      <c r="M541" s="305"/>
    </row>
    <row r="542" spans="2:14" ht="22.5" thickTop="1" thickBot="1" x14ac:dyDescent="0.3">
      <c r="B542" s="3"/>
      <c r="C542" s="306">
        <f>2019</f>
        <v>2019</v>
      </c>
      <c r="D542" s="307"/>
      <c r="E542" s="308">
        <v>2020</v>
      </c>
      <c r="F542" s="307"/>
      <c r="G542" s="308">
        <v>2021</v>
      </c>
      <c r="H542" s="307"/>
      <c r="I542" s="308">
        <v>2022</v>
      </c>
      <c r="J542" s="307"/>
      <c r="K542" s="308">
        <v>2023</v>
      </c>
      <c r="L542" s="309"/>
      <c r="M542" s="310"/>
    </row>
    <row r="543" spans="2:14" ht="16.5" thickTop="1" thickBot="1" x14ac:dyDescent="0.3">
      <c r="B543" s="6"/>
      <c r="C543" s="127" t="s">
        <v>46</v>
      </c>
      <c r="D543" s="128" t="str">
        <f>CONCATENATE("var ",RIGHT(2019,2),"/",RIGHT(2018,2))</f>
        <v>var 19/18</v>
      </c>
      <c r="E543" s="129" t="s">
        <v>46</v>
      </c>
      <c r="F543" s="128" t="str">
        <f>CONCATENATE("var ",RIGHT(E542,2),"/",RIGHT(E542-1,2))</f>
        <v>var 20/19</v>
      </c>
      <c r="G543" s="129" t="s">
        <v>46</v>
      </c>
      <c r="H543" s="128" t="str">
        <f>CONCATENATE("var ",RIGHT(G542,2),"/",RIGHT(G542-1,2))</f>
        <v>var 21/20</v>
      </c>
      <c r="I543" s="129" t="s">
        <v>46</v>
      </c>
      <c r="J543" s="128" t="str">
        <f>CONCATENATE("var ",RIGHT(I542,2),"/",RIGHT(I542-1,2))</f>
        <v>var 22/21</v>
      </c>
      <c r="K543" s="129" t="s">
        <v>46</v>
      </c>
      <c r="L543" s="128" t="str">
        <f>CONCATENATE("var ",RIGHT(K542,2),"/",RIGHT(K542-1,2))</f>
        <v>var 23/22</v>
      </c>
      <c r="M543" s="128" t="str">
        <f>CONCATENATE("var ",RIGHT(K542,2),"/",RIGHT(2019,2))</f>
        <v>var 23/19</v>
      </c>
    </row>
    <row r="544" spans="2:14" x14ac:dyDescent="0.25">
      <c r="B544" s="131" t="s">
        <v>50</v>
      </c>
      <c r="C544" s="132">
        <v>1009</v>
      </c>
      <c r="D544" s="133">
        <v>-4.3601895734597163E-2</v>
      </c>
      <c r="E544" s="132">
        <v>1169</v>
      </c>
      <c r="F544" s="133">
        <f t="shared" ref="F544:J556" si="77">IFERROR(E544/C544-1,"-")</f>
        <v>0.15857284440039643</v>
      </c>
      <c r="G544" s="132">
        <v>664</v>
      </c>
      <c r="H544" s="133">
        <f t="shared" si="77"/>
        <v>-0.43199315654405479</v>
      </c>
      <c r="I544" s="132">
        <v>2347</v>
      </c>
      <c r="J544" s="133">
        <f t="shared" si="77"/>
        <v>2.5346385542168677</v>
      </c>
      <c r="K544" s="132">
        <v>2983</v>
      </c>
      <c r="L544" s="133">
        <f t="shared" ref="L544:L547" si="78">IFERROR(K544/I544-1,"-")</f>
        <v>0.2709842351938645</v>
      </c>
      <c r="M544" s="133">
        <f>K544/C544-1</f>
        <v>1.956392467789891</v>
      </c>
    </row>
    <row r="545" spans="2:13" x14ac:dyDescent="0.25">
      <c r="B545" s="131" t="s">
        <v>52</v>
      </c>
      <c r="C545" s="132">
        <v>967</v>
      </c>
      <c r="D545" s="133">
        <v>0.16086434573829522</v>
      </c>
      <c r="E545" s="132">
        <v>1117</v>
      </c>
      <c r="F545" s="133">
        <f t="shared" si="77"/>
        <v>0.15511892450879006</v>
      </c>
      <c r="G545" s="132">
        <v>1808</v>
      </c>
      <c r="H545" s="133">
        <f t="shared" si="77"/>
        <v>0.61862130707251572</v>
      </c>
      <c r="I545" s="132">
        <v>2812</v>
      </c>
      <c r="J545" s="133">
        <f t="shared" si="77"/>
        <v>0.55530973451327426</v>
      </c>
      <c r="K545" s="132">
        <v>3202</v>
      </c>
      <c r="L545" s="133">
        <f t="shared" si="78"/>
        <v>0.13869132290184916</v>
      </c>
      <c r="M545" s="133">
        <f>IFERROR(K545/C545-1,"-")</f>
        <v>2.311271975180972</v>
      </c>
    </row>
    <row r="546" spans="2:13" x14ac:dyDescent="0.25">
      <c r="B546" s="131" t="s">
        <v>54</v>
      </c>
      <c r="C546" s="132">
        <v>833</v>
      </c>
      <c r="D546" s="133">
        <v>-0.24683544303797467</v>
      </c>
      <c r="E546" s="132">
        <v>453</v>
      </c>
      <c r="F546" s="133">
        <f t="shared" si="77"/>
        <v>-0.45618247298919568</v>
      </c>
      <c r="G546" s="132">
        <v>1500</v>
      </c>
      <c r="H546" s="133">
        <f t="shared" si="77"/>
        <v>2.3112582781456954</v>
      </c>
      <c r="I546" s="132">
        <v>2942</v>
      </c>
      <c r="J546" s="133">
        <f t="shared" si="77"/>
        <v>0.96133333333333337</v>
      </c>
      <c r="K546" s="132">
        <v>2731</v>
      </c>
      <c r="L546" s="133">
        <f t="shared" si="78"/>
        <v>-7.1719918422841644E-2</v>
      </c>
      <c r="M546" s="133">
        <f t="shared" ref="M546:M547" si="79">IFERROR(K546/C546-1,"-")</f>
        <v>2.2785114045618249</v>
      </c>
    </row>
    <row r="547" spans="2:13" x14ac:dyDescent="0.25">
      <c r="B547" s="131" t="s">
        <v>56</v>
      </c>
      <c r="C547" s="132">
        <v>799</v>
      </c>
      <c r="D547" s="133">
        <v>-0.40328603435399557</v>
      </c>
      <c r="E547" s="132">
        <v>0</v>
      </c>
      <c r="F547" s="133">
        <f t="shared" si="77"/>
        <v>-1</v>
      </c>
      <c r="G547" s="132">
        <v>1189</v>
      </c>
      <c r="H547" s="133" t="str">
        <f t="shared" si="77"/>
        <v>-</v>
      </c>
      <c r="I547" s="132">
        <v>2602</v>
      </c>
      <c r="J547" s="133">
        <f t="shared" si="77"/>
        <v>1.1883936080740116</v>
      </c>
      <c r="K547" s="132">
        <v>2340</v>
      </c>
      <c r="L547" s="133">
        <f t="shared" si="78"/>
        <v>-0.10069177555726361</v>
      </c>
      <c r="M547" s="133">
        <f t="shared" si="79"/>
        <v>1.9286608260325409</v>
      </c>
    </row>
    <row r="548" spans="2:13" x14ac:dyDescent="0.25">
      <c r="B548" s="131" t="s">
        <v>58</v>
      </c>
      <c r="C548" s="132">
        <v>729</v>
      </c>
      <c r="D548" s="133">
        <v>2.6760563380281654E-2</v>
      </c>
      <c r="E548" s="132">
        <v>6</v>
      </c>
      <c r="F548" s="133">
        <f t="shared" si="77"/>
        <v>-0.99176954732510292</v>
      </c>
      <c r="G548" s="132">
        <v>573</v>
      </c>
      <c r="H548" s="133">
        <f t="shared" si="77"/>
        <v>94.5</v>
      </c>
      <c r="I548" s="132">
        <v>1393</v>
      </c>
      <c r="J548" s="133">
        <f t="shared" si="77"/>
        <v>1.4310645724258291</v>
      </c>
      <c r="K548" s="132"/>
      <c r="L548" s="133"/>
      <c r="M548" s="133"/>
    </row>
    <row r="549" spans="2:13" x14ac:dyDescent="0.25">
      <c r="B549" s="131" t="s">
        <v>60</v>
      </c>
      <c r="C549" s="132">
        <v>414</v>
      </c>
      <c r="D549" s="133">
        <v>-7.194244604316502E-3</v>
      </c>
      <c r="E549" s="132">
        <v>2</v>
      </c>
      <c r="F549" s="133">
        <f t="shared" si="77"/>
        <v>-0.99516908212560384</v>
      </c>
      <c r="G549" s="132">
        <v>279</v>
      </c>
      <c r="H549" s="133">
        <f t="shared" si="77"/>
        <v>138.5</v>
      </c>
      <c r="I549" s="132">
        <v>699</v>
      </c>
      <c r="J549" s="133">
        <f t="shared" si="77"/>
        <v>1.5053763440860215</v>
      </c>
      <c r="K549" s="132"/>
      <c r="L549" s="133"/>
      <c r="M549" s="133"/>
    </row>
    <row r="550" spans="2:13" x14ac:dyDescent="0.25">
      <c r="B550" s="131" t="s">
        <v>62</v>
      </c>
      <c r="C550" s="132">
        <v>636</v>
      </c>
      <c r="D550" s="133">
        <v>0.81196581196581197</v>
      </c>
      <c r="E550" s="132">
        <v>80</v>
      </c>
      <c r="F550" s="133">
        <f t="shared" si="77"/>
        <v>-0.87421383647798745</v>
      </c>
      <c r="G550" s="132">
        <v>450</v>
      </c>
      <c r="H550" s="133">
        <f t="shared" si="77"/>
        <v>4.625</v>
      </c>
      <c r="I550" s="132">
        <v>618</v>
      </c>
      <c r="J550" s="133">
        <f t="shared" si="77"/>
        <v>0.37333333333333329</v>
      </c>
      <c r="K550" s="132"/>
      <c r="L550" s="133"/>
      <c r="M550" s="133"/>
    </row>
    <row r="551" spans="2:13" x14ac:dyDescent="0.25">
      <c r="B551" s="131" t="s">
        <v>64</v>
      </c>
      <c r="C551" s="132">
        <v>747</v>
      </c>
      <c r="D551" s="133">
        <v>0.98670212765957444</v>
      </c>
      <c r="E551" s="132">
        <v>86</v>
      </c>
      <c r="F551" s="133">
        <f t="shared" si="77"/>
        <v>-0.88487282463186079</v>
      </c>
      <c r="G551" s="132">
        <v>336</v>
      </c>
      <c r="H551" s="133">
        <f t="shared" si="77"/>
        <v>2.9069767441860463</v>
      </c>
      <c r="I551" s="132">
        <v>494</v>
      </c>
      <c r="J551" s="133">
        <f t="shared" si="77"/>
        <v>0.47023809523809534</v>
      </c>
      <c r="K551" s="132"/>
      <c r="L551" s="133"/>
      <c r="M551" s="133"/>
    </row>
    <row r="552" spans="2:13" x14ac:dyDescent="0.25">
      <c r="B552" s="131" t="s">
        <v>66</v>
      </c>
      <c r="C552" s="132">
        <v>572</v>
      </c>
      <c r="D552" s="133">
        <v>0.62962962962962954</v>
      </c>
      <c r="E552" s="132">
        <v>62</v>
      </c>
      <c r="F552" s="133">
        <f t="shared" si="77"/>
        <v>-0.89160839160839167</v>
      </c>
      <c r="G552" s="132">
        <v>435</v>
      </c>
      <c r="H552" s="133">
        <f t="shared" si="77"/>
        <v>6.0161290322580649</v>
      </c>
      <c r="I552" s="132">
        <v>673</v>
      </c>
      <c r="J552" s="133">
        <f t="shared" si="77"/>
        <v>0.5471264367816091</v>
      </c>
      <c r="K552" s="132"/>
      <c r="L552" s="133"/>
      <c r="M552" s="133"/>
    </row>
    <row r="553" spans="2:13" x14ac:dyDescent="0.25">
      <c r="B553" s="131" t="s">
        <v>68</v>
      </c>
      <c r="C553" s="132">
        <v>1175</v>
      </c>
      <c r="D553" s="133">
        <v>0.18686868686868685</v>
      </c>
      <c r="E553" s="132">
        <v>158</v>
      </c>
      <c r="F553" s="133">
        <f t="shared" si="77"/>
        <v>-0.86553191489361703</v>
      </c>
      <c r="G553" s="132">
        <v>1362</v>
      </c>
      <c r="H553" s="133">
        <f t="shared" si="77"/>
        <v>7.6202531645569618</v>
      </c>
      <c r="I553" s="132">
        <v>2067</v>
      </c>
      <c r="J553" s="133">
        <f t="shared" si="77"/>
        <v>0.51762114537444925</v>
      </c>
      <c r="K553" s="132"/>
      <c r="L553" s="133"/>
      <c r="M553" s="133"/>
    </row>
    <row r="554" spans="2:13" x14ac:dyDescent="0.25">
      <c r="B554" s="131" t="s">
        <v>70</v>
      </c>
      <c r="C554" s="132">
        <v>1297</v>
      </c>
      <c r="D554" s="133">
        <v>2.0456333595594067E-2</v>
      </c>
      <c r="E554" s="132">
        <v>217</v>
      </c>
      <c r="F554" s="133">
        <f t="shared" si="77"/>
        <v>-0.83269082498072478</v>
      </c>
      <c r="G554" s="132">
        <v>1984</v>
      </c>
      <c r="H554" s="133">
        <f t="shared" si="77"/>
        <v>8.1428571428571423</v>
      </c>
      <c r="I554" s="132">
        <v>2070</v>
      </c>
      <c r="J554" s="133">
        <f t="shared" si="77"/>
        <v>4.3346774193548487E-2</v>
      </c>
      <c r="K554" s="132"/>
      <c r="L554" s="133"/>
      <c r="M554" s="133"/>
    </row>
    <row r="555" spans="2:13" x14ac:dyDescent="0.25">
      <c r="B555" s="131" t="s">
        <v>72</v>
      </c>
      <c r="C555" s="132">
        <v>1298</v>
      </c>
      <c r="D555" s="133">
        <v>1.9638648860958341E-2</v>
      </c>
      <c r="E555" s="132">
        <v>813</v>
      </c>
      <c r="F555" s="133">
        <f t="shared" si="77"/>
        <v>-0.37365177195685673</v>
      </c>
      <c r="G555" s="132">
        <v>1993</v>
      </c>
      <c r="H555" s="133">
        <f t="shared" si="77"/>
        <v>1.4514145141451413</v>
      </c>
      <c r="I555" s="132">
        <v>2380</v>
      </c>
      <c r="J555" s="133">
        <f t="shared" si="77"/>
        <v>0.19417962870045158</v>
      </c>
      <c r="K555" s="132"/>
      <c r="L555" s="133"/>
      <c r="M555" s="133"/>
    </row>
    <row r="556" spans="2:13" ht="15.75" x14ac:dyDescent="0.25">
      <c r="B556" s="134" t="s">
        <v>33</v>
      </c>
      <c r="C556" s="135">
        <v>10476</v>
      </c>
      <c r="D556" s="136">
        <v>4.0111199364575079E-2</v>
      </c>
      <c r="E556" s="135">
        <v>4167</v>
      </c>
      <c r="F556" s="136">
        <f t="shared" si="77"/>
        <v>-0.6022336769759451</v>
      </c>
      <c r="G556" s="135">
        <v>12573</v>
      </c>
      <c r="H556" s="136">
        <f t="shared" si="77"/>
        <v>2.0172786177105833</v>
      </c>
      <c r="I556" s="135">
        <v>21097</v>
      </c>
      <c r="J556" s="136">
        <f t="shared" si="77"/>
        <v>0.67796070945677256</v>
      </c>
      <c r="K556" s="135">
        <v>11256</v>
      </c>
      <c r="L556" s="136">
        <v>5.1667756703728029E-2</v>
      </c>
      <c r="M556" s="136">
        <v>2.1197339246119733</v>
      </c>
    </row>
    <row r="557" spans="2:13" ht="6" customHeight="1" x14ac:dyDescent="0.25"/>
    <row r="558" spans="2:13" x14ac:dyDescent="0.25">
      <c r="B558" s="39" t="s">
        <v>19</v>
      </c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</row>
    <row r="559" spans="2:13" x14ac:dyDescent="0.25">
      <c r="C559" s="139"/>
      <c r="E559" s="139"/>
      <c r="G559" s="139"/>
      <c r="I559" s="139"/>
      <c r="K559" s="139"/>
    </row>
    <row r="562" spans="2:14" ht="48.75" customHeight="1" thickBot="1" x14ac:dyDescent="0.3">
      <c r="B562" s="293" t="s">
        <v>147</v>
      </c>
      <c r="C562" s="293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1" t="s">
        <v>124</v>
      </c>
    </row>
    <row r="563" spans="2:14" ht="10.5" customHeight="1" thickBot="1" x14ac:dyDescent="0.3">
      <c r="B563" s="124"/>
      <c r="C563" s="125"/>
      <c r="D563" s="124"/>
      <c r="E563" s="124"/>
      <c r="F563" s="124"/>
      <c r="G563" s="124"/>
      <c r="H563" s="124"/>
      <c r="I563" s="124"/>
      <c r="J563" s="124"/>
      <c r="K563" s="2"/>
      <c r="L563" s="2"/>
      <c r="N563" s="1" t="s">
        <v>125</v>
      </c>
    </row>
    <row r="564" spans="2:14" ht="22.5" thickTop="1" thickBot="1" x14ac:dyDescent="0.3">
      <c r="B564" s="140" t="str">
        <f>C564</f>
        <v>Hungría</v>
      </c>
      <c r="C564" s="303" t="s">
        <v>148</v>
      </c>
      <c r="D564" s="304"/>
      <c r="E564" s="304"/>
      <c r="F564" s="304"/>
      <c r="G564" s="304"/>
      <c r="H564" s="304"/>
      <c r="I564" s="304"/>
      <c r="J564" s="304"/>
      <c r="K564" s="304"/>
      <c r="L564" s="304"/>
      <c r="M564" s="305"/>
    </row>
    <row r="565" spans="2:14" ht="22.5" thickTop="1" thickBot="1" x14ac:dyDescent="0.3">
      <c r="B565" s="3"/>
      <c r="C565" s="306">
        <f>2019</f>
        <v>2019</v>
      </c>
      <c r="D565" s="307"/>
      <c r="E565" s="308">
        <v>2020</v>
      </c>
      <c r="F565" s="307"/>
      <c r="G565" s="308">
        <v>2021</v>
      </c>
      <c r="H565" s="307"/>
      <c r="I565" s="308">
        <v>2022</v>
      </c>
      <c r="J565" s="307"/>
      <c r="K565" s="308">
        <v>2023</v>
      </c>
      <c r="L565" s="309"/>
      <c r="M565" s="310"/>
    </row>
    <row r="566" spans="2:14" ht="16.5" thickTop="1" thickBot="1" x14ac:dyDescent="0.3">
      <c r="B566" s="6"/>
      <c r="C566" s="127" t="s">
        <v>46</v>
      </c>
      <c r="D566" s="128" t="str">
        <f>CONCATENATE("var ",RIGHT(2019,2),"/",RIGHT(2018,2))</f>
        <v>var 19/18</v>
      </c>
      <c r="E566" s="129" t="s">
        <v>46</v>
      </c>
      <c r="F566" s="128" t="str">
        <f>CONCATENATE("var ",RIGHT(E565,2),"/",RIGHT(E565-1,2))</f>
        <v>var 20/19</v>
      </c>
      <c r="G566" s="129" t="s">
        <v>46</v>
      </c>
      <c r="H566" s="128" t="str">
        <f>CONCATENATE("var ",RIGHT(G565,2),"/",RIGHT(G565-1,2))</f>
        <v>var 21/20</v>
      </c>
      <c r="I566" s="129" t="s">
        <v>46</v>
      </c>
      <c r="J566" s="128" t="str">
        <f>CONCATENATE("var ",RIGHT(I565,2),"/",RIGHT(I565-1,2))</f>
        <v>var 22/21</v>
      </c>
      <c r="K566" s="129" t="s">
        <v>46</v>
      </c>
      <c r="L566" s="128" t="str">
        <f>CONCATENATE("var ",RIGHT(K565,2),"/",RIGHT(K565-1,2))</f>
        <v>var 23/22</v>
      </c>
      <c r="M566" s="128" t="str">
        <f>CONCATENATE("var ",RIGHT(K565,2),"/",RIGHT(2019,2))</f>
        <v>var 23/19</v>
      </c>
    </row>
    <row r="567" spans="2:14" x14ac:dyDescent="0.25">
      <c r="B567" s="131" t="s">
        <v>50</v>
      </c>
      <c r="C567" s="132">
        <v>825</v>
      </c>
      <c r="D567" s="133">
        <v>0.24810892586989408</v>
      </c>
      <c r="E567" s="132">
        <v>1231</v>
      </c>
      <c r="F567" s="133">
        <f t="shared" ref="F567:J579" si="80">IFERROR(E567/C567-1,"-")</f>
        <v>0.49212121212121218</v>
      </c>
      <c r="G567" s="132">
        <v>189</v>
      </c>
      <c r="H567" s="133">
        <f t="shared" si="80"/>
        <v>-0.84646628757108044</v>
      </c>
      <c r="I567" s="132">
        <v>1124</v>
      </c>
      <c r="J567" s="133">
        <f t="shared" si="80"/>
        <v>4.947089947089947</v>
      </c>
      <c r="K567" s="132">
        <v>1688</v>
      </c>
      <c r="L567" s="133">
        <f t="shared" ref="L567:L570" si="81">IFERROR(K567/I567-1,"-")</f>
        <v>0.50177935943060503</v>
      </c>
      <c r="M567" s="133">
        <f>K567/C567-1</f>
        <v>1.0460606060606059</v>
      </c>
    </row>
    <row r="568" spans="2:14" x14ac:dyDescent="0.25">
      <c r="B568" s="131" t="s">
        <v>52</v>
      </c>
      <c r="C568" s="132">
        <v>718</v>
      </c>
      <c r="D568" s="133">
        <v>5.7437407952871888E-2</v>
      </c>
      <c r="E568" s="132">
        <v>753</v>
      </c>
      <c r="F568" s="133">
        <f t="shared" si="80"/>
        <v>4.8746518105849512E-2</v>
      </c>
      <c r="G568" s="132">
        <v>160</v>
      </c>
      <c r="H568" s="133">
        <f t="shared" si="80"/>
        <v>-0.78751660026560422</v>
      </c>
      <c r="I568" s="132">
        <v>1077</v>
      </c>
      <c r="J568" s="133">
        <f t="shared" si="80"/>
        <v>5.7312500000000002</v>
      </c>
      <c r="K568" s="132">
        <v>1238</v>
      </c>
      <c r="L568" s="133">
        <f t="shared" si="81"/>
        <v>0.14948932219127209</v>
      </c>
      <c r="M568" s="133">
        <f>IFERROR(K568/C568-1,"-")</f>
        <v>0.72423398328690802</v>
      </c>
    </row>
    <row r="569" spans="2:14" x14ac:dyDescent="0.25">
      <c r="B569" s="131" t="s">
        <v>54</v>
      </c>
      <c r="C569" s="132">
        <v>829</v>
      </c>
      <c r="D569" s="133">
        <v>3.2378580323785711E-2</v>
      </c>
      <c r="E569" s="132">
        <v>183</v>
      </c>
      <c r="F569" s="133">
        <f t="shared" si="80"/>
        <v>-0.7792521109770808</v>
      </c>
      <c r="G569" s="132">
        <v>253</v>
      </c>
      <c r="H569" s="133">
        <f t="shared" si="80"/>
        <v>0.38251366120218577</v>
      </c>
      <c r="I569" s="132">
        <v>1284</v>
      </c>
      <c r="J569" s="133">
        <f t="shared" si="80"/>
        <v>4.075098814229249</v>
      </c>
      <c r="K569" s="132">
        <v>1409</v>
      </c>
      <c r="L569" s="133">
        <f t="shared" si="81"/>
        <v>9.7352024922118474E-2</v>
      </c>
      <c r="M569" s="133">
        <f t="shared" ref="M569:M570" si="82">IFERROR(K569/C569-1,"-")</f>
        <v>0.69963811821471644</v>
      </c>
    </row>
    <row r="570" spans="2:14" x14ac:dyDescent="0.25">
      <c r="B570" s="131" t="s">
        <v>56</v>
      </c>
      <c r="C570" s="132">
        <v>622</v>
      </c>
      <c r="D570" s="133">
        <v>0.22200392927308443</v>
      </c>
      <c r="E570" s="132">
        <v>0</v>
      </c>
      <c r="F570" s="133">
        <f t="shared" si="80"/>
        <v>-1</v>
      </c>
      <c r="G570" s="132">
        <v>366</v>
      </c>
      <c r="H570" s="133" t="str">
        <f t="shared" si="80"/>
        <v>-</v>
      </c>
      <c r="I570" s="132">
        <v>1253</v>
      </c>
      <c r="J570" s="133">
        <f t="shared" si="80"/>
        <v>2.4234972677595628</v>
      </c>
      <c r="K570" s="132">
        <v>1445</v>
      </c>
      <c r="L570" s="133">
        <f t="shared" si="81"/>
        <v>0.15323224261771751</v>
      </c>
      <c r="M570" s="133">
        <f t="shared" si="82"/>
        <v>1.3231511254019295</v>
      </c>
    </row>
    <row r="571" spans="2:14" x14ac:dyDescent="0.25">
      <c r="B571" s="131" t="s">
        <v>58</v>
      </c>
      <c r="C571" s="132">
        <v>629</v>
      </c>
      <c r="D571" s="133">
        <v>-0.20580808080808077</v>
      </c>
      <c r="E571" s="132">
        <v>54</v>
      </c>
      <c r="F571" s="133">
        <f t="shared" si="80"/>
        <v>-0.91414944356120831</v>
      </c>
      <c r="G571" s="132">
        <v>358</v>
      </c>
      <c r="H571" s="133">
        <f t="shared" si="80"/>
        <v>5.6296296296296298</v>
      </c>
      <c r="I571" s="132">
        <v>1163</v>
      </c>
      <c r="J571" s="133">
        <f t="shared" si="80"/>
        <v>2.2486033519553073</v>
      </c>
      <c r="K571" s="132"/>
      <c r="L571" s="133"/>
      <c r="M571" s="133"/>
    </row>
    <row r="572" spans="2:14" x14ac:dyDescent="0.25">
      <c r="B572" s="131" t="s">
        <v>60</v>
      </c>
      <c r="C572" s="132">
        <v>1035</v>
      </c>
      <c r="D572" s="133">
        <v>0.16422947131608545</v>
      </c>
      <c r="E572" s="132">
        <v>7</v>
      </c>
      <c r="F572" s="133">
        <f t="shared" si="80"/>
        <v>-0.99323671497584543</v>
      </c>
      <c r="G572" s="132">
        <v>607</v>
      </c>
      <c r="H572" s="133">
        <f t="shared" si="80"/>
        <v>85.714285714285708</v>
      </c>
      <c r="I572" s="132">
        <v>1386</v>
      </c>
      <c r="J572" s="133">
        <f t="shared" si="80"/>
        <v>1.2833607907742999</v>
      </c>
      <c r="K572" s="132"/>
      <c r="L572" s="133"/>
      <c r="M572" s="133"/>
    </row>
    <row r="573" spans="2:14" x14ac:dyDescent="0.25">
      <c r="B573" s="131" t="s">
        <v>62</v>
      </c>
      <c r="C573" s="132">
        <v>1192</v>
      </c>
      <c r="D573" s="133">
        <v>0.17786561264822143</v>
      </c>
      <c r="E573" s="132">
        <v>318</v>
      </c>
      <c r="F573" s="133">
        <f t="shared" si="80"/>
        <v>-0.73322147651006708</v>
      </c>
      <c r="G573" s="132">
        <v>1197</v>
      </c>
      <c r="H573" s="133">
        <f t="shared" si="80"/>
        <v>2.7641509433962264</v>
      </c>
      <c r="I573" s="132">
        <v>1445</v>
      </c>
      <c r="J573" s="133">
        <f t="shared" si="80"/>
        <v>0.2071846282372598</v>
      </c>
      <c r="K573" s="132"/>
      <c r="L573" s="133"/>
      <c r="M573" s="133"/>
    </row>
    <row r="574" spans="2:14" x14ac:dyDescent="0.25">
      <c r="B574" s="131" t="s">
        <v>64</v>
      </c>
      <c r="C574" s="132">
        <v>925</v>
      </c>
      <c r="D574" s="133">
        <v>-1.5957446808510634E-2</v>
      </c>
      <c r="E574" s="132">
        <v>451</v>
      </c>
      <c r="F574" s="133">
        <f t="shared" si="80"/>
        <v>-0.51243243243243242</v>
      </c>
      <c r="G574" s="132">
        <v>932</v>
      </c>
      <c r="H574" s="133">
        <f t="shared" si="80"/>
        <v>1.0665188470066518</v>
      </c>
      <c r="I574" s="132">
        <v>1294</v>
      </c>
      <c r="J574" s="133">
        <f t="shared" si="80"/>
        <v>0.38841201716738194</v>
      </c>
      <c r="K574" s="132"/>
      <c r="L574" s="133"/>
      <c r="M574" s="133"/>
    </row>
    <row r="575" spans="2:14" x14ac:dyDescent="0.25">
      <c r="B575" s="131" t="s">
        <v>66</v>
      </c>
      <c r="C575" s="132">
        <v>918</v>
      </c>
      <c r="D575" s="133">
        <v>6.127167630057806E-2</v>
      </c>
      <c r="E575" s="132">
        <v>105</v>
      </c>
      <c r="F575" s="133">
        <f t="shared" si="80"/>
        <v>-0.8856209150326797</v>
      </c>
      <c r="G575" s="132">
        <v>906</v>
      </c>
      <c r="H575" s="133">
        <f t="shared" si="80"/>
        <v>7.6285714285714281</v>
      </c>
      <c r="I575" s="132">
        <v>1137</v>
      </c>
      <c r="J575" s="133">
        <f t="shared" si="80"/>
        <v>0.25496688741721862</v>
      </c>
      <c r="K575" s="132"/>
      <c r="L575" s="133"/>
      <c r="M575" s="133"/>
    </row>
    <row r="576" spans="2:14" x14ac:dyDescent="0.25">
      <c r="B576" s="131" t="s">
        <v>68</v>
      </c>
      <c r="C576" s="132">
        <v>1115</v>
      </c>
      <c r="D576" s="133">
        <v>2.7649769585253559E-2</v>
      </c>
      <c r="E576" s="132">
        <v>97</v>
      </c>
      <c r="F576" s="133">
        <f t="shared" si="80"/>
        <v>-0.91300448430493275</v>
      </c>
      <c r="G576" s="132">
        <v>1219</v>
      </c>
      <c r="H576" s="133">
        <f t="shared" si="80"/>
        <v>11.56701030927835</v>
      </c>
      <c r="I576" s="132">
        <v>1452</v>
      </c>
      <c r="J576" s="133">
        <f t="shared" si="80"/>
        <v>0.19114027891714525</v>
      </c>
      <c r="K576" s="132"/>
      <c r="L576" s="133"/>
      <c r="M576" s="133"/>
    </row>
    <row r="577" spans="2:14" x14ac:dyDescent="0.25">
      <c r="B577" s="131" t="s">
        <v>70</v>
      </c>
      <c r="C577" s="132">
        <v>850</v>
      </c>
      <c r="D577" s="133">
        <v>0.16120218579234979</v>
      </c>
      <c r="E577" s="132">
        <v>95</v>
      </c>
      <c r="F577" s="133">
        <f t="shared" si="80"/>
        <v>-0.88823529411764701</v>
      </c>
      <c r="G577" s="132">
        <v>937</v>
      </c>
      <c r="H577" s="133">
        <f t="shared" si="80"/>
        <v>8.8631578947368421</v>
      </c>
      <c r="I577" s="132">
        <v>1083</v>
      </c>
      <c r="J577" s="133">
        <f t="shared" si="80"/>
        <v>0.15581643543223045</v>
      </c>
      <c r="K577" s="132"/>
      <c r="L577" s="133"/>
      <c r="M577" s="133"/>
    </row>
    <row r="578" spans="2:14" x14ac:dyDescent="0.25">
      <c r="B578" s="131" t="s">
        <v>72</v>
      </c>
      <c r="C578" s="132">
        <v>994</v>
      </c>
      <c r="D578" s="133">
        <v>0.21071863580998773</v>
      </c>
      <c r="E578" s="132">
        <v>244</v>
      </c>
      <c r="F578" s="133">
        <f t="shared" si="80"/>
        <v>-0.75452716297786715</v>
      </c>
      <c r="G578" s="132">
        <v>1132</v>
      </c>
      <c r="H578" s="133">
        <f t="shared" si="80"/>
        <v>3.639344262295082</v>
      </c>
      <c r="I578" s="132">
        <v>1544</v>
      </c>
      <c r="J578" s="133">
        <f t="shared" si="80"/>
        <v>0.3639575971731448</v>
      </c>
      <c r="K578" s="132"/>
      <c r="L578" s="133"/>
      <c r="M578" s="133"/>
    </row>
    <row r="579" spans="2:14" ht="15.75" x14ac:dyDescent="0.25">
      <c r="B579" s="134" t="s">
        <v>33</v>
      </c>
      <c r="C579" s="135">
        <v>10652</v>
      </c>
      <c r="D579" s="136">
        <v>8.8271352676747128E-2</v>
      </c>
      <c r="E579" s="135">
        <v>3538</v>
      </c>
      <c r="F579" s="136">
        <f t="shared" si="80"/>
        <v>-0.66785580172737513</v>
      </c>
      <c r="G579" s="135">
        <v>8256</v>
      </c>
      <c r="H579" s="136">
        <f t="shared" si="80"/>
        <v>1.3335217637083097</v>
      </c>
      <c r="I579" s="135">
        <v>15242</v>
      </c>
      <c r="J579" s="136">
        <f t="shared" si="80"/>
        <v>0.84617248062015493</v>
      </c>
      <c r="K579" s="135">
        <v>5780</v>
      </c>
      <c r="L579" s="136">
        <v>0.21992401857323762</v>
      </c>
      <c r="M579" s="136">
        <v>0.93052772211088852</v>
      </c>
    </row>
    <row r="580" spans="2:14" ht="6" customHeight="1" x14ac:dyDescent="0.25"/>
    <row r="581" spans="2:14" x14ac:dyDescent="0.25">
      <c r="B581" s="39" t="s">
        <v>19</v>
      </c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</row>
    <row r="582" spans="2:14" x14ac:dyDescent="0.25">
      <c r="C582" s="139"/>
      <c r="E582" s="139"/>
      <c r="G582" s="139"/>
      <c r="I582" s="139"/>
      <c r="K582" s="139"/>
    </row>
    <row r="585" spans="2:14" ht="48.75" customHeight="1" thickBot="1" x14ac:dyDescent="0.3">
      <c r="B585" s="293" t="s">
        <v>149</v>
      </c>
      <c r="C585" s="293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1" t="s">
        <v>124</v>
      </c>
    </row>
    <row r="586" spans="2:14" ht="10.5" customHeight="1" thickBot="1" x14ac:dyDescent="0.3">
      <c r="B586" s="124"/>
      <c r="C586" s="125"/>
      <c r="D586" s="124"/>
      <c r="E586" s="124"/>
      <c r="F586" s="124"/>
      <c r="G586" s="124"/>
      <c r="H586" s="124"/>
      <c r="I586" s="124"/>
      <c r="J586" s="124"/>
      <c r="K586" s="2"/>
      <c r="L586" s="2"/>
      <c r="N586" s="1" t="s">
        <v>125</v>
      </c>
    </row>
    <row r="587" spans="2:14" ht="22.5" thickTop="1" thickBot="1" x14ac:dyDescent="0.3">
      <c r="B587" s="140" t="str">
        <f>C587</f>
        <v>Rusia</v>
      </c>
      <c r="C587" s="303" t="s">
        <v>150</v>
      </c>
      <c r="D587" s="304"/>
      <c r="E587" s="304"/>
      <c r="F587" s="304"/>
      <c r="G587" s="304"/>
      <c r="H587" s="304"/>
      <c r="I587" s="304"/>
      <c r="J587" s="304"/>
      <c r="K587" s="304"/>
      <c r="L587" s="304"/>
      <c r="M587" s="305"/>
    </row>
    <row r="588" spans="2:14" ht="22.5" thickTop="1" thickBot="1" x14ac:dyDescent="0.3">
      <c r="B588" s="3"/>
      <c r="C588" s="306">
        <f>2019</f>
        <v>2019</v>
      </c>
      <c r="D588" s="307"/>
      <c r="E588" s="308">
        <v>2020</v>
      </c>
      <c r="F588" s="307"/>
      <c r="G588" s="308">
        <v>2021</v>
      </c>
      <c r="H588" s="307"/>
      <c r="I588" s="308">
        <v>2022</v>
      </c>
      <c r="J588" s="307"/>
      <c r="K588" s="308">
        <v>2023</v>
      </c>
      <c r="L588" s="309"/>
      <c r="M588" s="310"/>
    </row>
    <row r="589" spans="2:14" ht="16.5" thickTop="1" thickBot="1" x14ac:dyDescent="0.3">
      <c r="B589" s="6"/>
      <c r="C589" s="127" t="s">
        <v>46</v>
      </c>
      <c r="D589" s="128" t="str">
        <f>CONCATENATE("var ",RIGHT(2019,2),"/",RIGHT(2018,2))</f>
        <v>var 19/18</v>
      </c>
      <c r="E589" s="129" t="s">
        <v>46</v>
      </c>
      <c r="F589" s="128" t="str">
        <f>CONCATENATE("var ",RIGHT(E588,2),"/",RIGHT(E588-1,2))</f>
        <v>var 20/19</v>
      </c>
      <c r="G589" s="129" t="s">
        <v>46</v>
      </c>
      <c r="H589" s="128" t="str">
        <f>CONCATENATE("var ",RIGHT(G588,2),"/",RIGHT(G588-1,2))</f>
        <v>var 21/20</v>
      </c>
      <c r="I589" s="129" t="s">
        <v>46</v>
      </c>
      <c r="J589" s="128" t="str">
        <f>CONCATENATE("var ",RIGHT(I588,2),"/",RIGHT(I588-1,2))</f>
        <v>var 22/21</v>
      </c>
      <c r="K589" s="129" t="s">
        <v>46</v>
      </c>
      <c r="L589" s="128" t="str">
        <f>CONCATENATE("var ",RIGHT(K588,2),"/",RIGHT(K588-1,2))</f>
        <v>var 23/22</v>
      </c>
      <c r="M589" s="128" t="str">
        <f>CONCATENATE("var ",RIGHT(K588,2),"/",RIGHT(2019,2))</f>
        <v>var 23/19</v>
      </c>
    </row>
    <row r="590" spans="2:14" x14ac:dyDescent="0.25">
      <c r="B590" s="131" t="s">
        <v>50</v>
      </c>
      <c r="C590" s="132">
        <v>5379</v>
      </c>
      <c r="D590" s="133">
        <v>5.5326662742789967E-2</v>
      </c>
      <c r="E590" s="132">
        <v>6112</v>
      </c>
      <c r="F590" s="133">
        <f t="shared" ref="F590:J602" si="83">IFERROR(E590/C590-1,"-")</f>
        <v>0.13627068228295225</v>
      </c>
      <c r="G590" s="132">
        <v>403</v>
      </c>
      <c r="H590" s="133">
        <f t="shared" si="83"/>
        <v>-0.93406413612565442</v>
      </c>
      <c r="I590" s="132">
        <v>1253</v>
      </c>
      <c r="J590" s="133">
        <f t="shared" si="83"/>
        <v>2.1091811414392061</v>
      </c>
      <c r="K590" s="132">
        <v>1154</v>
      </c>
      <c r="L590" s="133">
        <f t="shared" ref="L590:L593" si="84">IFERROR(K590/I590-1,"-")</f>
        <v>-7.901037509976061E-2</v>
      </c>
      <c r="M590" s="133">
        <f>K590/C590-1</f>
        <v>-0.78546198178100024</v>
      </c>
    </row>
    <row r="591" spans="2:14" x14ac:dyDescent="0.25">
      <c r="B591" s="131" t="s">
        <v>52</v>
      </c>
      <c r="C591" s="132">
        <v>2650</v>
      </c>
      <c r="D591" s="133">
        <v>8.7848932676518832E-2</v>
      </c>
      <c r="E591" s="132">
        <v>3074</v>
      </c>
      <c r="F591" s="133">
        <f t="shared" si="83"/>
        <v>0.15999999999999992</v>
      </c>
      <c r="G591" s="132">
        <v>311</v>
      </c>
      <c r="H591" s="133">
        <f t="shared" si="83"/>
        <v>-0.89882888744307088</v>
      </c>
      <c r="I591" s="132">
        <v>750</v>
      </c>
      <c r="J591" s="133">
        <f t="shared" si="83"/>
        <v>1.4115755627009645</v>
      </c>
      <c r="K591" s="132">
        <v>787</v>
      </c>
      <c r="L591" s="133">
        <f t="shared" si="84"/>
        <v>4.9333333333333229E-2</v>
      </c>
      <c r="M591" s="133">
        <f>IFERROR(K591/C591-1,"-")</f>
        <v>-0.70301886792452828</v>
      </c>
    </row>
    <row r="592" spans="2:14" x14ac:dyDescent="0.25">
      <c r="B592" s="131" t="s">
        <v>54</v>
      </c>
      <c r="C592" s="132">
        <v>4002</v>
      </c>
      <c r="D592" s="133">
        <v>0.28971962616822422</v>
      </c>
      <c r="E592" s="132">
        <v>1106</v>
      </c>
      <c r="F592" s="133">
        <f t="shared" si="83"/>
        <v>-0.72363818090954524</v>
      </c>
      <c r="G592" s="132">
        <v>420</v>
      </c>
      <c r="H592" s="133">
        <f t="shared" si="83"/>
        <v>-0.620253164556962</v>
      </c>
      <c r="I592" s="132">
        <v>492</v>
      </c>
      <c r="J592" s="133">
        <f t="shared" si="83"/>
        <v>0.17142857142857149</v>
      </c>
      <c r="K592" s="132">
        <v>756</v>
      </c>
      <c r="L592" s="133">
        <f t="shared" si="84"/>
        <v>0.53658536585365857</v>
      </c>
      <c r="M592" s="133">
        <f t="shared" ref="M592:M593" si="85">IFERROR(K592/C592-1,"-")</f>
        <v>-0.81109445277361325</v>
      </c>
    </row>
    <row r="593" spans="2:14" x14ac:dyDescent="0.25">
      <c r="B593" s="131" t="s">
        <v>56</v>
      </c>
      <c r="C593" s="132">
        <v>4605</v>
      </c>
      <c r="D593" s="133">
        <v>0.1107091172214183</v>
      </c>
      <c r="E593" s="132">
        <v>0</v>
      </c>
      <c r="F593" s="133">
        <f t="shared" si="83"/>
        <v>-1</v>
      </c>
      <c r="G593" s="132">
        <v>362</v>
      </c>
      <c r="H593" s="133" t="str">
        <f t="shared" si="83"/>
        <v>-</v>
      </c>
      <c r="I593" s="132">
        <v>589</v>
      </c>
      <c r="J593" s="133">
        <f t="shared" si="83"/>
        <v>0.6270718232044199</v>
      </c>
      <c r="K593" s="132">
        <v>834</v>
      </c>
      <c r="L593" s="133">
        <f t="shared" si="84"/>
        <v>0.41595925297113756</v>
      </c>
      <c r="M593" s="133">
        <f t="shared" si="85"/>
        <v>-0.81889250814332248</v>
      </c>
    </row>
    <row r="594" spans="2:14" x14ac:dyDescent="0.25">
      <c r="B594" s="131" t="s">
        <v>58</v>
      </c>
      <c r="C594" s="132">
        <v>5079</v>
      </c>
      <c r="D594" s="133">
        <v>0.2687984011991007</v>
      </c>
      <c r="E594" s="132">
        <v>4</v>
      </c>
      <c r="F594" s="133">
        <f t="shared" si="83"/>
        <v>-0.99921244339436899</v>
      </c>
      <c r="G594" s="132">
        <v>279</v>
      </c>
      <c r="H594" s="133">
        <f t="shared" si="83"/>
        <v>68.75</v>
      </c>
      <c r="I594" s="132">
        <v>423</v>
      </c>
      <c r="J594" s="133">
        <f t="shared" si="83"/>
        <v>0.5161290322580645</v>
      </c>
      <c r="K594" s="132"/>
      <c r="L594" s="133"/>
      <c r="M594" s="133"/>
    </row>
    <row r="595" spans="2:14" x14ac:dyDescent="0.25">
      <c r="B595" s="131" t="s">
        <v>60</v>
      </c>
      <c r="C595" s="132">
        <v>5524</v>
      </c>
      <c r="D595" s="133">
        <v>0.22537710736468508</v>
      </c>
      <c r="E595" s="132">
        <v>7</v>
      </c>
      <c r="F595" s="133">
        <f t="shared" si="83"/>
        <v>-0.99873280231716144</v>
      </c>
      <c r="G595" s="132">
        <v>674</v>
      </c>
      <c r="H595" s="133">
        <f t="shared" si="83"/>
        <v>95.285714285714292</v>
      </c>
      <c r="I595" s="132">
        <v>402</v>
      </c>
      <c r="J595" s="133">
        <f t="shared" si="83"/>
        <v>-0.40356083086053407</v>
      </c>
      <c r="K595" s="132"/>
      <c r="L595" s="133"/>
      <c r="M595" s="133"/>
    </row>
    <row r="596" spans="2:14" x14ac:dyDescent="0.25">
      <c r="B596" s="131" t="s">
        <v>62</v>
      </c>
      <c r="C596" s="132">
        <v>5844</v>
      </c>
      <c r="D596" s="133">
        <v>0.24791800128122987</v>
      </c>
      <c r="E596" s="132">
        <v>273</v>
      </c>
      <c r="F596" s="133">
        <f t="shared" si="83"/>
        <v>-0.95328542094455848</v>
      </c>
      <c r="G596" s="132">
        <v>409</v>
      </c>
      <c r="H596" s="133">
        <f t="shared" si="83"/>
        <v>0.49816849816849818</v>
      </c>
      <c r="I596" s="132">
        <v>589</v>
      </c>
      <c r="J596" s="133">
        <f t="shared" si="83"/>
        <v>0.44009779951100247</v>
      </c>
      <c r="K596" s="132"/>
      <c r="L596" s="133"/>
      <c r="M596" s="133"/>
    </row>
    <row r="597" spans="2:14" x14ac:dyDescent="0.25">
      <c r="B597" s="131" t="s">
        <v>64</v>
      </c>
      <c r="C597" s="132">
        <v>5525</v>
      </c>
      <c r="D597" s="133">
        <v>7.7628242637019618E-2</v>
      </c>
      <c r="E597" s="132">
        <v>208</v>
      </c>
      <c r="F597" s="133">
        <f t="shared" si="83"/>
        <v>-0.96235294117647063</v>
      </c>
      <c r="G597" s="132">
        <v>375</v>
      </c>
      <c r="H597" s="133">
        <f t="shared" si="83"/>
        <v>0.80288461538461542</v>
      </c>
      <c r="I597" s="132">
        <v>428</v>
      </c>
      <c r="J597" s="133">
        <f t="shared" si="83"/>
        <v>0.14133333333333331</v>
      </c>
      <c r="K597" s="132"/>
      <c r="L597" s="133"/>
      <c r="M597" s="133"/>
    </row>
    <row r="598" spans="2:14" x14ac:dyDescent="0.25">
      <c r="B598" s="131" t="s">
        <v>66</v>
      </c>
      <c r="C598" s="132">
        <v>5634</v>
      </c>
      <c r="D598" s="133">
        <v>0.16164948453608252</v>
      </c>
      <c r="E598" s="132">
        <v>153</v>
      </c>
      <c r="F598" s="133">
        <f t="shared" si="83"/>
        <v>-0.97284345047923326</v>
      </c>
      <c r="G598" s="132">
        <v>381</v>
      </c>
      <c r="H598" s="133">
        <f t="shared" si="83"/>
        <v>1.4901960784313726</v>
      </c>
      <c r="I598" s="132">
        <v>537</v>
      </c>
      <c r="J598" s="133">
        <f t="shared" si="83"/>
        <v>0.40944881889763773</v>
      </c>
      <c r="K598" s="132"/>
      <c r="L598" s="133"/>
      <c r="M598" s="133"/>
    </row>
    <row r="599" spans="2:14" x14ac:dyDescent="0.25">
      <c r="B599" s="131" t="s">
        <v>68</v>
      </c>
      <c r="C599" s="132">
        <v>5843</v>
      </c>
      <c r="D599" s="133">
        <v>6.2750090942160774E-2</v>
      </c>
      <c r="E599" s="132">
        <v>263</v>
      </c>
      <c r="F599" s="133">
        <f t="shared" si="83"/>
        <v>-0.95498887557761425</v>
      </c>
      <c r="G599" s="132">
        <v>633</v>
      </c>
      <c r="H599" s="133">
        <f t="shared" si="83"/>
        <v>1.4068441064638781</v>
      </c>
      <c r="I599" s="132">
        <v>668</v>
      </c>
      <c r="J599" s="133">
        <f t="shared" si="83"/>
        <v>5.5292259083728368E-2</v>
      </c>
      <c r="K599" s="132"/>
      <c r="L599" s="133"/>
      <c r="M599" s="133"/>
    </row>
    <row r="600" spans="2:14" x14ac:dyDescent="0.25">
      <c r="B600" s="131" t="s">
        <v>70</v>
      </c>
      <c r="C600" s="132">
        <v>4402</v>
      </c>
      <c r="D600" s="133">
        <v>-1.5873015873015928E-2</v>
      </c>
      <c r="E600" s="132">
        <v>272</v>
      </c>
      <c r="F600" s="133">
        <f t="shared" si="83"/>
        <v>-0.93820990458882325</v>
      </c>
      <c r="G600" s="132">
        <v>790</v>
      </c>
      <c r="H600" s="133">
        <f t="shared" si="83"/>
        <v>1.9044117647058822</v>
      </c>
      <c r="I600" s="132">
        <v>739</v>
      </c>
      <c r="J600" s="133">
        <f t="shared" si="83"/>
        <v>-6.4556962025316467E-2</v>
      </c>
      <c r="K600" s="132"/>
      <c r="L600" s="133"/>
      <c r="M600" s="133"/>
    </row>
    <row r="601" spans="2:14" x14ac:dyDescent="0.25">
      <c r="B601" s="131" t="s">
        <v>72</v>
      </c>
      <c r="C601" s="132">
        <v>4286</v>
      </c>
      <c r="D601" s="133">
        <v>-0.18871853113761117</v>
      </c>
      <c r="E601" s="132">
        <v>412</v>
      </c>
      <c r="F601" s="133">
        <f t="shared" si="83"/>
        <v>-0.90387307512832482</v>
      </c>
      <c r="G601" s="132">
        <v>961</v>
      </c>
      <c r="H601" s="133">
        <f t="shared" si="83"/>
        <v>1.3325242718446604</v>
      </c>
      <c r="I601" s="132">
        <v>985</v>
      </c>
      <c r="J601" s="133">
        <f t="shared" si="83"/>
        <v>2.4973985431841816E-2</v>
      </c>
      <c r="K601" s="132"/>
      <c r="L601" s="133"/>
      <c r="M601" s="133"/>
    </row>
    <row r="602" spans="2:14" ht="15.75" x14ac:dyDescent="0.25">
      <c r="B602" s="134" t="s">
        <v>33</v>
      </c>
      <c r="C602" s="135">
        <v>58773</v>
      </c>
      <c r="D602" s="136">
        <v>0.10461029563779212</v>
      </c>
      <c r="E602" s="135">
        <v>11884</v>
      </c>
      <c r="F602" s="136">
        <f t="shared" si="83"/>
        <v>-0.7977983087472138</v>
      </c>
      <c r="G602" s="135">
        <v>5998</v>
      </c>
      <c r="H602" s="136">
        <f t="shared" si="83"/>
        <v>-0.49528778189161904</v>
      </c>
      <c r="I602" s="135">
        <v>7855</v>
      </c>
      <c r="J602" s="136">
        <f t="shared" si="83"/>
        <v>0.30960320106702244</v>
      </c>
      <c r="K602" s="135">
        <v>3531</v>
      </c>
      <c r="L602" s="136">
        <v>0.14494163424124507</v>
      </c>
      <c r="M602" s="136">
        <v>-0.78774945900456839</v>
      </c>
    </row>
    <row r="603" spans="2:14" ht="6" customHeight="1" x14ac:dyDescent="0.25"/>
    <row r="604" spans="2:14" x14ac:dyDescent="0.25">
      <c r="B604" s="39" t="s">
        <v>19</v>
      </c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</row>
    <row r="605" spans="2:14" x14ac:dyDescent="0.25">
      <c r="C605" s="139"/>
      <c r="E605" s="139"/>
      <c r="G605" s="139"/>
      <c r="I605" s="139"/>
      <c r="K605" s="139"/>
    </row>
    <row r="608" spans="2:14" ht="48.75" customHeight="1" thickBot="1" x14ac:dyDescent="0.3">
      <c r="B608" s="293" t="s">
        <v>151</v>
      </c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1" t="s">
        <v>124</v>
      </c>
    </row>
    <row r="609" spans="2:14" ht="10.5" customHeight="1" thickBot="1" x14ac:dyDescent="0.3">
      <c r="B609" s="124"/>
      <c r="C609" s="125"/>
      <c r="D609" s="124"/>
      <c r="E609" s="124"/>
      <c r="F609" s="124"/>
      <c r="G609" s="124"/>
      <c r="H609" s="124"/>
      <c r="I609" s="124"/>
      <c r="J609" s="124"/>
      <c r="K609" s="2"/>
      <c r="L609" s="2"/>
      <c r="N609" s="1" t="s">
        <v>125</v>
      </c>
    </row>
    <row r="610" spans="2:14" ht="22.5" thickTop="1" thickBot="1" x14ac:dyDescent="0.3">
      <c r="B610" s="140" t="str">
        <f>C610</f>
        <v>República Checa</v>
      </c>
      <c r="C610" s="303" t="s">
        <v>152</v>
      </c>
      <c r="D610" s="304"/>
      <c r="E610" s="304"/>
      <c r="F610" s="304"/>
      <c r="G610" s="304"/>
      <c r="H610" s="304"/>
      <c r="I610" s="304"/>
      <c r="J610" s="304"/>
      <c r="K610" s="304"/>
      <c r="L610" s="304"/>
      <c r="M610" s="305"/>
    </row>
    <row r="611" spans="2:14" ht="22.5" thickTop="1" thickBot="1" x14ac:dyDescent="0.3">
      <c r="B611" s="3"/>
      <c r="C611" s="306">
        <f>2019</f>
        <v>2019</v>
      </c>
      <c r="D611" s="307"/>
      <c r="E611" s="308">
        <v>2020</v>
      </c>
      <c r="F611" s="307"/>
      <c r="G611" s="308">
        <v>2021</v>
      </c>
      <c r="H611" s="307"/>
      <c r="I611" s="308">
        <v>2022</v>
      </c>
      <c r="J611" s="307"/>
      <c r="K611" s="308">
        <v>2023</v>
      </c>
      <c r="L611" s="309"/>
      <c r="M611" s="310"/>
    </row>
    <row r="612" spans="2:14" ht="16.5" thickTop="1" thickBot="1" x14ac:dyDescent="0.3">
      <c r="B612" s="6"/>
      <c r="C612" s="127" t="s">
        <v>46</v>
      </c>
      <c r="D612" s="128" t="str">
        <f>CONCATENATE("var ",RIGHT(2019,2),"/",RIGHT(2018,2))</f>
        <v>var 19/18</v>
      </c>
      <c r="E612" s="129" t="s">
        <v>46</v>
      </c>
      <c r="F612" s="128" t="str">
        <f>CONCATENATE("var ",RIGHT(E611,2),"/",RIGHT(E611-1,2))</f>
        <v>var 20/19</v>
      </c>
      <c r="G612" s="129" t="s">
        <v>46</v>
      </c>
      <c r="H612" s="128" t="str">
        <f>CONCATENATE("var ",RIGHT(G611,2),"/",RIGHT(G611-1,2))</f>
        <v>var 21/20</v>
      </c>
      <c r="I612" s="129" t="s">
        <v>46</v>
      </c>
      <c r="J612" s="128" t="str">
        <f>CONCATENATE("var ",RIGHT(I611,2),"/",RIGHT(I611-1,2))</f>
        <v>var 22/21</v>
      </c>
      <c r="K612" s="129" t="s">
        <v>46</v>
      </c>
      <c r="L612" s="128" t="str">
        <f>CONCATENATE("var ",RIGHT(K611,2),"/",RIGHT(K611-1,2))</f>
        <v>var 23/22</v>
      </c>
      <c r="M612" s="128" t="str">
        <f>CONCATENATE("var ",RIGHT(K611,2),"/",RIGHT(2019,2))</f>
        <v>var 23/19</v>
      </c>
    </row>
    <row r="613" spans="2:14" x14ac:dyDescent="0.25">
      <c r="B613" s="131" t="s">
        <v>50</v>
      </c>
      <c r="C613" s="132">
        <v>576</v>
      </c>
      <c r="D613" s="133">
        <v>0.11844660194174761</v>
      </c>
      <c r="E613" s="132">
        <v>782</v>
      </c>
      <c r="F613" s="133">
        <f t="shared" ref="F613:J625" si="86">IFERROR(E613/C613-1,"-")</f>
        <v>0.35763888888888884</v>
      </c>
      <c r="G613" s="132">
        <v>701</v>
      </c>
      <c r="H613" s="133">
        <f t="shared" si="86"/>
        <v>-0.1035805626598465</v>
      </c>
      <c r="I613" s="132">
        <v>2132</v>
      </c>
      <c r="J613" s="133">
        <f t="shared" si="86"/>
        <v>2.0413694721825961</v>
      </c>
      <c r="K613" s="132">
        <v>1912</v>
      </c>
      <c r="L613" s="133">
        <f t="shared" ref="L613:L616" si="87">IFERROR(K613/I613-1,"-")</f>
        <v>-0.1031894934333959</v>
      </c>
      <c r="M613" s="133">
        <f>K613/C613-1</f>
        <v>2.3194444444444446</v>
      </c>
    </row>
    <row r="614" spans="2:14" x14ac:dyDescent="0.25">
      <c r="B614" s="131" t="s">
        <v>52</v>
      </c>
      <c r="C614" s="132">
        <v>685</v>
      </c>
      <c r="D614" s="133">
        <v>0.42708333333333326</v>
      </c>
      <c r="E614" s="132">
        <v>871</v>
      </c>
      <c r="F614" s="133">
        <f t="shared" si="86"/>
        <v>0.2715328467153284</v>
      </c>
      <c r="G614" s="132">
        <v>1186</v>
      </c>
      <c r="H614" s="133">
        <f t="shared" si="86"/>
        <v>0.36165327210103326</v>
      </c>
      <c r="I614" s="132">
        <v>2172</v>
      </c>
      <c r="J614" s="133">
        <f t="shared" si="86"/>
        <v>0.83136593591905572</v>
      </c>
      <c r="K614" s="132">
        <v>2361</v>
      </c>
      <c r="L614" s="133">
        <f t="shared" si="87"/>
        <v>8.7016574585635276E-2</v>
      </c>
      <c r="M614" s="133">
        <f>IFERROR(K614/C614-1,"-")</f>
        <v>2.4467153284671532</v>
      </c>
    </row>
    <row r="615" spans="2:14" x14ac:dyDescent="0.25">
      <c r="B615" s="131" t="s">
        <v>54</v>
      </c>
      <c r="C615" s="132">
        <v>764</v>
      </c>
      <c r="D615" s="133">
        <v>0.29054054054054057</v>
      </c>
      <c r="E615" s="132">
        <v>334</v>
      </c>
      <c r="F615" s="133">
        <f t="shared" si="86"/>
        <v>-0.56282722513089012</v>
      </c>
      <c r="G615" s="132">
        <v>1704</v>
      </c>
      <c r="H615" s="133">
        <f t="shared" si="86"/>
        <v>4.1017964071856285</v>
      </c>
      <c r="I615" s="132">
        <v>2523</v>
      </c>
      <c r="J615" s="133">
        <f t="shared" si="86"/>
        <v>0.48063380281690149</v>
      </c>
      <c r="K615" s="132">
        <v>3026</v>
      </c>
      <c r="L615" s="133">
        <f t="shared" si="87"/>
        <v>0.19936583432421728</v>
      </c>
      <c r="M615" s="133">
        <f t="shared" ref="M615:M616" si="88">IFERROR(K615/C615-1,"-")</f>
        <v>2.9607329842931938</v>
      </c>
    </row>
    <row r="616" spans="2:14" x14ac:dyDescent="0.25">
      <c r="B616" s="131" t="s">
        <v>56</v>
      </c>
      <c r="C616" s="132">
        <v>753</v>
      </c>
      <c r="D616" s="133">
        <v>0.16203703703703698</v>
      </c>
      <c r="E616" s="132">
        <v>0</v>
      </c>
      <c r="F616" s="133">
        <f t="shared" si="86"/>
        <v>-1</v>
      </c>
      <c r="G616" s="132">
        <v>1802</v>
      </c>
      <c r="H616" s="133" t="str">
        <f t="shared" si="86"/>
        <v>-</v>
      </c>
      <c r="I616" s="132">
        <v>2211</v>
      </c>
      <c r="J616" s="133">
        <f t="shared" si="86"/>
        <v>0.22697003329633736</v>
      </c>
      <c r="K616" s="132">
        <v>2013</v>
      </c>
      <c r="L616" s="133">
        <f t="shared" si="87"/>
        <v>-8.9552238805970186E-2</v>
      </c>
      <c r="M616" s="133">
        <f t="shared" si="88"/>
        <v>1.6733067729083664</v>
      </c>
    </row>
    <row r="617" spans="2:14" x14ac:dyDescent="0.25">
      <c r="B617" s="131" t="s">
        <v>58</v>
      </c>
      <c r="C617" s="132">
        <v>578</v>
      </c>
      <c r="D617" s="133">
        <v>-0.18246110325318243</v>
      </c>
      <c r="E617" s="132">
        <v>6</v>
      </c>
      <c r="F617" s="133">
        <f t="shared" si="86"/>
        <v>-0.98961937716262971</v>
      </c>
      <c r="G617" s="132">
        <v>1952</v>
      </c>
      <c r="H617" s="133">
        <f t="shared" si="86"/>
        <v>324.33333333333331</v>
      </c>
      <c r="I617" s="132">
        <v>2184</v>
      </c>
      <c r="J617" s="133">
        <f t="shared" si="86"/>
        <v>0.11885245901639352</v>
      </c>
      <c r="K617" s="132"/>
      <c r="L617" s="133"/>
      <c r="M617" s="133"/>
    </row>
    <row r="618" spans="2:14" x14ac:dyDescent="0.25">
      <c r="B618" s="131" t="s">
        <v>60</v>
      </c>
      <c r="C618" s="132">
        <v>840</v>
      </c>
      <c r="D618" s="133">
        <v>-0.20754716981132071</v>
      </c>
      <c r="E618" s="132">
        <v>5</v>
      </c>
      <c r="F618" s="133">
        <f t="shared" si="86"/>
        <v>-0.99404761904761907</v>
      </c>
      <c r="G618" s="132">
        <v>1470</v>
      </c>
      <c r="H618" s="133">
        <f t="shared" si="86"/>
        <v>293</v>
      </c>
      <c r="I618" s="132">
        <v>2029</v>
      </c>
      <c r="J618" s="133">
        <f t="shared" si="86"/>
        <v>0.38027210884353746</v>
      </c>
      <c r="K618" s="132"/>
      <c r="L618" s="133"/>
      <c r="M618" s="133"/>
    </row>
    <row r="619" spans="2:14" x14ac:dyDescent="0.25">
      <c r="B619" s="131" t="s">
        <v>62</v>
      </c>
      <c r="C619" s="132">
        <v>1043</v>
      </c>
      <c r="D619" s="133">
        <v>-0.11006825938566556</v>
      </c>
      <c r="E619" s="132">
        <v>290</v>
      </c>
      <c r="F619" s="133">
        <f t="shared" si="86"/>
        <v>-0.72195589645254077</v>
      </c>
      <c r="G619" s="132">
        <v>1990</v>
      </c>
      <c r="H619" s="133">
        <f t="shared" si="86"/>
        <v>5.8620689655172411</v>
      </c>
      <c r="I619" s="132">
        <v>2567</v>
      </c>
      <c r="J619" s="133">
        <f t="shared" si="86"/>
        <v>0.28994974874371859</v>
      </c>
      <c r="K619" s="132"/>
      <c r="L619" s="133"/>
      <c r="M619" s="133"/>
    </row>
    <row r="620" spans="2:14" x14ac:dyDescent="0.25">
      <c r="B620" s="131" t="s">
        <v>64</v>
      </c>
      <c r="C620" s="132">
        <v>1049</v>
      </c>
      <c r="D620" s="133">
        <v>-9.8022355975924347E-2</v>
      </c>
      <c r="E620" s="132">
        <v>551</v>
      </c>
      <c r="F620" s="133">
        <f t="shared" si="86"/>
        <v>-0.47473784556720688</v>
      </c>
      <c r="G620" s="132">
        <v>1447</v>
      </c>
      <c r="H620" s="133">
        <f t="shared" si="86"/>
        <v>1.6261343012704175</v>
      </c>
      <c r="I620" s="132">
        <v>2451</v>
      </c>
      <c r="J620" s="133">
        <f t="shared" si="86"/>
        <v>0.69384934346924676</v>
      </c>
      <c r="K620" s="132"/>
      <c r="L620" s="133"/>
      <c r="M620" s="133"/>
    </row>
    <row r="621" spans="2:14" x14ac:dyDescent="0.25">
      <c r="B621" s="131" t="s">
        <v>66</v>
      </c>
      <c r="C621" s="132">
        <v>1042</v>
      </c>
      <c r="D621" s="133">
        <v>3.3730158730158832E-2</v>
      </c>
      <c r="E621" s="132">
        <v>360</v>
      </c>
      <c r="F621" s="133">
        <f t="shared" si="86"/>
        <v>-0.65451055662188096</v>
      </c>
      <c r="G621" s="132">
        <v>1580</v>
      </c>
      <c r="H621" s="133">
        <f t="shared" si="86"/>
        <v>3.3888888888888893</v>
      </c>
      <c r="I621" s="132">
        <v>2391</v>
      </c>
      <c r="J621" s="133">
        <f t="shared" si="86"/>
        <v>0.5132911392405064</v>
      </c>
      <c r="K621" s="132"/>
      <c r="L621" s="133"/>
      <c r="M621" s="133"/>
    </row>
    <row r="622" spans="2:14" x14ac:dyDescent="0.25">
      <c r="B622" s="131" t="s">
        <v>68</v>
      </c>
      <c r="C622" s="132">
        <v>1351</v>
      </c>
      <c r="D622" s="133">
        <v>0.40729166666666661</v>
      </c>
      <c r="E622" s="132">
        <v>1101</v>
      </c>
      <c r="F622" s="133">
        <f t="shared" si="86"/>
        <v>-0.18504811250925246</v>
      </c>
      <c r="G622" s="132">
        <v>2191</v>
      </c>
      <c r="H622" s="133">
        <f t="shared" si="86"/>
        <v>0.99000908265213439</v>
      </c>
      <c r="I622" s="132">
        <v>2778</v>
      </c>
      <c r="J622" s="133">
        <f t="shared" si="86"/>
        <v>0.26791419443176623</v>
      </c>
      <c r="K622" s="132"/>
      <c r="L622" s="133"/>
      <c r="M622" s="133"/>
    </row>
    <row r="623" spans="2:14" x14ac:dyDescent="0.25">
      <c r="B623" s="131" t="s">
        <v>70</v>
      </c>
      <c r="C623" s="132">
        <v>988</v>
      </c>
      <c r="D623" s="133">
        <v>0.19902912621359214</v>
      </c>
      <c r="E623" s="132">
        <v>1032</v>
      </c>
      <c r="F623" s="133">
        <f t="shared" si="86"/>
        <v>4.4534412955465674E-2</v>
      </c>
      <c r="G623" s="132">
        <v>2133</v>
      </c>
      <c r="H623" s="133">
        <f t="shared" si="86"/>
        <v>1.066860465116279</v>
      </c>
      <c r="I623" s="132">
        <v>2189</v>
      </c>
      <c r="J623" s="133">
        <f t="shared" si="86"/>
        <v>2.6254102203469243E-2</v>
      </c>
      <c r="K623" s="132"/>
      <c r="L623" s="133"/>
      <c r="M623" s="133"/>
    </row>
    <row r="624" spans="2:14" x14ac:dyDescent="0.25">
      <c r="B624" s="131" t="s">
        <v>72</v>
      </c>
      <c r="C624" s="132">
        <v>1005</v>
      </c>
      <c r="D624" s="133">
        <v>0.39004149377593356</v>
      </c>
      <c r="E624" s="132">
        <v>823</v>
      </c>
      <c r="F624" s="133">
        <f t="shared" si="86"/>
        <v>-0.1810945273631841</v>
      </c>
      <c r="G624" s="132">
        <v>2333</v>
      </c>
      <c r="H624" s="133">
        <f t="shared" si="86"/>
        <v>1.8347509113001217</v>
      </c>
      <c r="I624" s="132">
        <v>1993</v>
      </c>
      <c r="J624" s="133">
        <f t="shared" si="86"/>
        <v>-0.1457351050150022</v>
      </c>
      <c r="K624" s="132"/>
      <c r="L624" s="133"/>
      <c r="M624" s="133"/>
    </row>
    <row r="625" spans="2:14" ht="15.75" x14ac:dyDescent="0.25">
      <c r="B625" s="134" t="s">
        <v>33</v>
      </c>
      <c r="C625" s="135">
        <v>10674</v>
      </c>
      <c r="D625" s="136">
        <v>8.3434835566382537E-2</v>
      </c>
      <c r="E625" s="135">
        <v>6155</v>
      </c>
      <c r="F625" s="136">
        <f t="shared" si="86"/>
        <v>-0.42336518643432641</v>
      </c>
      <c r="G625" s="135">
        <v>20489</v>
      </c>
      <c r="H625" s="136">
        <f t="shared" si="86"/>
        <v>2.3288383428107231</v>
      </c>
      <c r="I625" s="135">
        <v>27620</v>
      </c>
      <c r="J625" s="136">
        <f t="shared" si="86"/>
        <v>0.34804041192835178</v>
      </c>
      <c r="K625" s="135">
        <v>9312</v>
      </c>
      <c r="L625" s="136">
        <v>3.0316441690639628E-2</v>
      </c>
      <c r="M625" s="136">
        <v>2.3520518358531319</v>
      </c>
    </row>
    <row r="626" spans="2:14" ht="6" customHeight="1" x14ac:dyDescent="0.25"/>
    <row r="627" spans="2:14" x14ac:dyDescent="0.25">
      <c r="B627" s="39" t="s">
        <v>19</v>
      </c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</row>
    <row r="628" spans="2:14" x14ac:dyDescent="0.25">
      <c r="C628" s="139"/>
      <c r="E628" s="139"/>
      <c r="G628" s="139"/>
      <c r="I628" s="139"/>
      <c r="K628" s="139"/>
    </row>
    <row r="630" spans="2:14" ht="48.75" customHeight="1" thickBot="1" x14ac:dyDescent="0.3">
      <c r="B630" s="293" t="s">
        <v>153</v>
      </c>
      <c r="C630" s="293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1" t="s">
        <v>124</v>
      </c>
    </row>
    <row r="631" spans="2:14" ht="10.5" customHeight="1" thickBot="1" x14ac:dyDescent="0.3">
      <c r="B631" s="124"/>
      <c r="C631" s="125"/>
      <c r="D631" s="124"/>
      <c r="E631" s="124"/>
      <c r="F631" s="124"/>
      <c r="G631" s="124"/>
      <c r="H631" s="124"/>
      <c r="I631" s="124"/>
      <c r="J631" s="124"/>
      <c r="K631" s="2"/>
      <c r="L631" s="2"/>
      <c r="N631" s="1" t="s">
        <v>125</v>
      </c>
    </row>
    <row r="632" spans="2:14" ht="22.5" thickTop="1" thickBot="1" x14ac:dyDescent="0.3">
      <c r="B632" s="140" t="s">
        <v>154</v>
      </c>
      <c r="C632" s="303" t="s">
        <v>155</v>
      </c>
      <c r="D632" s="304"/>
      <c r="E632" s="304"/>
      <c r="F632" s="304"/>
      <c r="G632" s="304"/>
      <c r="H632" s="304"/>
      <c r="I632" s="304"/>
      <c r="J632" s="304"/>
      <c r="K632" s="304"/>
      <c r="L632" s="304"/>
      <c r="M632" s="305"/>
    </row>
    <row r="633" spans="2:14" ht="22.5" thickTop="1" thickBot="1" x14ac:dyDescent="0.3">
      <c r="B633" s="3"/>
      <c r="C633" s="306">
        <f>2019</f>
        <v>2019</v>
      </c>
      <c r="D633" s="307"/>
      <c r="E633" s="308">
        <v>2020</v>
      </c>
      <c r="F633" s="307"/>
      <c r="G633" s="308">
        <v>2021</v>
      </c>
      <c r="H633" s="307"/>
      <c r="I633" s="308">
        <v>2022</v>
      </c>
      <c r="J633" s="307"/>
      <c r="K633" s="308">
        <v>2023</v>
      </c>
      <c r="L633" s="309"/>
      <c r="M633" s="310"/>
    </row>
    <row r="634" spans="2:14" ht="16.5" thickTop="1" thickBot="1" x14ac:dyDescent="0.3">
      <c r="B634" s="6"/>
      <c r="C634" s="127" t="s">
        <v>46</v>
      </c>
      <c r="D634" s="128" t="str">
        <f>CONCATENATE("var ",RIGHT(2019,2),"/",RIGHT(2018,2))</f>
        <v>var 19/18</v>
      </c>
      <c r="E634" s="129" t="s">
        <v>46</v>
      </c>
      <c r="F634" s="128" t="str">
        <f>CONCATENATE("var ",RIGHT(E633,2),"/",RIGHT(E633-1,2))</f>
        <v>var 20/19</v>
      </c>
      <c r="G634" s="129" t="s">
        <v>46</v>
      </c>
      <c r="H634" s="128" t="str">
        <f>CONCATENATE("var ",RIGHT(G633,2),"/",RIGHT(G633-1,2))</f>
        <v>var 21/20</v>
      </c>
      <c r="I634" s="129" t="s">
        <v>46</v>
      </c>
      <c r="J634" s="128" t="str">
        <f>CONCATENATE("var ",RIGHT(I633,2),"/",RIGHT(I633-1,2))</f>
        <v>var 22/21</v>
      </c>
      <c r="K634" s="129" t="s">
        <v>46</v>
      </c>
      <c r="L634" s="128" t="str">
        <f>CONCATENATE("var ",RIGHT(K633,2),"/",RIGHT(K633-1,2))</f>
        <v>var 23/22</v>
      </c>
      <c r="M634" s="128" t="str">
        <f>CONCATENATE("var ",RIGHT(K633,2),"/",RIGHT(2019,2))</f>
        <v>var 23/19</v>
      </c>
    </row>
    <row r="635" spans="2:14" x14ac:dyDescent="0.25">
      <c r="B635" s="131" t="s">
        <v>50</v>
      </c>
      <c r="C635" s="132">
        <v>674</v>
      </c>
      <c r="D635" s="133">
        <v>-3.8516405135520682E-2</v>
      </c>
      <c r="E635" s="132">
        <v>1076</v>
      </c>
      <c r="F635" s="133">
        <f t="shared" ref="F635:J647" si="89">IFERROR(E635/C635-1,"-")</f>
        <v>0.59643916913946593</v>
      </c>
      <c r="G635" s="132">
        <v>292</v>
      </c>
      <c r="H635" s="133">
        <f t="shared" si="89"/>
        <v>-0.72862453531598514</v>
      </c>
      <c r="I635" s="132">
        <v>1451</v>
      </c>
      <c r="J635" s="133">
        <f t="shared" si="89"/>
        <v>3.9691780821917808</v>
      </c>
      <c r="K635" s="132">
        <v>2082</v>
      </c>
      <c r="L635" s="133">
        <f t="shared" ref="L635:L638" si="90">IFERROR(K635/I635-1,"-")</f>
        <v>0.43487250172294978</v>
      </c>
      <c r="M635" s="133">
        <f>K635/C635-1</f>
        <v>2.0890207715133533</v>
      </c>
    </row>
    <row r="636" spans="2:14" x14ac:dyDescent="0.25">
      <c r="B636" s="131" t="s">
        <v>52</v>
      </c>
      <c r="C636" s="132">
        <v>730</v>
      </c>
      <c r="D636" s="133">
        <v>0.21464226289517474</v>
      </c>
      <c r="E636" s="132">
        <v>953</v>
      </c>
      <c r="F636" s="133">
        <f t="shared" si="89"/>
        <v>0.30547945205479454</v>
      </c>
      <c r="G636" s="132">
        <v>202</v>
      </c>
      <c r="H636" s="133">
        <f t="shared" si="89"/>
        <v>-0.7880377754459601</v>
      </c>
      <c r="I636" s="132">
        <v>1625</v>
      </c>
      <c r="J636" s="133">
        <f t="shared" si="89"/>
        <v>7.0445544554455441</v>
      </c>
      <c r="K636" s="132">
        <v>2256</v>
      </c>
      <c r="L636" s="133">
        <f t="shared" si="90"/>
        <v>0.38830769230769224</v>
      </c>
      <c r="M636" s="133">
        <f>IFERROR(K636/C636-1,"-")</f>
        <v>2.0904109589041098</v>
      </c>
    </row>
    <row r="637" spans="2:14" x14ac:dyDescent="0.25">
      <c r="B637" s="131" t="s">
        <v>54</v>
      </c>
      <c r="C637" s="132">
        <v>821</v>
      </c>
      <c r="D637" s="133">
        <v>0.26502311248073962</v>
      </c>
      <c r="E637" s="132">
        <v>337</v>
      </c>
      <c r="F637" s="133">
        <f t="shared" si="89"/>
        <v>-0.58952496954933009</v>
      </c>
      <c r="G637" s="132">
        <v>207</v>
      </c>
      <c r="H637" s="133">
        <f t="shared" si="89"/>
        <v>-0.3857566765578635</v>
      </c>
      <c r="I637" s="132">
        <v>1662</v>
      </c>
      <c r="J637" s="133">
        <f t="shared" si="89"/>
        <v>7.0289855072463769</v>
      </c>
      <c r="K637" s="132">
        <v>1904</v>
      </c>
      <c r="L637" s="133">
        <f t="shared" si="90"/>
        <v>0.14560770156438019</v>
      </c>
      <c r="M637" s="133">
        <f t="shared" ref="M637:M638" si="91">IFERROR(K637/C637-1,"-")</f>
        <v>1.3191230207064555</v>
      </c>
    </row>
    <row r="638" spans="2:14" x14ac:dyDescent="0.25">
      <c r="B638" s="131" t="s">
        <v>56</v>
      </c>
      <c r="C638" s="132">
        <v>1282</v>
      </c>
      <c r="D638" s="133">
        <v>0.45516458569807039</v>
      </c>
      <c r="E638" s="132">
        <v>0</v>
      </c>
      <c r="F638" s="133">
        <f t="shared" si="89"/>
        <v>-1</v>
      </c>
      <c r="G638" s="132">
        <v>518</v>
      </c>
      <c r="H638" s="133" t="str">
        <f t="shared" si="89"/>
        <v>-</v>
      </c>
      <c r="I638" s="132">
        <v>2647</v>
      </c>
      <c r="J638" s="133">
        <f t="shared" si="89"/>
        <v>4.1100386100386102</v>
      </c>
      <c r="K638" s="132">
        <v>3282</v>
      </c>
      <c r="L638" s="133">
        <f t="shared" si="90"/>
        <v>0.23989421987155279</v>
      </c>
      <c r="M638" s="133">
        <f t="shared" si="91"/>
        <v>1.5600624024960998</v>
      </c>
    </row>
    <row r="639" spans="2:14" x14ac:dyDescent="0.25">
      <c r="B639" s="131" t="s">
        <v>58</v>
      </c>
      <c r="C639" s="132">
        <v>1368</v>
      </c>
      <c r="D639" s="133">
        <v>2.2421524663677195E-2</v>
      </c>
      <c r="E639" s="132">
        <v>1</v>
      </c>
      <c r="F639" s="133">
        <f t="shared" si="89"/>
        <v>-0.9992690058479532</v>
      </c>
      <c r="G639" s="132">
        <v>592</v>
      </c>
      <c r="H639" s="133">
        <f t="shared" si="89"/>
        <v>591</v>
      </c>
      <c r="I639" s="132">
        <v>2712</v>
      </c>
      <c r="J639" s="133">
        <f t="shared" si="89"/>
        <v>3.5810810810810807</v>
      </c>
      <c r="K639" s="132"/>
      <c r="L639" s="133"/>
      <c r="M639" s="133"/>
    </row>
    <row r="640" spans="2:14" x14ac:dyDescent="0.25">
      <c r="B640" s="131" t="s">
        <v>60</v>
      </c>
      <c r="C640" s="132">
        <v>2020</v>
      </c>
      <c r="D640" s="133">
        <v>-6.481481481481477E-2</v>
      </c>
      <c r="E640" s="132">
        <v>19</v>
      </c>
      <c r="F640" s="133">
        <f t="shared" si="89"/>
        <v>-0.99059405940594059</v>
      </c>
      <c r="G640" s="132">
        <v>1158</v>
      </c>
      <c r="H640" s="133">
        <f t="shared" si="89"/>
        <v>59.94736842105263</v>
      </c>
      <c r="I640" s="132">
        <v>3163</v>
      </c>
      <c r="J640" s="133">
        <f t="shared" si="89"/>
        <v>1.7314335060449051</v>
      </c>
      <c r="K640" s="132"/>
      <c r="L640" s="133"/>
      <c r="M640" s="133"/>
    </row>
    <row r="641" spans="2:14" x14ac:dyDescent="0.25">
      <c r="B641" s="131" t="s">
        <v>62</v>
      </c>
      <c r="C641" s="132">
        <v>2495</v>
      </c>
      <c r="D641" s="133">
        <v>0.38611111111111107</v>
      </c>
      <c r="E641" s="132">
        <v>879</v>
      </c>
      <c r="F641" s="133">
        <f t="shared" si="89"/>
        <v>-0.64769539078156313</v>
      </c>
      <c r="G641" s="132">
        <v>2192</v>
      </c>
      <c r="H641" s="133">
        <f t="shared" si="89"/>
        <v>1.4937428896473266</v>
      </c>
      <c r="I641" s="132">
        <v>3094</v>
      </c>
      <c r="J641" s="133">
        <f t="shared" si="89"/>
        <v>0.41149635036496357</v>
      </c>
      <c r="K641" s="132"/>
      <c r="L641" s="133"/>
      <c r="M641" s="133"/>
    </row>
    <row r="642" spans="2:14" x14ac:dyDescent="0.25">
      <c r="B642" s="131" t="s">
        <v>64</v>
      </c>
      <c r="C642" s="132">
        <v>2263</v>
      </c>
      <c r="D642" s="133">
        <v>0.1202970297029704</v>
      </c>
      <c r="E642" s="132">
        <v>1409</v>
      </c>
      <c r="F642" s="133">
        <f t="shared" si="89"/>
        <v>-0.37737516570923557</v>
      </c>
      <c r="G642" s="132">
        <v>2134</v>
      </c>
      <c r="H642" s="133">
        <f t="shared" si="89"/>
        <v>0.51454932576295254</v>
      </c>
      <c r="I642" s="132">
        <v>3343</v>
      </c>
      <c r="J642" s="133">
        <f t="shared" si="89"/>
        <v>0.5665417057169635</v>
      </c>
      <c r="K642" s="132"/>
      <c r="L642" s="133"/>
      <c r="M642" s="133"/>
    </row>
    <row r="643" spans="2:14" x14ac:dyDescent="0.25">
      <c r="B643" s="131" t="s">
        <v>66</v>
      </c>
      <c r="C643" s="132">
        <v>2136</v>
      </c>
      <c r="D643" s="133">
        <v>0.16276537833424065</v>
      </c>
      <c r="E643" s="132">
        <v>828</v>
      </c>
      <c r="F643" s="133">
        <f t="shared" si="89"/>
        <v>-0.61235955056179781</v>
      </c>
      <c r="G643" s="132">
        <v>1768</v>
      </c>
      <c r="H643" s="133">
        <f t="shared" si="89"/>
        <v>1.1352657004830919</v>
      </c>
      <c r="I643" s="132">
        <v>2472</v>
      </c>
      <c r="J643" s="133">
        <f t="shared" si="89"/>
        <v>0.3981900452488687</v>
      </c>
      <c r="K643" s="132"/>
      <c r="L643" s="133"/>
      <c r="M643" s="133"/>
    </row>
    <row r="644" spans="2:14" x14ac:dyDescent="0.25">
      <c r="B644" s="131" t="s">
        <v>68</v>
      </c>
      <c r="C644" s="132">
        <v>1369</v>
      </c>
      <c r="D644" s="133">
        <v>0.35948361469712009</v>
      </c>
      <c r="E644" s="132">
        <v>461</v>
      </c>
      <c r="F644" s="133">
        <f t="shared" si="89"/>
        <v>-0.66325785244704161</v>
      </c>
      <c r="G644" s="132">
        <v>1594</v>
      </c>
      <c r="H644" s="133">
        <f t="shared" si="89"/>
        <v>2.457700650759219</v>
      </c>
      <c r="I644" s="132">
        <v>2285</v>
      </c>
      <c r="J644" s="133">
        <f t="shared" si="89"/>
        <v>0.43350062735257211</v>
      </c>
      <c r="K644" s="132"/>
      <c r="L644" s="133"/>
      <c r="M644" s="133"/>
    </row>
    <row r="645" spans="2:14" x14ac:dyDescent="0.25">
      <c r="B645" s="131" t="s">
        <v>70</v>
      </c>
      <c r="C645" s="132">
        <v>804</v>
      </c>
      <c r="D645" s="133">
        <v>0.22748091603053444</v>
      </c>
      <c r="E645" s="132">
        <v>287</v>
      </c>
      <c r="F645" s="133">
        <f t="shared" si="89"/>
        <v>-0.64303482587064675</v>
      </c>
      <c r="G645" s="132">
        <v>1245</v>
      </c>
      <c r="H645" s="133">
        <f t="shared" si="89"/>
        <v>3.3379790940766547</v>
      </c>
      <c r="I645" s="132">
        <v>1790</v>
      </c>
      <c r="J645" s="133">
        <f t="shared" si="89"/>
        <v>0.43775100401606415</v>
      </c>
      <c r="K645" s="132"/>
      <c r="L645" s="133"/>
      <c r="M645" s="133"/>
    </row>
    <row r="646" spans="2:14" x14ac:dyDescent="0.25">
      <c r="B646" s="131" t="s">
        <v>72</v>
      </c>
      <c r="C646" s="132">
        <v>1197</v>
      </c>
      <c r="D646" s="133">
        <v>0.34645669291338588</v>
      </c>
      <c r="E646" s="132">
        <v>415</v>
      </c>
      <c r="F646" s="133">
        <f t="shared" si="89"/>
        <v>-0.65329991645781127</v>
      </c>
      <c r="G646" s="132">
        <v>1394</v>
      </c>
      <c r="H646" s="133">
        <f t="shared" si="89"/>
        <v>2.3590361445783135</v>
      </c>
      <c r="I646" s="132">
        <v>2020</v>
      </c>
      <c r="J646" s="133">
        <f t="shared" si="89"/>
        <v>0.44906743185078901</v>
      </c>
      <c r="K646" s="132"/>
      <c r="L646" s="133"/>
      <c r="M646" s="133"/>
    </row>
    <row r="647" spans="2:14" ht="15.75" x14ac:dyDescent="0.25">
      <c r="B647" s="134" t="s">
        <v>33</v>
      </c>
      <c r="C647" s="135">
        <v>17159</v>
      </c>
      <c r="D647" s="136">
        <v>0.18028614665015819</v>
      </c>
      <c r="E647" s="135">
        <v>6665</v>
      </c>
      <c r="F647" s="136">
        <f t="shared" si="89"/>
        <v>-0.61157410105484</v>
      </c>
      <c r="G647" s="135">
        <v>13296</v>
      </c>
      <c r="H647" s="136">
        <f t="shared" si="89"/>
        <v>0.99489872468117024</v>
      </c>
      <c r="I647" s="135">
        <v>28264</v>
      </c>
      <c r="J647" s="136">
        <f t="shared" si="89"/>
        <v>1.1257521058965101</v>
      </c>
      <c r="K647" s="135">
        <v>9524</v>
      </c>
      <c r="L647" s="136">
        <v>0.28964116452268107</v>
      </c>
      <c r="M647" s="136">
        <v>1.7157114342743087</v>
      </c>
    </row>
    <row r="648" spans="2:14" ht="6" customHeight="1" x14ac:dyDescent="0.25"/>
    <row r="649" spans="2:14" x14ac:dyDescent="0.25">
      <c r="B649" s="39" t="s">
        <v>19</v>
      </c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</row>
    <row r="650" spans="2:14" x14ac:dyDescent="0.25">
      <c r="C650" s="139"/>
      <c r="E650" s="139"/>
      <c r="G650" s="139"/>
      <c r="I650" s="139"/>
      <c r="K650" s="139"/>
    </row>
    <row r="655" spans="2:14" ht="48.75" customHeight="1" thickBot="1" x14ac:dyDescent="0.3">
      <c r="B655" s="293" t="s">
        <v>156</v>
      </c>
      <c r="C655" s="293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1" t="s">
        <v>124</v>
      </c>
    </row>
    <row r="656" spans="2:14" ht="10.5" customHeight="1" thickBot="1" x14ac:dyDescent="0.3">
      <c r="B656" s="124"/>
      <c r="C656" s="125"/>
      <c r="D656" s="124"/>
      <c r="E656" s="124"/>
      <c r="F656" s="124"/>
      <c r="G656" s="124"/>
      <c r="H656" s="124"/>
      <c r="I656" s="124"/>
      <c r="J656" s="124"/>
      <c r="K656" s="2"/>
      <c r="L656" s="2"/>
      <c r="N656" s="1" t="s">
        <v>125</v>
      </c>
    </row>
    <row r="657" spans="2:13" ht="22.5" thickTop="1" thickBot="1" x14ac:dyDescent="0.3">
      <c r="B657" s="140" t="str">
        <f>C657</f>
        <v>Estados Unidos de América</v>
      </c>
      <c r="C657" s="303" t="s">
        <v>157</v>
      </c>
      <c r="D657" s="304"/>
      <c r="E657" s="304"/>
      <c r="F657" s="304"/>
      <c r="G657" s="304"/>
      <c r="H657" s="304"/>
      <c r="I657" s="304"/>
      <c r="J657" s="304"/>
      <c r="K657" s="304"/>
      <c r="L657" s="304"/>
      <c r="M657" s="305"/>
    </row>
    <row r="658" spans="2:13" ht="22.5" thickTop="1" thickBot="1" x14ac:dyDescent="0.3">
      <c r="B658" s="3"/>
      <c r="C658" s="306">
        <f>2019</f>
        <v>2019</v>
      </c>
      <c r="D658" s="307"/>
      <c r="E658" s="308">
        <v>2020</v>
      </c>
      <c r="F658" s="307"/>
      <c r="G658" s="308">
        <v>2021</v>
      </c>
      <c r="H658" s="307"/>
      <c r="I658" s="308">
        <v>2022</v>
      </c>
      <c r="J658" s="307"/>
      <c r="K658" s="308">
        <v>2023</v>
      </c>
      <c r="L658" s="309"/>
      <c r="M658" s="310"/>
    </row>
    <row r="659" spans="2:13" ht="16.5" thickTop="1" thickBot="1" x14ac:dyDescent="0.3">
      <c r="B659" s="6"/>
      <c r="C659" s="127" t="s">
        <v>46</v>
      </c>
      <c r="D659" s="128" t="str">
        <f>CONCATENATE("var ",RIGHT(2019,2),"/",RIGHT(2018,2))</f>
        <v>var 19/18</v>
      </c>
      <c r="E659" s="129" t="s">
        <v>46</v>
      </c>
      <c r="F659" s="128" t="str">
        <f>CONCATENATE("var ",RIGHT(E658,2),"/",RIGHT(E658-1,2))</f>
        <v>var 20/19</v>
      </c>
      <c r="G659" s="129" t="s">
        <v>46</v>
      </c>
      <c r="H659" s="128" t="str">
        <f>CONCATENATE("var ",RIGHT(G658,2),"/",RIGHT(G658-1,2))</f>
        <v>var 21/20</v>
      </c>
      <c r="I659" s="129" t="s">
        <v>46</v>
      </c>
      <c r="J659" s="128" t="str">
        <f>CONCATENATE("var ",RIGHT(I658,2),"/",RIGHT(I658-1,2))</f>
        <v>var 22/21</v>
      </c>
      <c r="K659" s="129" t="s">
        <v>46</v>
      </c>
      <c r="L659" s="128" t="str">
        <f>CONCATENATE("var ",RIGHT(K658,2),"/",RIGHT(K658-1,2))</f>
        <v>var 23/22</v>
      </c>
      <c r="M659" s="128" t="str">
        <f>CONCATENATE("var ",RIGHT(K658,2),"/",RIGHT(2019,2))</f>
        <v>var 23/19</v>
      </c>
    </row>
    <row r="660" spans="2:13" x14ac:dyDescent="0.25">
      <c r="B660" s="131" t="s">
        <v>50</v>
      </c>
      <c r="C660" s="132">
        <v>1336</v>
      </c>
      <c r="D660" s="133">
        <v>0.2784688995215312</v>
      </c>
      <c r="E660" s="132">
        <v>1372</v>
      </c>
      <c r="F660" s="133">
        <f t="shared" ref="F660:J672" si="92">IFERROR(E660/C660-1,"-")</f>
        <v>2.6946107784431073E-2</v>
      </c>
      <c r="G660" s="132">
        <v>181</v>
      </c>
      <c r="H660" s="133">
        <f t="shared" si="92"/>
        <v>-0.86807580174927113</v>
      </c>
      <c r="I660" s="132">
        <v>1057</v>
      </c>
      <c r="J660" s="133">
        <f t="shared" si="92"/>
        <v>4.8397790055248615</v>
      </c>
      <c r="K660" s="132">
        <v>2324</v>
      </c>
      <c r="L660" s="133">
        <f t="shared" ref="L660:L663" si="93">IFERROR(K660/I660-1,"-")</f>
        <v>1.1986754966887418</v>
      </c>
      <c r="M660" s="133">
        <f>K660/C660-1</f>
        <v>0.73952095808383222</v>
      </c>
    </row>
    <row r="661" spans="2:13" x14ac:dyDescent="0.25">
      <c r="B661" s="131" t="s">
        <v>52</v>
      </c>
      <c r="C661" s="132">
        <v>1340</v>
      </c>
      <c r="D661" s="133">
        <v>0.11573688592839293</v>
      </c>
      <c r="E661" s="132">
        <v>1501</v>
      </c>
      <c r="F661" s="133">
        <f t="shared" si="92"/>
        <v>0.12014925373134333</v>
      </c>
      <c r="G661" s="132">
        <v>180</v>
      </c>
      <c r="H661" s="133">
        <f t="shared" si="92"/>
        <v>-0.88007994670219858</v>
      </c>
      <c r="I661" s="132">
        <v>1321</v>
      </c>
      <c r="J661" s="133">
        <f t="shared" si="92"/>
        <v>6.3388888888888886</v>
      </c>
      <c r="K661" s="132">
        <v>2360</v>
      </c>
      <c r="L661" s="133">
        <f t="shared" si="93"/>
        <v>0.78652535957607883</v>
      </c>
      <c r="M661" s="133">
        <f>IFERROR(K661/C661-1,"-")</f>
        <v>0.76119402985074625</v>
      </c>
    </row>
    <row r="662" spans="2:13" x14ac:dyDescent="0.25">
      <c r="B662" s="131" t="s">
        <v>54</v>
      </c>
      <c r="C662" s="132">
        <v>1776</v>
      </c>
      <c r="D662" s="133">
        <v>-0.10528967254408061</v>
      </c>
      <c r="E662" s="132">
        <v>541</v>
      </c>
      <c r="F662" s="133">
        <f t="shared" si="92"/>
        <v>-0.69538288288288286</v>
      </c>
      <c r="G662" s="132">
        <v>185</v>
      </c>
      <c r="H662" s="133">
        <f t="shared" si="92"/>
        <v>-0.65804066543438078</v>
      </c>
      <c r="I662" s="132">
        <v>2502</v>
      </c>
      <c r="J662" s="133">
        <f t="shared" si="92"/>
        <v>12.524324324324324</v>
      </c>
      <c r="K662" s="132">
        <v>2872</v>
      </c>
      <c r="L662" s="133">
        <f t="shared" si="93"/>
        <v>0.14788169464428447</v>
      </c>
      <c r="M662" s="133">
        <f t="shared" ref="M662:M663" si="94">IFERROR(K662/C662-1,"-")</f>
        <v>0.61711711711711703</v>
      </c>
    </row>
    <row r="663" spans="2:13" x14ac:dyDescent="0.25">
      <c r="B663" s="131" t="s">
        <v>56</v>
      </c>
      <c r="C663" s="132">
        <v>1691</v>
      </c>
      <c r="D663" s="133">
        <v>0.13337801608579092</v>
      </c>
      <c r="E663" s="132">
        <v>0</v>
      </c>
      <c r="F663" s="133">
        <f t="shared" si="92"/>
        <v>-1</v>
      </c>
      <c r="G663" s="132">
        <v>266</v>
      </c>
      <c r="H663" s="133" t="str">
        <f t="shared" si="92"/>
        <v>-</v>
      </c>
      <c r="I663" s="132">
        <v>2880</v>
      </c>
      <c r="J663" s="133">
        <f t="shared" si="92"/>
        <v>9.8270676691729317</v>
      </c>
      <c r="K663" s="132">
        <v>3582</v>
      </c>
      <c r="L663" s="133">
        <f t="shared" si="93"/>
        <v>0.24374999999999991</v>
      </c>
      <c r="M663" s="133">
        <f t="shared" si="94"/>
        <v>1.1182732111176819</v>
      </c>
    </row>
    <row r="664" spans="2:13" x14ac:dyDescent="0.25">
      <c r="B664" s="131" t="s">
        <v>58</v>
      </c>
      <c r="C664" s="132">
        <v>1250</v>
      </c>
      <c r="D664" s="133">
        <v>-0.2711370262390671</v>
      </c>
      <c r="E664" s="132">
        <v>0</v>
      </c>
      <c r="F664" s="133">
        <f t="shared" si="92"/>
        <v>-1</v>
      </c>
      <c r="G664" s="132">
        <v>405</v>
      </c>
      <c r="H664" s="133" t="str">
        <f t="shared" si="92"/>
        <v>-</v>
      </c>
      <c r="I664" s="132">
        <v>1563</v>
      </c>
      <c r="J664" s="133">
        <f t="shared" si="92"/>
        <v>2.8592592592592592</v>
      </c>
      <c r="K664" s="132"/>
      <c r="L664" s="133"/>
      <c r="M664" s="133"/>
    </row>
    <row r="665" spans="2:13" x14ac:dyDescent="0.25">
      <c r="B665" s="131" t="s">
        <v>60</v>
      </c>
      <c r="C665" s="132">
        <v>1566</v>
      </c>
      <c r="D665" s="133">
        <v>-0.15579514824797847</v>
      </c>
      <c r="E665" s="132">
        <v>12</v>
      </c>
      <c r="F665" s="133">
        <f t="shared" si="92"/>
        <v>-0.9923371647509579</v>
      </c>
      <c r="G665" s="132">
        <v>364</v>
      </c>
      <c r="H665" s="133">
        <f t="shared" si="92"/>
        <v>29.333333333333332</v>
      </c>
      <c r="I665" s="132">
        <v>3423</v>
      </c>
      <c r="J665" s="133">
        <f t="shared" si="92"/>
        <v>8.4038461538461533</v>
      </c>
      <c r="K665" s="132"/>
      <c r="L665" s="133"/>
      <c r="M665" s="133"/>
    </row>
    <row r="666" spans="2:13" x14ac:dyDescent="0.25">
      <c r="B666" s="131" t="s">
        <v>62</v>
      </c>
      <c r="C666" s="132">
        <v>1527</v>
      </c>
      <c r="D666" s="133">
        <v>0.21479713603818618</v>
      </c>
      <c r="E666" s="132">
        <v>189</v>
      </c>
      <c r="F666" s="133">
        <f t="shared" si="92"/>
        <v>-0.87622789783889976</v>
      </c>
      <c r="G666" s="132">
        <v>942</v>
      </c>
      <c r="H666" s="133">
        <f t="shared" si="92"/>
        <v>3.9841269841269842</v>
      </c>
      <c r="I666" s="132">
        <v>2471</v>
      </c>
      <c r="J666" s="133">
        <f t="shared" si="92"/>
        <v>1.6231422505307855</v>
      </c>
      <c r="K666" s="132"/>
      <c r="L666" s="133"/>
      <c r="M666" s="133"/>
    </row>
    <row r="667" spans="2:13" x14ac:dyDescent="0.25">
      <c r="B667" s="131" t="s">
        <v>64</v>
      </c>
      <c r="C667" s="132">
        <v>1264</v>
      </c>
      <c r="D667" s="133">
        <v>0.10974539069359079</v>
      </c>
      <c r="E667" s="132">
        <v>140</v>
      </c>
      <c r="F667" s="133">
        <f t="shared" si="92"/>
        <v>-0.88924050632911389</v>
      </c>
      <c r="G667" s="132">
        <v>830</v>
      </c>
      <c r="H667" s="133">
        <f t="shared" si="92"/>
        <v>4.9285714285714288</v>
      </c>
      <c r="I667" s="132">
        <v>1900</v>
      </c>
      <c r="J667" s="133">
        <f t="shared" si="92"/>
        <v>1.2891566265060241</v>
      </c>
      <c r="K667" s="132"/>
      <c r="L667" s="133"/>
      <c r="M667" s="133"/>
    </row>
    <row r="668" spans="2:13" x14ac:dyDescent="0.25">
      <c r="B668" s="131" t="s">
        <v>66</v>
      </c>
      <c r="C668" s="132">
        <v>1110</v>
      </c>
      <c r="D668" s="133">
        <v>-0.11412609736632084</v>
      </c>
      <c r="E668" s="132">
        <v>127</v>
      </c>
      <c r="F668" s="133">
        <f t="shared" si="92"/>
        <v>-0.88558558558558564</v>
      </c>
      <c r="G668" s="132">
        <v>817</v>
      </c>
      <c r="H668" s="133">
        <f t="shared" si="92"/>
        <v>5.4330708661417324</v>
      </c>
      <c r="I668" s="132">
        <v>2189</v>
      </c>
      <c r="J668" s="133">
        <f t="shared" si="92"/>
        <v>1.6793145654834762</v>
      </c>
      <c r="K668" s="132"/>
      <c r="L668" s="133"/>
      <c r="M668" s="133"/>
    </row>
    <row r="669" spans="2:13" x14ac:dyDescent="0.25">
      <c r="B669" s="131" t="s">
        <v>68</v>
      </c>
      <c r="C669" s="132">
        <v>1231</v>
      </c>
      <c r="D669" s="133">
        <v>-2.4564183835182218E-2</v>
      </c>
      <c r="E669" s="132">
        <v>149</v>
      </c>
      <c r="F669" s="133">
        <f t="shared" si="92"/>
        <v>-0.87896019496344435</v>
      </c>
      <c r="G669" s="132">
        <v>873</v>
      </c>
      <c r="H669" s="133">
        <f t="shared" si="92"/>
        <v>4.8590604026845634</v>
      </c>
      <c r="I669" s="132">
        <v>2144</v>
      </c>
      <c r="J669" s="133">
        <f t="shared" si="92"/>
        <v>1.4558991981672396</v>
      </c>
      <c r="K669" s="132"/>
      <c r="L669" s="133"/>
      <c r="M669" s="133"/>
    </row>
    <row r="670" spans="2:13" x14ac:dyDescent="0.25">
      <c r="B670" s="131" t="s">
        <v>70</v>
      </c>
      <c r="C670" s="132">
        <v>1324</v>
      </c>
      <c r="D670" s="133">
        <v>-0.11615487316421891</v>
      </c>
      <c r="E670" s="132">
        <v>114</v>
      </c>
      <c r="F670" s="133">
        <f t="shared" si="92"/>
        <v>-0.91389728096676737</v>
      </c>
      <c r="G670" s="132">
        <v>1038</v>
      </c>
      <c r="H670" s="133">
        <f t="shared" si="92"/>
        <v>8.1052631578947363</v>
      </c>
      <c r="I670" s="132">
        <v>2283</v>
      </c>
      <c r="J670" s="133">
        <f t="shared" si="92"/>
        <v>1.199421965317919</v>
      </c>
      <c r="K670" s="132"/>
      <c r="L670" s="133"/>
      <c r="M670" s="133"/>
    </row>
    <row r="671" spans="2:13" x14ac:dyDescent="0.25">
      <c r="B671" s="131" t="s">
        <v>72</v>
      </c>
      <c r="C671" s="132">
        <v>1622</v>
      </c>
      <c r="D671" s="133">
        <v>-5.4227405247813443E-2</v>
      </c>
      <c r="E671" s="132">
        <v>337</v>
      </c>
      <c r="F671" s="133">
        <f t="shared" si="92"/>
        <v>-0.79223181257706532</v>
      </c>
      <c r="G671" s="132">
        <v>1479</v>
      </c>
      <c r="H671" s="133">
        <f t="shared" si="92"/>
        <v>3.388724035608309</v>
      </c>
      <c r="I671" s="132">
        <v>2774</v>
      </c>
      <c r="J671" s="133">
        <f t="shared" si="92"/>
        <v>0.87559161595672741</v>
      </c>
      <c r="K671" s="132"/>
      <c r="L671" s="133"/>
      <c r="M671" s="133"/>
    </row>
    <row r="672" spans="2:13" ht="15.75" x14ac:dyDescent="0.25">
      <c r="B672" s="134" t="s">
        <v>33</v>
      </c>
      <c r="C672" s="135">
        <v>17037</v>
      </c>
      <c r="D672" s="136">
        <v>-2.1817764253315719E-2</v>
      </c>
      <c r="E672" s="135">
        <v>4482</v>
      </c>
      <c r="F672" s="136">
        <f t="shared" si="92"/>
        <v>-0.73692551505546744</v>
      </c>
      <c r="G672" s="135">
        <v>7560</v>
      </c>
      <c r="H672" s="136">
        <f t="shared" si="92"/>
        <v>0.68674698795180733</v>
      </c>
      <c r="I672" s="135">
        <v>26507</v>
      </c>
      <c r="J672" s="136">
        <f t="shared" si="92"/>
        <v>2.5062169312169313</v>
      </c>
      <c r="K672" s="135">
        <v>11138</v>
      </c>
      <c r="L672" s="136">
        <v>0.43530927835051547</v>
      </c>
      <c r="M672" s="136">
        <v>0.81312062510174177</v>
      </c>
    </row>
    <row r="673" spans="2:14" ht="6" customHeight="1" x14ac:dyDescent="0.25"/>
    <row r="674" spans="2:14" x14ac:dyDescent="0.25">
      <c r="B674" s="39" t="s">
        <v>19</v>
      </c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</row>
    <row r="675" spans="2:14" x14ac:dyDescent="0.25">
      <c r="C675" s="139"/>
      <c r="E675" s="139"/>
      <c r="G675" s="139"/>
      <c r="I675" s="139"/>
      <c r="K675" s="139"/>
    </row>
    <row r="679" spans="2:14" ht="48.75" customHeight="1" thickBot="1" x14ac:dyDescent="0.3">
      <c r="B679" s="293" t="s">
        <v>158</v>
      </c>
      <c r="C679" s="293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1" t="s">
        <v>124</v>
      </c>
    </row>
    <row r="680" spans="2:14" ht="10.5" customHeight="1" thickBot="1" x14ac:dyDescent="0.3">
      <c r="B680" s="124"/>
      <c r="C680" s="125"/>
      <c r="D680" s="124"/>
      <c r="E680" s="124"/>
      <c r="F680" s="124"/>
      <c r="G680" s="124"/>
      <c r="H680" s="124"/>
      <c r="I680" s="124"/>
      <c r="J680" s="124"/>
      <c r="K680" s="2"/>
      <c r="L680" s="2"/>
      <c r="N680" s="1" t="s">
        <v>125</v>
      </c>
    </row>
    <row r="681" spans="2:14" ht="22.5" thickTop="1" thickBot="1" x14ac:dyDescent="0.3">
      <c r="B681" s="140" t="str">
        <f>C681</f>
        <v>Otros países o territorios del mundo (excluida España)</v>
      </c>
      <c r="C681" s="303" t="s">
        <v>159</v>
      </c>
      <c r="D681" s="304"/>
      <c r="E681" s="304"/>
      <c r="F681" s="304"/>
      <c r="G681" s="304"/>
      <c r="H681" s="304"/>
      <c r="I681" s="304"/>
      <c r="J681" s="304"/>
      <c r="K681" s="304"/>
      <c r="L681" s="304"/>
      <c r="M681" s="305"/>
    </row>
    <row r="682" spans="2:14" ht="22.5" thickTop="1" thickBot="1" x14ac:dyDescent="0.3">
      <c r="B682" s="3"/>
      <c r="C682" s="306">
        <f>2019</f>
        <v>2019</v>
      </c>
      <c r="D682" s="307"/>
      <c r="E682" s="308">
        <v>2020</v>
      </c>
      <c r="F682" s="307"/>
      <c r="G682" s="308">
        <v>2021</v>
      </c>
      <c r="H682" s="307"/>
      <c r="I682" s="308">
        <v>2022</v>
      </c>
      <c r="J682" s="307"/>
      <c r="K682" s="308">
        <v>2023</v>
      </c>
      <c r="L682" s="309"/>
      <c r="M682" s="310"/>
    </row>
    <row r="683" spans="2:14" ht="16.5" thickTop="1" thickBot="1" x14ac:dyDescent="0.3">
      <c r="B683" s="6"/>
      <c r="C683" s="127" t="s">
        <v>46</v>
      </c>
      <c r="D683" s="128" t="str">
        <f>CONCATENATE("var ",RIGHT(2019,2),"/",RIGHT(2018,2))</f>
        <v>var 19/18</v>
      </c>
      <c r="E683" s="129" t="s">
        <v>46</v>
      </c>
      <c r="F683" s="128" t="str">
        <f>CONCATENATE("var ",RIGHT(E682,2),"/",RIGHT(E682-1,2))</f>
        <v>var 20/19</v>
      </c>
      <c r="G683" s="129" t="s">
        <v>46</v>
      </c>
      <c r="H683" s="128" t="str">
        <f>CONCATENATE("var ",RIGHT(G682,2),"/",RIGHT(G682-1,2))</f>
        <v>var 21/20</v>
      </c>
      <c r="I683" s="129" t="s">
        <v>46</v>
      </c>
      <c r="J683" s="128" t="str">
        <f>CONCATENATE("var ",RIGHT(I682,2),"/",RIGHT(I682-1,2))</f>
        <v>var 22/21</v>
      </c>
      <c r="K683" s="129" t="s">
        <v>46</v>
      </c>
      <c r="L683" s="128" t="str">
        <f>CONCATENATE("var ",RIGHT(K682,2),"/",RIGHT(K682-1,2))</f>
        <v>var 23/22</v>
      </c>
      <c r="M683" s="128" t="str">
        <f>CONCATENATE("var ",RIGHT(K682,2),"/",RIGHT(2019,2))</f>
        <v>var 23/19</v>
      </c>
    </row>
    <row r="684" spans="2:14" x14ac:dyDescent="0.25">
      <c r="B684" s="131" t="s">
        <v>50</v>
      </c>
      <c r="C684" s="132">
        <v>110916</v>
      </c>
      <c r="D684" s="133">
        <v>7.5914249684741586E-2</v>
      </c>
      <c r="E684" s="132">
        <v>117052</v>
      </c>
      <c r="F684" s="133">
        <f t="shared" ref="F684:J696" si="95">IFERROR(E684/C684-1,"-")</f>
        <v>5.5321143928738881E-2</v>
      </c>
      <c r="G684" s="132">
        <v>17300</v>
      </c>
      <c r="H684" s="133">
        <f t="shared" si="95"/>
        <v>-0.85220243994122269</v>
      </c>
      <c r="I684" s="132">
        <v>96374</v>
      </c>
      <c r="J684" s="133">
        <f t="shared" si="95"/>
        <v>4.5707514450867048</v>
      </c>
      <c r="K684" s="132">
        <v>132462</v>
      </c>
      <c r="L684" s="133">
        <f t="shared" ref="L684:L687" si="96">IFERROR(K684/I684-1,"-")</f>
        <v>0.37445784132649895</v>
      </c>
      <c r="M684" s="133">
        <f>K684/C684-1</f>
        <v>0.19425511197663092</v>
      </c>
    </row>
    <row r="685" spans="2:14" x14ac:dyDescent="0.25">
      <c r="B685" s="131" t="s">
        <v>52</v>
      </c>
      <c r="C685" s="132">
        <v>102777</v>
      </c>
      <c r="D685" s="133">
        <v>3.1845790873952007E-2</v>
      </c>
      <c r="E685" s="132">
        <v>113655</v>
      </c>
      <c r="F685" s="133">
        <f t="shared" si="95"/>
        <v>0.10584080095741255</v>
      </c>
      <c r="G685" s="132">
        <v>21704</v>
      </c>
      <c r="H685" s="133">
        <f t="shared" si="95"/>
        <v>-0.80903611807663545</v>
      </c>
      <c r="I685" s="132">
        <v>110132</v>
      </c>
      <c r="J685" s="133">
        <f t="shared" si="95"/>
        <v>4.0742720235901215</v>
      </c>
      <c r="K685" s="132">
        <v>130143</v>
      </c>
      <c r="L685" s="133">
        <f t="shared" si="96"/>
        <v>0.18170014164820403</v>
      </c>
      <c r="M685" s="133">
        <f>IFERROR(K685/C685-1,"-")</f>
        <v>0.26626579876820688</v>
      </c>
    </row>
    <row r="686" spans="2:14" x14ac:dyDescent="0.25">
      <c r="B686" s="131" t="s">
        <v>54</v>
      </c>
      <c r="C686" s="132">
        <v>115463</v>
      </c>
      <c r="D686" s="133">
        <v>9.5682292655152823E-2</v>
      </c>
      <c r="E686" s="132">
        <v>36627</v>
      </c>
      <c r="F686" s="133">
        <f t="shared" si="95"/>
        <v>-0.68278149710296798</v>
      </c>
      <c r="G686" s="132">
        <v>27480</v>
      </c>
      <c r="H686" s="133">
        <f t="shared" si="95"/>
        <v>-0.2497338029322631</v>
      </c>
      <c r="I686" s="132">
        <v>114550</v>
      </c>
      <c r="J686" s="133">
        <f t="shared" si="95"/>
        <v>3.1684861717612813</v>
      </c>
      <c r="K686" s="132">
        <v>123425</v>
      </c>
      <c r="L686" s="133">
        <f t="shared" si="96"/>
        <v>7.7477084242688843E-2</v>
      </c>
      <c r="M686" s="133">
        <f t="shared" ref="M686:M687" si="97">IFERROR(K686/C686-1,"-")</f>
        <v>6.8957155105964674E-2</v>
      </c>
    </row>
    <row r="687" spans="2:14" x14ac:dyDescent="0.25">
      <c r="B687" s="131" t="s">
        <v>56</v>
      </c>
      <c r="C687" s="132">
        <v>92722</v>
      </c>
      <c r="D687" s="133">
        <v>-3.9856685754522614E-2</v>
      </c>
      <c r="E687" s="132">
        <v>0</v>
      </c>
      <c r="F687" s="133">
        <f t="shared" si="95"/>
        <v>-1</v>
      </c>
      <c r="G687" s="132">
        <v>34706</v>
      </c>
      <c r="H687" s="133" t="str">
        <f t="shared" si="95"/>
        <v>-</v>
      </c>
      <c r="I687" s="132">
        <v>109812</v>
      </c>
      <c r="J687" s="133">
        <f t="shared" si="95"/>
        <v>2.164063850631015</v>
      </c>
      <c r="K687" s="132">
        <v>118811</v>
      </c>
      <c r="L687" s="133">
        <f t="shared" si="96"/>
        <v>8.1949149455432968E-2</v>
      </c>
      <c r="M687" s="133">
        <f t="shared" si="97"/>
        <v>0.28136796013890986</v>
      </c>
    </row>
    <row r="688" spans="2:14" x14ac:dyDescent="0.25">
      <c r="B688" s="131" t="s">
        <v>58</v>
      </c>
      <c r="C688" s="132">
        <v>82812</v>
      </c>
      <c r="D688" s="133">
        <v>-1.3191291602616784E-2</v>
      </c>
      <c r="E688" s="132">
        <v>295</v>
      </c>
      <c r="F688" s="133">
        <f t="shared" si="95"/>
        <v>-0.99643771434091677</v>
      </c>
      <c r="G688" s="132">
        <v>34064</v>
      </c>
      <c r="H688" s="133">
        <f t="shared" si="95"/>
        <v>114.47118644067797</v>
      </c>
      <c r="I688" s="132">
        <v>85167</v>
      </c>
      <c r="J688" s="133">
        <f t="shared" si="95"/>
        <v>1.500205495537811</v>
      </c>
      <c r="K688" s="132"/>
      <c r="L688" s="133"/>
      <c r="M688" s="133"/>
    </row>
    <row r="689" spans="2:13" x14ac:dyDescent="0.25">
      <c r="B689" s="131" t="s">
        <v>60</v>
      </c>
      <c r="C689" s="132">
        <v>89572</v>
      </c>
      <c r="D689" s="133">
        <v>-1.7667767017974789E-2</v>
      </c>
      <c r="E689" s="132">
        <v>876</v>
      </c>
      <c r="F689" s="133">
        <f t="shared" si="95"/>
        <v>-0.99022015808511588</v>
      </c>
      <c r="G689" s="132">
        <v>37026</v>
      </c>
      <c r="H689" s="133">
        <f t="shared" si="95"/>
        <v>41.267123287671232</v>
      </c>
      <c r="I689" s="132">
        <v>90243</v>
      </c>
      <c r="J689" s="133">
        <f t="shared" si="95"/>
        <v>1.4372873116188623</v>
      </c>
      <c r="K689" s="132"/>
      <c r="L689" s="133"/>
      <c r="M689" s="133"/>
    </row>
    <row r="690" spans="2:13" x14ac:dyDescent="0.25">
      <c r="B690" s="131" t="s">
        <v>62</v>
      </c>
      <c r="C690" s="132">
        <v>97640</v>
      </c>
      <c r="D690" s="133">
        <v>-1.0970088024067293E-2</v>
      </c>
      <c r="E690" s="132">
        <v>21212</v>
      </c>
      <c r="F690" s="133">
        <f t="shared" si="95"/>
        <v>-0.78275297009422373</v>
      </c>
      <c r="G690" s="132">
        <v>62858</v>
      </c>
      <c r="H690" s="133">
        <f t="shared" si="95"/>
        <v>1.9633226475579861</v>
      </c>
      <c r="I690" s="132">
        <v>101875</v>
      </c>
      <c r="J690" s="133">
        <f t="shared" si="95"/>
        <v>0.62071653568360441</v>
      </c>
      <c r="K690" s="132"/>
      <c r="L690" s="133"/>
      <c r="M690" s="133"/>
    </row>
    <row r="691" spans="2:13" x14ac:dyDescent="0.25">
      <c r="B691" s="131" t="s">
        <v>64</v>
      </c>
      <c r="C691" s="132">
        <v>98059</v>
      </c>
      <c r="D691" s="133">
        <v>-2.9503167062549518E-2</v>
      </c>
      <c r="E691" s="132">
        <v>30653</v>
      </c>
      <c r="F691" s="133">
        <f t="shared" si="95"/>
        <v>-0.68740248217909627</v>
      </c>
      <c r="G691" s="132">
        <v>69312</v>
      </c>
      <c r="H691" s="133">
        <f t="shared" si="95"/>
        <v>1.2611816135451668</v>
      </c>
      <c r="I691" s="132">
        <v>99653</v>
      </c>
      <c r="J691" s="133">
        <f t="shared" si="95"/>
        <v>0.4377452677746998</v>
      </c>
      <c r="K691" s="132"/>
      <c r="L691" s="133"/>
      <c r="M691" s="133"/>
    </row>
    <row r="692" spans="2:13" x14ac:dyDescent="0.25">
      <c r="B692" s="131" t="s">
        <v>66</v>
      </c>
      <c r="C692" s="132">
        <v>91292</v>
      </c>
      <c r="D692" s="133">
        <v>-2.3761148063391579E-2</v>
      </c>
      <c r="E692" s="132">
        <v>19402</v>
      </c>
      <c r="F692" s="133">
        <f t="shared" si="95"/>
        <v>-0.78747316303728698</v>
      </c>
      <c r="G692" s="132">
        <v>67269</v>
      </c>
      <c r="H692" s="133">
        <f t="shared" si="95"/>
        <v>2.4671167920832904</v>
      </c>
      <c r="I692" s="132">
        <v>90145</v>
      </c>
      <c r="J692" s="133">
        <f t="shared" si="95"/>
        <v>0.34006749022580984</v>
      </c>
      <c r="K692" s="132"/>
      <c r="L692" s="133"/>
      <c r="M692" s="133"/>
    </row>
    <row r="693" spans="2:13" x14ac:dyDescent="0.25">
      <c r="B693" s="131" t="s">
        <v>68</v>
      </c>
      <c r="C693" s="132">
        <v>110231</v>
      </c>
      <c r="D693" s="133">
        <v>2.5252055508017346E-2</v>
      </c>
      <c r="E693" s="132">
        <v>19325</v>
      </c>
      <c r="F693" s="133">
        <f t="shared" si="95"/>
        <v>-0.82468634050312528</v>
      </c>
      <c r="G693" s="132">
        <v>86806</v>
      </c>
      <c r="H693" s="133">
        <f t="shared" si="95"/>
        <v>3.4919016817593791</v>
      </c>
      <c r="I693" s="132">
        <v>111013</v>
      </c>
      <c r="J693" s="133">
        <f t="shared" si="95"/>
        <v>0.27886321222035337</v>
      </c>
      <c r="K693" s="132"/>
      <c r="L693" s="133"/>
      <c r="M693" s="133"/>
    </row>
    <row r="694" spans="2:13" x14ac:dyDescent="0.25">
      <c r="B694" s="131" t="s">
        <v>70</v>
      </c>
      <c r="C694" s="132">
        <v>115457</v>
      </c>
      <c r="D694" s="133">
        <v>5.9209379558360808E-2</v>
      </c>
      <c r="E694" s="132">
        <v>15909</v>
      </c>
      <c r="F694" s="133">
        <f t="shared" si="95"/>
        <v>-0.86220844123786344</v>
      </c>
      <c r="G694" s="132">
        <v>93009</v>
      </c>
      <c r="H694" s="133">
        <f t="shared" si="95"/>
        <v>4.8463134075051855</v>
      </c>
      <c r="I694" s="132">
        <v>118152</v>
      </c>
      <c r="J694" s="133">
        <f t="shared" si="95"/>
        <v>0.27032867786988346</v>
      </c>
      <c r="K694" s="132"/>
      <c r="L694" s="133"/>
      <c r="M694" s="133"/>
    </row>
    <row r="695" spans="2:13" x14ac:dyDescent="0.25">
      <c r="B695" s="131" t="s">
        <v>72</v>
      </c>
      <c r="C695" s="132">
        <v>116213</v>
      </c>
      <c r="D695" s="133">
        <v>-1.0397329563840096E-2</v>
      </c>
      <c r="E695" s="132">
        <v>21371</v>
      </c>
      <c r="F695" s="133">
        <f t="shared" si="95"/>
        <v>-0.81610491081032244</v>
      </c>
      <c r="G695" s="132">
        <v>102635</v>
      </c>
      <c r="H695" s="133">
        <f t="shared" si="95"/>
        <v>3.8025361471152497</v>
      </c>
      <c r="I695" s="132">
        <v>130684</v>
      </c>
      <c r="J695" s="133">
        <f t="shared" si="95"/>
        <v>0.27328883908997903</v>
      </c>
      <c r="K695" s="132"/>
      <c r="L695" s="133"/>
      <c r="M695" s="133"/>
    </row>
    <row r="696" spans="2:13" ht="15.75" x14ac:dyDescent="0.25">
      <c r="B696" s="134" t="s">
        <v>33</v>
      </c>
      <c r="C696" s="135">
        <v>1223154</v>
      </c>
      <c r="D696" s="136">
        <v>1.3402066980508387E-2</v>
      </c>
      <c r="E696" s="135">
        <v>396558</v>
      </c>
      <c r="F696" s="136">
        <f t="shared" si="95"/>
        <v>-0.67579061998734424</v>
      </c>
      <c r="G696" s="135">
        <v>654169</v>
      </c>
      <c r="H696" s="136">
        <f t="shared" si="95"/>
        <v>0.64961745822805228</v>
      </c>
      <c r="I696" s="135">
        <v>1257800</v>
      </c>
      <c r="J696" s="136">
        <f t="shared" si="95"/>
        <v>0.9227447341589099</v>
      </c>
      <c r="K696" s="135">
        <v>504841</v>
      </c>
      <c r="L696" s="136">
        <v>0.17168367110112603</v>
      </c>
      <c r="M696" s="136">
        <v>0.19665163862538448</v>
      </c>
    </row>
    <row r="697" spans="2:13" ht="6" customHeight="1" x14ac:dyDescent="0.25"/>
    <row r="698" spans="2:13" x14ac:dyDescent="0.25">
      <c r="B698" s="39" t="s">
        <v>19</v>
      </c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</row>
    <row r="699" spans="2:13" x14ac:dyDescent="0.25">
      <c r="C699" s="139"/>
      <c r="E699" s="139"/>
      <c r="G699" s="139"/>
      <c r="I699" s="139"/>
      <c r="K699" s="139"/>
    </row>
  </sheetData>
  <mergeCells count="222">
    <mergeCell ref="B4:M4"/>
    <mergeCell ref="Z4:AI4"/>
    <mergeCell ref="AK4:AT4"/>
    <mergeCell ref="C6:M6"/>
    <mergeCell ref="AA6:AI6"/>
    <mergeCell ref="AL6:AT6"/>
    <mergeCell ref="AR7:AT7"/>
    <mergeCell ref="B26:M26"/>
    <mergeCell ref="C28:M28"/>
    <mergeCell ref="AN7:AO7"/>
    <mergeCell ref="AP7:AQ7"/>
    <mergeCell ref="C29:D29"/>
    <mergeCell ref="E29:F29"/>
    <mergeCell ref="G29:H29"/>
    <mergeCell ref="I29:J29"/>
    <mergeCell ref="K29:M29"/>
    <mergeCell ref="AC7:AD7"/>
    <mergeCell ref="AE7:AF7"/>
    <mergeCell ref="AG7:AI7"/>
    <mergeCell ref="AL7:AM7"/>
    <mergeCell ref="C7:D7"/>
    <mergeCell ref="E7:F7"/>
    <mergeCell ref="G7:H7"/>
    <mergeCell ref="I7:J7"/>
    <mergeCell ref="K7:M7"/>
    <mergeCell ref="AA7:AB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0317A-8C36-4C62-A843-6271CFDC1B4C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93" t="s">
        <v>40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1" t="s">
        <v>41</v>
      </c>
    </row>
    <row r="5" spans="1:14" ht="10.5" customHeight="1" thickBot="1" x14ac:dyDescent="0.3">
      <c r="B5" s="124"/>
      <c r="C5" s="125"/>
      <c r="D5" s="124"/>
      <c r="E5" s="124"/>
      <c r="F5" s="124"/>
      <c r="G5" s="124"/>
      <c r="H5" s="124"/>
      <c r="I5" s="124"/>
      <c r="J5" s="124"/>
      <c r="K5" s="2"/>
      <c r="L5" s="2"/>
      <c r="N5" s="1" t="s">
        <v>43</v>
      </c>
    </row>
    <row r="6" spans="1:14" ht="22.5" thickTop="1" thickBot="1" x14ac:dyDescent="0.3">
      <c r="B6" s="126" t="s">
        <v>33</v>
      </c>
      <c r="C6" s="303" t="s">
        <v>45</v>
      </c>
      <c r="D6" s="304"/>
      <c r="E6" s="304"/>
      <c r="F6" s="304"/>
      <c r="G6" s="304"/>
      <c r="H6" s="304"/>
      <c r="I6" s="304"/>
      <c r="J6" s="304"/>
      <c r="K6" s="304"/>
      <c r="L6" s="304"/>
      <c r="M6" s="305"/>
    </row>
    <row r="7" spans="1:14" ht="22.5" thickTop="1" thickBot="1" x14ac:dyDescent="0.3">
      <c r="B7" s="3"/>
      <c r="C7" s="306">
        <f>2019</f>
        <v>2019</v>
      </c>
      <c r="D7" s="307"/>
      <c r="E7" s="308">
        <v>2020</v>
      </c>
      <c r="F7" s="307"/>
      <c r="G7" s="308">
        <v>2021</v>
      </c>
      <c r="H7" s="307"/>
      <c r="I7" s="308">
        <v>2022</v>
      </c>
      <c r="J7" s="307"/>
      <c r="K7" s="308">
        <v>2023</v>
      </c>
      <c r="L7" s="309"/>
      <c r="M7" s="310"/>
    </row>
    <row r="8" spans="1:14" ht="16.5" thickTop="1" thickBot="1" x14ac:dyDescent="0.3">
      <c r="B8" s="6"/>
      <c r="C8" s="127" t="s">
        <v>46</v>
      </c>
      <c r="D8" s="128" t="str">
        <f>CONCATENATE("var ",RIGHT(2019,2),"/",RIGHT(2018,2))</f>
        <v>var 19/18</v>
      </c>
      <c r="E8" s="129" t="s">
        <v>46</v>
      </c>
      <c r="F8" s="128" t="str">
        <f>CONCATENATE("var ",RIGHT(E7,2),"/",RIGHT(E7-1,2))</f>
        <v>var 20/19</v>
      </c>
      <c r="G8" s="129" t="s">
        <v>46</v>
      </c>
      <c r="H8" s="128" t="str">
        <f>CONCATENATE("var ",RIGHT(G7,2),"/",RIGHT(G7-1,2))</f>
        <v>var 21/20</v>
      </c>
      <c r="I8" s="129" t="s">
        <v>46</v>
      </c>
      <c r="J8" s="128" t="str">
        <f>CONCATENATE("var ",RIGHT(I7,2),"/",RIGHT(I7-1,2))</f>
        <v>var 22/21</v>
      </c>
      <c r="K8" s="129" t="s">
        <v>46</v>
      </c>
      <c r="L8" s="128" t="str">
        <f>CONCATENATE("var ",RIGHT(K7,2),"/",RIGHT(K7-1,2))</f>
        <v>var 23/22</v>
      </c>
      <c r="M8" s="128" t="str">
        <f>CONCATENATE("var ",RIGHT(K7,2),"/",RIGHT(2019,2))</f>
        <v>var 23/19</v>
      </c>
    </row>
    <row r="9" spans="1:14" x14ac:dyDescent="0.25">
      <c r="A9" s="1" t="s">
        <v>49</v>
      </c>
      <c r="B9" s="131" t="s">
        <v>50</v>
      </c>
      <c r="C9" s="132">
        <v>373317</v>
      </c>
      <c r="D9" s="133">
        <v>2.0449053674324036E-2</v>
      </c>
      <c r="E9" s="132">
        <v>386253</v>
      </c>
      <c r="F9" s="133">
        <f t="shared" ref="F9:F21" si="0">IFERROR(E9/C9-1,"-")</f>
        <v>3.4651516003825211E-2</v>
      </c>
      <c r="G9" s="132">
        <v>46362</v>
      </c>
      <c r="H9" s="133">
        <f t="shared" ref="H9:J21" si="1">IFERROR(G9/E9-1,"-")</f>
        <v>-0.87996986431173352</v>
      </c>
      <c r="I9" s="132">
        <v>273717</v>
      </c>
      <c r="J9" s="133">
        <f t="shared" si="1"/>
        <v>4.9039083732367024</v>
      </c>
      <c r="K9" s="132">
        <v>403637</v>
      </c>
      <c r="L9" s="133">
        <f t="shared" ref="L9:L12" si="2">IFERROR(K9/I9-1,"-")</f>
        <v>0.47465082548763871</v>
      </c>
      <c r="M9" s="133">
        <f>K9/C9-1</f>
        <v>8.1217838994741776E-2</v>
      </c>
    </row>
    <row r="10" spans="1:14" x14ac:dyDescent="0.25">
      <c r="A10" s="1" t="s">
        <v>51</v>
      </c>
      <c r="B10" s="131" t="s">
        <v>52</v>
      </c>
      <c r="C10" s="132">
        <v>364413</v>
      </c>
      <c r="D10" s="133">
        <v>-5.5994433301952418E-3</v>
      </c>
      <c r="E10" s="132">
        <v>404607</v>
      </c>
      <c r="F10" s="133">
        <f t="shared" si="0"/>
        <v>0.11029793119345355</v>
      </c>
      <c r="G10" s="132">
        <v>56791</v>
      </c>
      <c r="H10" s="133">
        <f t="shared" si="1"/>
        <v>-0.85963910658985143</v>
      </c>
      <c r="I10" s="132">
        <v>349079</v>
      </c>
      <c r="J10" s="133">
        <f t="shared" si="1"/>
        <v>5.1467309961085386</v>
      </c>
      <c r="K10" s="132">
        <v>411122</v>
      </c>
      <c r="L10" s="133">
        <f>IFERROR(K10/I10-1,"-")</f>
        <v>0.17773340705112606</v>
      </c>
      <c r="M10" s="133">
        <f>IFERROR(K10/C10-1,"-")</f>
        <v>0.12817599811203229</v>
      </c>
    </row>
    <row r="11" spans="1:14" x14ac:dyDescent="0.25">
      <c r="A11" s="1" t="s">
        <v>53</v>
      </c>
      <c r="B11" s="131" t="s">
        <v>54</v>
      </c>
      <c r="C11" s="132">
        <v>430515</v>
      </c>
      <c r="D11" s="133">
        <v>-1.563946908118119E-2</v>
      </c>
      <c r="E11" s="132">
        <v>156456</v>
      </c>
      <c r="F11" s="133">
        <f t="shared" si="0"/>
        <v>-0.63658409114664993</v>
      </c>
      <c r="G11" s="132">
        <v>74197</v>
      </c>
      <c r="H11" s="133">
        <f t="shared" si="1"/>
        <v>-0.52576443217262359</v>
      </c>
      <c r="I11" s="132">
        <v>393667</v>
      </c>
      <c r="J11" s="133">
        <f t="shared" si="1"/>
        <v>4.3056996913621841</v>
      </c>
      <c r="K11" s="132">
        <v>440377</v>
      </c>
      <c r="L11" s="133">
        <f t="shared" si="2"/>
        <v>0.11865358285048022</v>
      </c>
      <c r="M11" s="133">
        <f t="shared" ref="M11:M12" si="3">IFERROR(K11/C11-1,"-")</f>
        <v>2.290744805639755E-2</v>
      </c>
    </row>
    <row r="12" spans="1:14" x14ac:dyDescent="0.25">
      <c r="A12" s="1" t="s">
        <v>55</v>
      </c>
      <c r="B12" s="131" t="s">
        <v>56</v>
      </c>
      <c r="C12" s="132">
        <v>402943</v>
      </c>
      <c r="D12" s="133">
        <v>2.8795016149004926E-2</v>
      </c>
      <c r="E12" s="132">
        <v>0</v>
      </c>
      <c r="F12" s="133">
        <f t="shared" si="0"/>
        <v>-1</v>
      </c>
      <c r="G12" s="132">
        <v>86160</v>
      </c>
      <c r="H12" s="133" t="str">
        <f t="shared" si="1"/>
        <v>-</v>
      </c>
      <c r="I12" s="132">
        <v>425687</v>
      </c>
      <c r="J12" s="133">
        <f t="shared" si="1"/>
        <v>3.9406569173630457</v>
      </c>
      <c r="K12" s="132">
        <v>445687</v>
      </c>
      <c r="L12" s="133">
        <f t="shared" si="2"/>
        <v>4.6982877090444353E-2</v>
      </c>
      <c r="M12" s="133">
        <f t="shared" si="3"/>
        <v>0.10607951993209963</v>
      </c>
    </row>
    <row r="13" spans="1:14" x14ac:dyDescent="0.25">
      <c r="A13" s="1" t="s">
        <v>57</v>
      </c>
      <c r="B13" s="131" t="s">
        <v>58</v>
      </c>
      <c r="C13" s="132">
        <v>387465</v>
      </c>
      <c r="D13" s="133">
        <v>1.9609855452313418E-2</v>
      </c>
      <c r="E13" s="132">
        <v>1066</v>
      </c>
      <c r="F13" s="133">
        <f t="shared" si="0"/>
        <v>-0.99724878376111392</v>
      </c>
      <c r="G13" s="132">
        <v>114793</v>
      </c>
      <c r="H13" s="133">
        <f t="shared" si="1"/>
        <v>106.68574108818011</v>
      </c>
      <c r="I13" s="132">
        <v>379380</v>
      </c>
      <c r="J13" s="133">
        <f t="shared" si="1"/>
        <v>2.3049053513715991</v>
      </c>
      <c r="K13" s="132"/>
      <c r="L13" s="133"/>
      <c r="M13" s="133"/>
    </row>
    <row r="14" spans="1:14" x14ac:dyDescent="0.25">
      <c r="A14" s="1" t="s">
        <v>59</v>
      </c>
      <c r="B14" s="131" t="s">
        <v>60</v>
      </c>
      <c r="C14" s="132">
        <v>406415</v>
      </c>
      <c r="D14" s="133">
        <v>-2.1278696499225758E-2</v>
      </c>
      <c r="E14" s="132">
        <v>4661</v>
      </c>
      <c r="F14" s="133">
        <f t="shared" si="0"/>
        <v>-0.98853142723570731</v>
      </c>
      <c r="G14" s="132">
        <v>142483</v>
      </c>
      <c r="H14" s="133">
        <f t="shared" si="1"/>
        <v>29.56919116069513</v>
      </c>
      <c r="I14" s="132">
        <v>381871</v>
      </c>
      <c r="J14" s="133">
        <f t="shared" si="1"/>
        <v>1.6801162243916816</v>
      </c>
      <c r="K14" s="132"/>
      <c r="L14" s="133"/>
      <c r="M14" s="133"/>
    </row>
    <row r="15" spans="1:14" x14ac:dyDescent="0.25">
      <c r="A15" s="1" t="s">
        <v>61</v>
      </c>
      <c r="B15" s="131" t="s">
        <v>62</v>
      </c>
      <c r="C15" s="132">
        <v>426749</v>
      </c>
      <c r="D15" s="133">
        <v>-3.4118773498984512E-3</v>
      </c>
      <c r="E15" s="132">
        <v>96087</v>
      </c>
      <c r="F15" s="133">
        <f t="shared" si="0"/>
        <v>-0.77483954268199806</v>
      </c>
      <c r="G15" s="132">
        <v>224964</v>
      </c>
      <c r="H15" s="133">
        <f t="shared" si="1"/>
        <v>1.3412532392519281</v>
      </c>
      <c r="I15" s="132">
        <v>455417</v>
      </c>
      <c r="J15" s="133">
        <f t="shared" si="1"/>
        <v>1.0243994594690706</v>
      </c>
      <c r="K15" s="132"/>
      <c r="L15" s="133"/>
      <c r="M15" s="133"/>
    </row>
    <row r="16" spans="1:14" x14ac:dyDescent="0.25">
      <c r="A16" s="1" t="s">
        <v>63</v>
      </c>
      <c r="B16" s="131" t="s">
        <v>64</v>
      </c>
      <c r="C16" s="132">
        <v>446971</v>
      </c>
      <c r="D16" s="133">
        <v>-1.5538757692290739E-2</v>
      </c>
      <c r="E16" s="132">
        <v>152176</v>
      </c>
      <c r="F16" s="133">
        <f t="shared" si="0"/>
        <v>-0.65953943320707609</v>
      </c>
      <c r="G16" s="132">
        <v>286184</v>
      </c>
      <c r="H16" s="133">
        <f t="shared" si="1"/>
        <v>0.88061192303648417</v>
      </c>
      <c r="I16" s="132">
        <v>442299</v>
      </c>
      <c r="J16" s="133">
        <f t="shared" si="1"/>
        <v>0.54550568864786286</v>
      </c>
      <c r="K16" s="132"/>
      <c r="L16" s="133"/>
      <c r="M16" s="133"/>
    </row>
    <row r="17" spans="1:14" x14ac:dyDescent="0.25">
      <c r="A17" s="1" t="s">
        <v>65</v>
      </c>
      <c r="B17" s="131" t="s">
        <v>66</v>
      </c>
      <c r="C17" s="132">
        <v>382041</v>
      </c>
      <c r="D17" s="133">
        <v>-4.2877972522021413E-2</v>
      </c>
      <c r="E17" s="132">
        <v>109886</v>
      </c>
      <c r="F17" s="133">
        <f t="shared" si="0"/>
        <v>-0.71237118529163101</v>
      </c>
      <c r="G17" s="132">
        <v>280035</v>
      </c>
      <c r="H17" s="133">
        <f t="shared" si="1"/>
        <v>1.5484138106765193</v>
      </c>
      <c r="I17" s="132">
        <v>390968</v>
      </c>
      <c r="J17" s="133">
        <f t="shared" si="1"/>
        <v>0.39613976824325525</v>
      </c>
      <c r="K17" s="132"/>
      <c r="L17" s="133"/>
      <c r="M17" s="133"/>
    </row>
    <row r="18" spans="1:14" x14ac:dyDescent="0.25">
      <c r="A18" s="1" t="s">
        <v>67</v>
      </c>
      <c r="B18" s="131" t="s">
        <v>68</v>
      </c>
      <c r="C18" s="132">
        <v>420241</v>
      </c>
      <c r="D18" s="133">
        <v>-4.713522240034107E-2</v>
      </c>
      <c r="E18" s="132">
        <v>96220</v>
      </c>
      <c r="F18" s="133">
        <f t="shared" si="0"/>
        <v>-0.7710361435462032</v>
      </c>
      <c r="G18" s="132">
        <v>366988</v>
      </c>
      <c r="H18" s="133">
        <f t="shared" si="1"/>
        <v>2.8140511328206195</v>
      </c>
      <c r="I18" s="132">
        <v>432738</v>
      </c>
      <c r="J18" s="133">
        <f t="shared" si="1"/>
        <v>0.17916117148244637</v>
      </c>
      <c r="K18" s="132"/>
      <c r="L18" s="133"/>
      <c r="M18" s="133"/>
    </row>
    <row r="19" spans="1:14" x14ac:dyDescent="0.25">
      <c r="A19" s="1" t="s">
        <v>69</v>
      </c>
      <c r="B19" s="131" t="s">
        <v>70</v>
      </c>
      <c r="C19" s="132">
        <v>393250</v>
      </c>
      <c r="D19" s="133">
        <v>6.1327404420588039E-3</v>
      </c>
      <c r="E19" s="132">
        <v>71141</v>
      </c>
      <c r="F19" s="133">
        <f t="shared" si="0"/>
        <v>-0.81909472345835987</v>
      </c>
      <c r="G19" s="132">
        <v>342567</v>
      </c>
      <c r="H19" s="133">
        <f t="shared" si="1"/>
        <v>3.8153244964225976</v>
      </c>
      <c r="I19" s="132">
        <v>409402</v>
      </c>
      <c r="J19" s="133">
        <f t="shared" si="1"/>
        <v>0.19510052048212456</v>
      </c>
      <c r="K19" s="132"/>
      <c r="L19" s="133"/>
      <c r="M19" s="133"/>
    </row>
    <row r="20" spans="1:14" x14ac:dyDescent="0.25">
      <c r="A20" s="1" t="s">
        <v>71</v>
      </c>
      <c r="B20" s="131" t="s">
        <v>72</v>
      </c>
      <c r="C20" s="132">
        <v>397253</v>
      </c>
      <c r="D20" s="133">
        <v>-1.3273819725432623E-2</v>
      </c>
      <c r="E20" s="132">
        <v>86477</v>
      </c>
      <c r="F20" s="133">
        <f t="shared" si="0"/>
        <v>-0.78231253130876288</v>
      </c>
      <c r="G20" s="132">
        <v>313914</v>
      </c>
      <c r="H20" s="133">
        <f t="shared" si="1"/>
        <v>2.630028793783318</v>
      </c>
      <c r="I20" s="132">
        <v>423458</v>
      </c>
      <c r="J20" s="133">
        <f t="shared" si="1"/>
        <v>0.34896181756786882</v>
      </c>
      <c r="K20" s="132"/>
      <c r="L20" s="133"/>
      <c r="M20" s="133"/>
    </row>
    <row r="21" spans="1:14" ht="15.75" x14ac:dyDescent="0.25">
      <c r="A21" s="1" t="s">
        <v>0</v>
      </c>
      <c r="B21" s="134" t="s">
        <v>33</v>
      </c>
      <c r="C21" s="135">
        <v>4831573</v>
      </c>
      <c r="D21" s="136">
        <v>-8.3906350308755595E-3</v>
      </c>
      <c r="E21" s="135">
        <v>1565303</v>
      </c>
      <c r="F21" s="136">
        <f t="shared" si="0"/>
        <v>-0.67602621340917335</v>
      </c>
      <c r="G21" s="135">
        <v>2335438</v>
      </c>
      <c r="H21" s="136">
        <f t="shared" si="1"/>
        <v>0.49200378457078275</v>
      </c>
      <c r="I21" s="135">
        <v>4757683</v>
      </c>
      <c r="J21" s="136">
        <f t="shared" si="1"/>
        <v>1.0371694731352319</v>
      </c>
      <c r="K21" s="135">
        <v>1700823</v>
      </c>
      <c r="L21" s="136">
        <v>0.17936622404049518</v>
      </c>
      <c r="M21" s="136">
        <v>8.250763116826243E-2</v>
      </c>
    </row>
    <row r="22" spans="1:14" ht="6" customHeight="1" x14ac:dyDescent="0.25"/>
    <row r="23" spans="1:14" x14ac:dyDescent="0.25">
      <c r="B23" s="39" t="s">
        <v>19</v>
      </c>
      <c r="C23" s="39"/>
      <c r="D23" s="39"/>
      <c r="E23" s="39"/>
      <c r="F23" s="39"/>
      <c r="G23" s="39"/>
      <c r="H23" s="39"/>
      <c r="I23" s="39"/>
      <c r="J23" s="39"/>
      <c r="K23" s="132"/>
      <c r="L23" s="39"/>
      <c r="M23" s="39"/>
    </row>
    <row r="24" spans="1:14" x14ac:dyDescent="0.25">
      <c r="I24" s="130"/>
      <c r="L24" s="139"/>
    </row>
    <row r="26" spans="1:14" ht="48.75" customHeight="1" thickBot="1" x14ac:dyDescent="0.3">
      <c r="B26" s="293" t="s">
        <v>162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1" t="s">
        <v>74</v>
      </c>
    </row>
    <row r="27" spans="1:14" ht="10.5" customHeight="1" thickBot="1" x14ac:dyDescent="0.3">
      <c r="B27" s="124"/>
      <c r="C27" s="125"/>
      <c r="D27" s="124"/>
      <c r="E27" s="124"/>
      <c r="F27" s="124"/>
      <c r="G27" s="124"/>
      <c r="H27" s="124"/>
      <c r="I27" s="124"/>
      <c r="J27" s="124"/>
      <c r="K27" s="2"/>
      <c r="L27" s="2"/>
      <c r="N27" s="1" t="s">
        <v>75</v>
      </c>
    </row>
    <row r="28" spans="1:14" ht="22.5" thickTop="1" thickBot="1" x14ac:dyDescent="0.3">
      <c r="B28" s="140" t="s">
        <v>76</v>
      </c>
      <c r="C28" s="303" t="s">
        <v>163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5"/>
    </row>
    <row r="29" spans="1:14" ht="22.5" thickTop="1" thickBot="1" x14ac:dyDescent="0.3">
      <c r="B29" s="3"/>
      <c r="C29" s="306">
        <f>2019</f>
        <v>2019</v>
      </c>
      <c r="D29" s="307"/>
      <c r="E29" s="308">
        <v>2020</v>
      </c>
      <c r="F29" s="307"/>
      <c r="G29" s="308">
        <v>2021</v>
      </c>
      <c r="H29" s="307"/>
      <c r="I29" s="308">
        <v>2022</v>
      </c>
      <c r="J29" s="307"/>
      <c r="K29" s="308">
        <v>2023</v>
      </c>
      <c r="L29" s="309"/>
      <c r="M29" s="310"/>
    </row>
    <row r="30" spans="1:14" ht="16.5" thickTop="1" thickBot="1" x14ac:dyDescent="0.3">
      <c r="B30" s="6"/>
      <c r="C30" s="127" t="s">
        <v>46</v>
      </c>
      <c r="D30" s="128" t="str">
        <f>CONCATENATE("var ",RIGHT(2019,2),"/",RIGHT(2018,2))</f>
        <v>var 19/18</v>
      </c>
      <c r="E30" s="129" t="s">
        <v>46</v>
      </c>
      <c r="F30" s="128" t="str">
        <f>CONCATENATE("var ",RIGHT(E29,2),"/",RIGHT(E29-1,2))</f>
        <v>var 20/19</v>
      </c>
      <c r="G30" s="129" t="s">
        <v>46</v>
      </c>
      <c r="H30" s="128" t="str">
        <f>CONCATENATE("var ",RIGHT(G29,2),"/",RIGHT(G29-1,2))</f>
        <v>var 21/20</v>
      </c>
      <c r="I30" s="129" t="s">
        <v>46</v>
      </c>
      <c r="J30" s="128" t="str">
        <f>CONCATENATE("var ",RIGHT(I29,2),"/",RIGHT(I29-1,2))</f>
        <v>var 22/21</v>
      </c>
      <c r="K30" s="129" t="s">
        <v>46</v>
      </c>
      <c r="L30" s="128" t="str">
        <f>CONCATENATE("var ",RIGHT(K29,2),"/",RIGHT(K29-1,2))</f>
        <v>var 23/22</v>
      </c>
      <c r="M30" s="128" t="str">
        <f>CONCATENATE("var ",RIGHT(K29,2),"/",RIGHT(2019,2))</f>
        <v>var 23/19</v>
      </c>
    </row>
    <row r="31" spans="1:14" x14ac:dyDescent="0.25">
      <c r="B31" s="131" t="s">
        <v>50</v>
      </c>
      <c r="C31" s="132">
        <v>276086</v>
      </c>
      <c r="D31" s="133">
        <v>3.9683974272071376E-2</v>
      </c>
      <c r="E31" s="132">
        <v>293229</v>
      </c>
      <c r="F31" s="133">
        <f t="shared" ref="F31:F43" si="4">IFERROR(E31/C31-1,"-")</f>
        <v>6.2092971030765831E-2</v>
      </c>
      <c r="G31" s="132">
        <v>35671</v>
      </c>
      <c r="H31" s="133">
        <f t="shared" ref="H31:J43" si="5">IFERROR(G31/E31-1,"-")</f>
        <v>-0.87835104986205326</v>
      </c>
      <c r="I31" s="132">
        <v>211722</v>
      </c>
      <c r="J31" s="133">
        <f t="shared" si="5"/>
        <v>4.9354097165764905</v>
      </c>
      <c r="K31" s="132">
        <v>323159</v>
      </c>
      <c r="L31" s="133">
        <f t="shared" ref="L31:L34" si="6">IFERROR(K31/I31-1,"-")</f>
        <v>0.52633642228960609</v>
      </c>
      <c r="M31" s="133">
        <f>K31/C31-1</f>
        <v>0.1705012206341503</v>
      </c>
    </row>
    <row r="32" spans="1:14" x14ac:dyDescent="0.25">
      <c r="B32" s="131" t="s">
        <v>52</v>
      </c>
      <c r="C32" s="132">
        <v>270304</v>
      </c>
      <c r="D32" s="133">
        <v>5.3970013353021873E-3</v>
      </c>
      <c r="E32" s="132">
        <v>311807</v>
      </c>
      <c r="F32" s="133">
        <f t="shared" si="4"/>
        <v>0.15354193796614179</v>
      </c>
      <c r="G32" s="132">
        <v>43424</v>
      </c>
      <c r="H32" s="133">
        <f t="shared" si="5"/>
        <v>-0.86073436452677454</v>
      </c>
      <c r="I32" s="132">
        <v>279945</v>
      </c>
      <c r="J32" s="133">
        <f t="shared" si="5"/>
        <v>5.4467805821665438</v>
      </c>
      <c r="K32" s="132">
        <v>327297</v>
      </c>
      <c r="L32" s="133">
        <f t="shared" si="6"/>
        <v>0.16914751111825543</v>
      </c>
      <c r="M32" s="133">
        <f>IFERROR(K32/C32-1,"-")</f>
        <v>0.21084778619628275</v>
      </c>
    </row>
    <row r="33" spans="2:14" x14ac:dyDescent="0.25">
      <c r="B33" s="131" t="s">
        <v>54</v>
      </c>
      <c r="C33" s="132">
        <v>313846</v>
      </c>
      <c r="D33" s="133">
        <v>-7.3190789473683848E-3</v>
      </c>
      <c r="E33" s="132">
        <v>119555</v>
      </c>
      <c r="F33" s="133">
        <f t="shared" si="4"/>
        <v>-0.6190647642474334</v>
      </c>
      <c r="G33" s="132">
        <v>56792</v>
      </c>
      <c r="H33" s="133">
        <f t="shared" si="5"/>
        <v>-0.52497177031491782</v>
      </c>
      <c r="I33" s="132">
        <v>315116</v>
      </c>
      <c r="J33" s="133">
        <f t="shared" si="5"/>
        <v>4.5485983941400194</v>
      </c>
      <c r="K33" s="132">
        <v>343050</v>
      </c>
      <c r="L33" s="133">
        <f t="shared" si="6"/>
        <v>8.8646720572741478E-2</v>
      </c>
      <c r="M33" s="133">
        <f t="shared" ref="M33:M34" si="7">IFERROR(K33/C33-1,"-")</f>
        <v>9.3052006398042453E-2</v>
      </c>
    </row>
    <row r="34" spans="2:14" x14ac:dyDescent="0.25">
      <c r="B34" s="131" t="s">
        <v>56</v>
      </c>
      <c r="C34" s="132">
        <v>293476</v>
      </c>
      <c r="D34" s="133">
        <v>9.3757523645743301E-3</v>
      </c>
      <c r="E34" s="132">
        <v>0</v>
      </c>
      <c r="F34" s="133">
        <f t="shared" si="4"/>
        <v>-1</v>
      </c>
      <c r="G34" s="132">
        <v>64473</v>
      </c>
      <c r="H34" s="133" t="str">
        <f t="shared" si="5"/>
        <v>-</v>
      </c>
      <c r="I34" s="132">
        <v>337375</v>
      </c>
      <c r="J34" s="133">
        <f t="shared" si="5"/>
        <v>4.2328106339087679</v>
      </c>
      <c r="K34" s="132">
        <v>349241</v>
      </c>
      <c r="L34" s="133">
        <f t="shared" si="6"/>
        <v>3.5171545016672745E-2</v>
      </c>
      <c r="M34" s="133">
        <f t="shared" si="7"/>
        <v>0.19001553789747705</v>
      </c>
    </row>
    <row r="35" spans="2:14" x14ac:dyDescent="0.25">
      <c r="B35" s="131" t="s">
        <v>58</v>
      </c>
      <c r="C35" s="132">
        <v>283721</v>
      </c>
      <c r="D35" s="133">
        <v>3.6542053429928778E-3</v>
      </c>
      <c r="E35" s="132">
        <v>0</v>
      </c>
      <c r="F35" s="133">
        <f t="shared" si="4"/>
        <v>-1</v>
      </c>
      <c r="G35" s="132">
        <v>88479</v>
      </c>
      <c r="H35" s="133" t="str">
        <f t="shared" si="5"/>
        <v>-</v>
      </c>
      <c r="I35" s="132">
        <v>305518</v>
      </c>
      <c r="J35" s="133">
        <f t="shared" si="5"/>
        <v>2.4530001469275193</v>
      </c>
      <c r="K35" s="132"/>
      <c r="L35" s="133"/>
      <c r="M35" s="133"/>
    </row>
    <row r="36" spans="2:14" x14ac:dyDescent="0.25">
      <c r="B36" s="131" t="s">
        <v>60</v>
      </c>
      <c r="C36" s="132">
        <v>293679</v>
      </c>
      <c r="D36" s="133">
        <v>-6.6565870785091352E-3</v>
      </c>
      <c r="E36" s="132">
        <v>0</v>
      </c>
      <c r="F36" s="133">
        <f t="shared" si="4"/>
        <v>-1</v>
      </c>
      <c r="G36" s="132">
        <v>111793</v>
      </c>
      <c r="H36" s="133" t="str">
        <f t="shared" si="5"/>
        <v>-</v>
      </c>
      <c r="I36" s="132">
        <v>305537</v>
      </c>
      <c r="J36" s="133">
        <f t="shared" si="5"/>
        <v>1.7330602094943335</v>
      </c>
      <c r="K36" s="132"/>
      <c r="L36" s="133"/>
      <c r="M36" s="133"/>
    </row>
    <row r="37" spans="2:14" x14ac:dyDescent="0.25">
      <c r="B37" s="131" t="s">
        <v>62</v>
      </c>
      <c r="C37" s="132">
        <v>309509</v>
      </c>
      <c r="D37" s="133">
        <v>1.6006145099184854E-2</v>
      </c>
      <c r="E37" s="132">
        <v>70284</v>
      </c>
      <c r="F37" s="133">
        <f t="shared" si="4"/>
        <v>-0.77291775037236399</v>
      </c>
      <c r="G37" s="132">
        <v>177784</v>
      </c>
      <c r="H37" s="133">
        <f t="shared" si="5"/>
        <v>1.529508849809345</v>
      </c>
      <c r="I37" s="132">
        <v>355886</v>
      </c>
      <c r="J37" s="133">
        <f t="shared" si="5"/>
        <v>1.001788687395941</v>
      </c>
      <c r="K37" s="132"/>
      <c r="L37" s="133"/>
      <c r="M37" s="133"/>
    </row>
    <row r="38" spans="2:14" x14ac:dyDescent="0.25">
      <c r="B38" s="131" t="s">
        <v>64</v>
      </c>
      <c r="C38" s="132">
        <v>325829</v>
      </c>
      <c r="D38" s="133">
        <v>2.1602877039182955E-2</v>
      </c>
      <c r="E38" s="132">
        <v>120031</v>
      </c>
      <c r="F38" s="133">
        <f t="shared" si="4"/>
        <v>-0.63161351506465047</v>
      </c>
      <c r="G38" s="132">
        <v>230328</v>
      </c>
      <c r="H38" s="133">
        <f t="shared" si="5"/>
        <v>0.91890428306020944</v>
      </c>
      <c r="I38" s="132">
        <v>347304</v>
      </c>
      <c r="J38" s="133">
        <f t="shared" si="5"/>
        <v>0.50786704178389086</v>
      </c>
      <c r="K38" s="132"/>
      <c r="L38" s="133"/>
      <c r="M38" s="133"/>
    </row>
    <row r="39" spans="2:14" x14ac:dyDescent="0.25">
      <c r="B39" s="131" t="s">
        <v>66</v>
      </c>
      <c r="C39" s="132">
        <v>286586</v>
      </c>
      <c r="D39" s="133">
        <v>-1.4914496863452809E-2</v>
      </c>
      <c r="E39" s="132">
        <v>87408</v>
      </c>
      <c r="F39" s="133">
        <f t="shared" si="4"/>
        <v>-0.69500254722840615</v>
      </c>
      <c r="G39" s="132">
        <v>229668</v>
      </c>
      <c r="H39" s="133">
        <f t="shared" si="5"/>
        <v>1.6275398132894012</v>
      </c>
      <c r="I39" s="132">
        <v>311856</v>
      </c>
      <c r="J39" s="133">
        <f t="shared" si="5"/>
        <v>0.35785568733998652</v>
      </c>
      <c r="K39" s="132"/>
      <c r="L39" s="133"/>
      <c r="M39" s="133"/>
    </row>
    <row r="40" spans="2:14" x14ac:dyDescent="0.25">
      <c r="B40" s="131" t="s">
        <v>68</v>
      </c>
      <c r="C40" s="132">
        <v>320464</v>
      </c>
      <c r="D40" s="133">
        <v>-4.674363059797737E-3</v>
      </c>
      <c r="E40" s="132">
        <v>72715</v>
      </c>
      <c r="F40" s="133">
        <f t="shared" si="4"/>
        <v>-0.77309463777522591</v>
      </c>
      <c r="G40" s="132">
        <v>297544</v>
      </c>
      <c r="H40" s="133">
        <f t="shared" si="5"/>
        <v>3.0919205115863306</v>
      </c>
      <c r="I40" s="132">
        <v>345763</v>
      </c>
      <c r="J40" s="133">
        <f t="shared" si="5"/>
        <v>0.16205670421853569</v>
      </c>
      <c r="K40" s="132"/>
      <c r="L40" s="133"/>
      <c r="M40" s="133"/>
    </row>
    <row r="41" spans="2:14" x14ac:dyDescent="0.25">
      <c r="B41" s="131" t="s">
        <v>70</v>
      </c>
      <c r="C41" s="132">
        <v>296638</v>
      </c>
      <c r="D41" s="133">
        <v>3.272187968903939E-2</v>
      </c>
      <c r="E41" s="132">
        <v>53376</v>
      </c>
      <c r="F41" s="133">
        <f t="shared" si="4"/>
        <v>-0.82006351175506853</v>
      </c>
      <c r="G41" s="132">
        <v>274669</v>
      </c>
      <c r="H41" s="133">
        <f t="shared" si="5"/>
        <v>4.1459270083932855</v>
      </c>
      <c r="I41" s="132">
        <v>324591</v>
      </c>
      <c r="J41" s="133">
        <f t="shared" si="5"/>
        <v>0.18175331034809172</v>
      </c>
      <c r="K41" s="132"/>
      <c r="L41" s="133"/>
      <c r="M41" s="133"/>
    </row>
    <row r="42" spans="2:14" x14ac:dyDescent="0.25">
      <c r="B42" s="131" t="s">
        <v>72</v>
      </c>
      <c r="C42" s="132">
        <v>298050</v>
      </c>
      <c r="D42" s="133">
        <v>2.2221002774624354E-2</v>
      </c>
      <c r="E42" s="132">
        <v>67414</v>
      </c>
      <c r="F42" s="133">
        <f t="shared" si="4"/>
        <v>-0.77381647374601581</v>
      </c>
      <c r="G42" s="132">
        <v>247406</v>
      </c>
      <c r="H42" s="133">
        <f t="shared" si="5"/>
        <v>2.669949862046459</v>
      </c>
      <c r="I42" s="132">
        <v>336260</v>
      </c>
      <c r="J42" s="133">
        <f t="shared" si="5"/>
        <v>0.35914246218765911</v>
      </c>
      <c r="K42" s="132"/>
      <c r="L42" s="133"/>
      <c r="M42" s="133"/>
    </row>
    <row r="43" spans="2:14" ht="15.75" x14ac:dyDescent="0.25">
      <c r="B43" s="134" t="s">
        <v>33</v>
      </c>
      <c r="C43" s="135">
        <v>3568188</v>
      </c>
      <c r="D43" s="136">
        <v>9.4106744080915128E-3</v>
      </c>
      <c r="E43" s="135">
        <v>1200286</v>
      </c>
      <c r="F43" s="136">
        <f t="shared" si="4"/>
        <v>-0.66361469743186174</v>
      </c>
      <c r="G43" s="135">
        <v>1858031</v>
      </c>
      <c r="H43" s="136">
        <f t="shared" si="5"/>
        <v>0.54799022899542282</v>
      </c>
      <c r="I43" s="135">
        <v>3776873</v>
      </c>
      <c r="J43" s="136">
        <f t="shared" si="5"/>
        <v>1.0327287327283559</v>
      </c>
      <c r="K43" s="135">
        <v>1342747</v>
      </c>
      <c r="L43" s="136">
        <v>0.17356781143862987</v>
      </c>
      <c r="M43" s="136">
        <v>0.16384938355499457</v>
      </c>
    </row>
    <row r="44" spans="2:14" ht="6" customHeight="1" x14ac:dyDescent="0.25"/>
    <row r="45" spans="2:14" x14ac:dyDescent="0.25">
      <c r="B45" s="39" t="s">
        <v>19</v>
      </c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</row>
    <row r="46" spans="2:14" x14ac:dyDescent="0.25">
      <c r="I46" s="139"/>
    </row>
    <row r="48" spans="2:14" ht="48.75" customHeight="1" thickBot="1" x14ac:dyDescent="0.3">
      <c r="B48" s="293" t="s">
        <v>164</v>
      </c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1" t="s">
        <v>79</v>
      </c>
    </row>
    <row r="49" spans="1:14" ht="10.5" customHeight="1" thickBot="1" x14ac:dyDescent="0.3">
      <c r="B49" s="124"/>
      <c r="C49" s="125"/>
      <c r="D49" s="124"/>
      <c r="E49" s="124"/>
      <c r="F49" s="124"/>
      <c r="G49" s="124"/>
      <c r="H49" s="124"/>
      <c r="I49" s="124"/>
      <c r="J49" s="124"/>
      <c r="K49" s="2"/>
      <c r="L49" s="2"/>
      <c r="N49" s="1" t="s">
        <v>80</v>
      </c>
    </row>
    <row r="50" spans="1:14" ht="22.5" thickTop="1" thickBot="1" x14ac:dyDescent="0.3">
      <c r="B50" s="3"/>
      <c r="C50" s="303" t="s">
        <v>21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5"/>
    </row>
    <row r="51" spans="1:14" ht="22.5" thickTop="1" thickBot="1" x14ac:dyDescent="0.3">
      <c r="B51" s="3"/>
      <c r="C51" s="306">
        <f>2019</f>
        <v>2019</v>
      </c>
      <c r="D51" s="307"/>
      <c r="E51" s="308">
        <v>2020</v>
      </c>
      <c r="F51" s="307"/>
      <c r="G51" s="308">
        <v>2021</v>
      </c>
      <c r="H51" s="307"/>
      <c r="I51" s="308">
        <v>2022</v>
      </c>
      <c r="J51" s="307"/>
      <c r="K51" s="308">
        <v>2023</v>
      </c>
      <c r="L51" s="309"/>
      <c r="M51" s="310"/>
    </row>
    <row r="52" spans="1:14" ht="16.5" thickTop="1" thickBot="1" x14ac:dyDescent="0.3">
      <c r="B52" s="6"/>
      <c r="C52" s="127" t="s">
        <v>46</v>
      </c>
      <c r="D52" s="128" t="str">
        <f>CONCATENATE("var ",RIGHT(2019,2),"/",RIGHT(2018,2))</f>
        <v>var 19/18</v>
      </c>
      <c r="E52" s="129" t="s">
        <v>46</v>
      </c>
      <c r="F52" s="128" t="str">
        <f>CONCATENATE("var ",RIGHT(E51,2),"/",RIGHT(E51-1,2))</f>
        <v>var 20/19</v>
      </c>
      <c r="G52" s="129" t="s">
        <v>46</v>
      </c>
      <c r="H52" s="128" t="str">
        <f>CONCATENATE("var ",RIGHT(G51,2),"/",RIGHT(G51-1,2))</f>
        <v>var 21/20</v>
      </c>
      <c r="I52" s="129" t="s">
        <v>46</v>
      </c>
      <c r="J52" s="128" t="str">
        <f>CONCATENATE("var ",RIGHT(I51,2),"/",RIGHT(I51-1,2))</f>
        <v>var 22/21</v>
      </c>
      <c r="K52" s="129" t="s">
        <v>46</v>
      </c>
      <c r="L52" s="128" t="str">
        <f>CONCATENATE("var ",RIGHT(K51,2),"/",RIGHT(K51-1,2))</f>
        <v>var 23/22</v>
      </c>
      <c r="M52" s="128" t="str">
        <f>CONCATENATE("var ",RIGHT(K51,2),"/",RIGHT(2019,2))</f>
        <v>var 23/19</v>
      </c>
    </row>
    <row r="53" spans="1:14" x14ac:dyDescent="0.25">
      <c r="A53" s="1">
        <v>1</v>
      </c>
      <c r="B53" s="131" t="s">
        <v>50</v>
      </c>
      <c r="C53" s="132">
        <v>44446</v>
      </c>
      <c r="D53" s="133">
        <v>0.19286097691894799</v>
      </c>
      <c r="E53" s="132">
        <v>56020</v>
      </c>
      <c r="F53" s="133">
        <f t="shared" ref="F53:F65" si="8">IFERROR(E53/C53-1,"-")</f>
        <v>0.26040588579399726</v>
      </c>
      <c r="G53" s="132">
        <v>6298</v>
      </c>
      <c r="H53" s="133">
        <f t="shared" ref="H53:J65" si="9">IFERROR(G53/E53-1,"-")</f>
        <v>-0.8875758657622278</v>
      </c>
      <c r="I53" s="132">
        <v>48711</v>
      </c>
      <c r="J53" s="133">
        <f t="shared" si="9"/>
        <v>6.7343601143220067</v>
      </c>
      <c r="K53" s="132">
        <v>60660</v>
      </c>
      <c r="L53" s="133">
        <f t="shared" ref="L53:L56" si="10">IFERROR(K53/I53-1,"-")</f>
        <v>0.24530393545605711</v>
      </c>
      <c r="M53" s="133">
        <f>K53/C53-1</f>
        <v>0.36480223192188266</v>
      </c>
    </row>
    <row r="54" spans="1:14" x14ac:dyDescent="0.25">
      <c r="A54" s="1">
        <v>2</v>
      </c>
      <c r="B54" s="131" t="s">
        <v>52</v>
      </c>
      <c r="C54" s="132">
        <v>46135</v>
      </c>
      <c r="D54" s="133">
        <v>0.10834834834834828</v>
      </c>
      <c r="E54" s="132">
        <v>61080</v>
      </c>
      <c r="F54" s="133">
        <f t="shared" si="8"/>
        <v>0.32394060908204181</v>
      </c>
      <c r="G54" s="132">
        <v>8069</v>
      </c>
      <c r="H54" s="133">
        <f t="shared" si="9"/>
        <v>-0.86789456450556646</v>
      </c>
      <c r="I54" s="132">
        <v>61135</v>
      </c>
      <c r="J54" s="133">
        <f t="shared" si="9"/>
        <v>6.5765274507373901</v>
      </c>
      <c r="K54" s="132">
        <v>66108</v>
      </c>
      <c r="L54" s="133">
        <f t="shared" si="10"/>
        <v>8.1344565306289418E-2</v>
      </c>
      <c r="M54" s="133">
        <f>IFERROR(K54/C54-1,"-")</f>
        <v>0.43292511108702714</v>
      </c>
    </row>
    <row r="55" spans="1:14" x14ac:dyDescent="0.25">
      <c r="A55" s="1">
        <v>3</v>
      </c>
      <c r="B55" s="131" t="s">
        <v>54</v>
      </c>
      <c r="C55" s="132">
        <v>52850</v>
      </c>
      <c r="D55" s="133">
        <v>6.8691484844195516E-2</v>
      </c>
      <c r="E55" s="132">
        <v>19976</v>
      </c>
      <c r="F55" s="133">
        <f t="shared" si="8"/>
        <v>-0.62202459791863762</v>
      </c>
      <c r="G55" s="132">
        <v>13156</v>
      </c>
      <c r="H55" s="133">
        <f t="shared" si="9"/>
        <v>-0.34140969162995594</v>
      </c>
      <c r="I55" s="132">
        <v>62463</v>
      </c>
      <c r="J55" s="133">
        <f t="shared" si="9"/>
        <v>3.7478716935238676</v>
      </c>
      <c r="K55" s="132">
        <v>63992</v>
      </c>
      <c r="L55" s="133">
        <f t="shared" si="10"/>
        <v>2.4478491266829883E-2</v>
      </c>
      <c r="M55" s="133">
        <f t="shared" ref="M55:M56" si="11">IFERROR(K55/C55-1,"-")</f>
        <v>0.21082308420056761</v>
      </c>
    </row>
    <row r="56" spans="1:14" x14ac:dyDescent="0.25">
      <c r="A56" s="1">
        <v>4</v>
      </c>
      <c r="B56" s="131" t="s">
        <v>56</v>
      </c>
      <c r="C56" s="132">
        <v>50747</v>
      </c>
      <c r="D56" s="133">
        <v>7.6242789277231049E-2</v>
      </c>
      <c r="E56" s="132" t="s">
        <v>431</v>
      </c>
      <c r="F56" s="133" t="str">
        <f t="shared" si="8"/>
        <v>-</v>
      </c>
      <c r="G56" s="132">
        <v>18016</v>
      </c>
      <c r="H56" s="133" t="str">
        <f t="shared" si="9"/>
        <v>-</v>
      </c>
      <c r="I56" s="132">
        <v>72188</v>
      </c>
      <c r="J56" s="133">
        <f t="shared" si="9"/>
        <v>3.0068827708703374</v>
      </c>
      <c r="K56" s="132">
        <v>65295</v>
      </c>
      <c r="L56" s="133">
        <f t="shared" si="10"/>
        <v>-9.5486784507120337E-2</v>
      </c>
      <c r="M56" s="133">
        <f t="shared" si="11"/>
        <v>0.28667704494846991</v>
      </c>
    </row>
    <row r="57" spans="1:14" x14ac:dyDescent="0.25">
      <c r="A57" s="1">
        <v>5</v>
      </c>
      <c r="B57" s="131" t="s">
        <v>58</v>
      </c>
      <c r="C57" s="132">
        <v>47042</v>
      </c>
      <c r="D57" s="133">
        <v>9.5554158224457897E-2</v>
      </c>
      <c r="E57" s="132" t="s">
        <v>431</v>
      </c>
      <c r="F57" s="133" t="str">
        <f t="shared" si="8"/>
        <v>-</v>
      </c>
      <c r="G57" s="132">
        <v>22764</v>
      </c>
      <c r="H57" s="133" t="str">
        <f t="shared" si="9"/>
        <v>-</v>
      </c>
      <c r="I57" s="132">
        <v>62414</v>
      </c>
      <c r="J57" s="133">
        <f t="shared" si="9"/>
        <v>1.7417852749956073</v>
      </c>
      <c r="K57" s="132"/>
      <c r="L57" s="133"/>
      <c r="M57" s="133"/>
    </row>
    <row r="58" spans="1:14" x14ac:dyDescent="0.25">
      <c r="A58" s="1">
        <v>6</v>
      </c>
      <c r="B58" s="131" t="s">
        <v>60</v>
      </c>
      <c r="C58" s="132">
        <v>46916</v>
      </c>
      <c r="D58" s="133">
        <v>7.1924693840248688E-2</v>
      </c>
      <c r="E58" s="132">
        <v>0</v>
      </c>
      <c r="F58" s="133">
        <f t="shared" si="8"/>
        <v>-1</v>
      </c>
      <c r="G58" s="132">
        <v>31220</v>
      </c>
      <c r="H58" s="133" t="str">
        <f t="shared" si="9"/>
        <v>-</v>
      </c>
      <c r="I58" s="132">
        <v>56978</v>
      </c>
      <c r="J58" s="133">
        <f t="shared" si="9"/>
        <v>0.82504804612427929</v>
      </c>
      <c r="K58" s="132"/>
      <c r="L58" s="133"/>
      <c r="M58" s="133"/>
    </row>
    <row r="59" spans="1:14" x14ac:dyDescent="0.25">
      <c r="A59" s="1">
        <v>7</v>
      </c>
      <c r="B59" s="131" t="s">
        <v>62</v>
      </c>
      <c r="C59" s="132">
        <v>53890</v>
      </c>
      <c r="D59" s="133">
        <v>0.13407268671478767</v>
      </c>
      <c r="E59" s="132">
        <v>0</v>
      </c>
      <c r="F59" s="133">
        <f t="shared" si="8"/>
        <v>-1</v>
      </c>
      <c r="G59" s="132">
        <v>41300</v>
      </c>
      <c r="H59" s="133" t="str">
        <f t="shared" si="9"/>
        <v>-</v>
      </c>
      <c r="I59" s="132">
        <v>79160</v>
      </c>
      <c r="J59" s="133">
        <f t="shared" si="9"/>
        <v>0.91670702179176766</v>
      </c>
      <c r="K59" s="132"/>
      <c r="L59" s="133"/>
      <c r="M59" s="133"/>
    </row>
    <row r="60" spans="1:14" x14ac:dyDescent="0.25">
      <c r="A60" s="1">
        <v>8</v>
      </c>
      <c r="B60" s="131" t="s">
        <v>64</v>
      </c>
      <c r="C60" s="132">
        <v>53585</v>
      </c>
      <c r="D60" s="133">
        <v>1.1782254866788744E-2</v>
      </c>
      <c r="E60" s="132">
        <v>0</v>
      </c>
      <c r="F60" s="133">
        <f t="shared" si="8"/>
        <v>-1</v>
      </c>
      <c r="G60" s="132">
        <v>50599</v>
      </c>
      <c r="H60" s="133" t="str">
        <f t="shared" si="9"/>
        <v>-</v>
      </c>
      <c r="I60" s="132">
        <v>72192</v>
      </c>
      <c r="J60" s="133">
        <f t="shared" si="9"/>
        <v>0.42674756418111026</v>
      </c>
      <c r="K60" s="132"/>
      <c r="L60" s="133"/>
      <c r="M60" s="133"/>
    </row>
    <row r="61" spans="1:14" x14ac:dyDescent="0.25">
      <c r="A61" s="1">
        <v>9</v>
      </c>
      <c r="B61" s="131" t="s">
        <v>66</v>
      </c>
      <c r="C61" s="132">
        <v>47338</v>
      </c>
      <c r="D61" s="133">
        <v>-2.5906948988620671E-2</v>
      </c>
      <c r="E61" s="132">
        <v>0</v>
      </c>
      <c r="F61" s="133">
        <f t="shared" si="8"/>
        <v>-1</v>
      </c>
      <c r="G61" s="132">
        <v>51246</v>
      </c>
      <c r="H61" s="133" t="str">
        <f t="shared" si="9"/>
        <v>-</v>
      </c>
      <c r="I61" s="132">
        <v>61301</v>
      </c>
      <c r="J61" s="133">
        <f t="shared" si="9"/>
        <v>0.19621043593646337</v>
      </c>
      <c r="K61" s="132"/>
      <c r="L61" s="133"/>
      <c r="M61" s="133"/>
    </row>
    <row r="62" spans="1:14" x14ac:dyDescent="0.25">
      <c r="A62" s="1">
        <v>10</v>
      </c>
      <c r="B62" s="131" t="s">
        <v>68</v>
      </c>
      <c r="C62" s="132">
        <v>56134</v>
      </c>
      <c r="D62" s="133">
        <v>-1.6469846164628432E-2</v>
      </c>
      <c r="E62" s="132">
        <v>0</v>
      </c>
      <c r="F62" s="133">
        <f t="shared" si="8"/>
        <v>-1</v>
      </c>
      <c r="G62" s="132">
        <v>70305</v>
      </c>
      <c r="H62" s="133" t="str">
        <f t="shared" si="9"/>
        <v>-</v>
      </c>
      <c r="I62" s="132">
        <v>75078</v>
      </c>
      <c r="J62" s="133">
        <f t="shared" si="9"/>
        <v>6.7889908256880682E-2</v>
      </c>
      <c r="K62" s="132"/>
      <c r="L62" s="133"/>
      <c r="M62" s="133"/>
    </row>
    <row r="63" spans="1:14" x14ac:dyDescent="0.25">
      <c r="A63" s="1">
        <v>11</v>
      </c>
      <c r="B63" s="131" t="s">
        <v>70</v>
      </c>
      <c r="C63" s="132">
        <v>47496</v>
      </c>
      <c r="D63" s="133">
        <v>3.7075854840822764E-2</v>
      </c>
      <c r="E63" s="132">
        <v>0</v>
      </c>
      <c r="F63" s="133">
        <f t="shared" si="8"/>
        <v>-1</v>
      </c>
      <c r="G63" s="132">
        <v>54624</v>
      </c>
      <c r="H63" s="133" t="str">
        <f t="shared" si="9"/>
        <v>-</v>
      </c>
      <c r="I63" s="132">
        <v>64015</v>
      </c>
      <c r="J63" s="133">
        <f t="shared" si="9"/>
        <v>0.17192076742823659</v>
      </c>
      <c r="K63" s="132"/>
      <c r="L63" s="133"/>
      <c r="M63" s="133"/>
    </row>
    <row r="64" spans="1:14" x14ac:dyDescent="0.25">
      <c r="A64" s="1">
        <v>12</v>
      </c>
      <c r="B64" s="131" t="s">
        <v>72</v>
      </c>
      <c r="C64" s="132">
        <v>48533</v>
      </c>
      <c r="D64" s="133">
        <v>-2.3023949018398104E-3</v>
      </c>
      <c r="E64" s="132">
        <v>0</v>
      </c>
      <c r="F64" s="133">
        <f t="shared" si="8"/>
        <v>-1</v>
      </c>
      <c r="G64" s="132">
        <v>52857</v>
      </c>
      <c r="H64" s="133" t="str">
        <f t="shared" si="9"/>
        <v>-</v>
      </c>
      <c r="I64" s="132">
        <v>69417</v>
      </c>
      <c r="J64" s="133">
        <f t="shared" si="9"/>
        <v>0.31329814404903789</v>
      </c>
      <c r="K64" s="132"/>
      <c r="L64" s="133"/>
      <c r="M64" s="133"/>
    </row>
    <row r="65" spans="1:14" ht="15.75" x14ac:dyDescent="0.25">
      <c r="B65" s="134" t="s">
        <v>33</v>
      </c>
      <c r="C65" s="135">
        <v>595112</v>
      </c>
      <c r="D65" s="136">
        <v>5.7429845182314532E-2</v>
      </c>
      <c r="E65" s="135">
        <v>0</v>
      </c>
      <c r="F65" s="136">
        <f t="shared" si="8"/>
        <v>-1</v>
      </c>
      <c r="G65" s="135">
        <v>420454</v>
      </c>
      <c r="H65" s="136" t="str">
        <f t="shared" si="9"/>
        <v>-</v>
      </c>
      <c r="I65" s="135">
        <v>785052</v>
      </c>
      <c r="J65" s="136">
        <f t="shared" si="9"/>
        <v>0.86715312495540542</v>
      </c>
      <c r="K65" s="135">
        <v>256055</v>
      </c>
      <c r="L65" s="136">
        <v>4.7272563671537871E-2</v>
      </c>
      <c r="M65" s="136">
        <v>0.31866122835748634</v>
      </c>
    </row>
    <row r="66" spans="1:14" ht="6" customHeight="1" x14ac:dyDescent="0.25"/>
    <row r="67" spans="1:14" x14ac:dyDescent="0.25">
      <c r="B67" s="39" t="s">
        <v>19</v>
      </c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70" spans="1:14" ht="48.75" customHeight="1" thickBot="1" x14ac:dyDescent="0.3">
      <c r="B70" s="293" t="s">
        <v>165</v>
      </c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1" t="s">
        <v>83</v>
      </c>
    </row>
    <row r="71" spans="1:14" ht="10.5" customHeight="1" thickBot="1" x14ac:dyDescent="0.3">
      <c r="B71" s="124"/>
      <c r="C71" s="125"/>
      <c r="D71" s="124"/>
      <c r="E71" s="124"/>
      <c r="F71" s="124"/>
      <c r="G71" s="124"/>
      <c r="H71" s="124"/>
      <c r="I71" s="124"/>
      <c r="J71" s="124"/>
      <c r="K71" s="2"/>
      <c r="L71" s="2"/>
      <c r="N71" s="1" t="s">
        <v>84</v>
      </c>
    </row>
    <row r="72" spans="1:14" ht="22.5" thickTop="1" thickBot="1" x14ac:dyDescent="0.3">
      <c r="B72" s="3"/>
      <c r="C72" s="303" t="s">
        <v>22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5"/>
    </row>
    <row r="73" spans="1:14" ht="22.5" thickTop="1" thickBot="1" x14ac:dyDescent="0.3">
      <c r="B73" s="3"/>
      <c r="C73" s="306">
        <f>2019</f>
        <v>2019</v>
      </c>
      <c r="D73" s="307"/>
      <c r="E73" s="308">
        <v>2020</v>
      </c>
      <c r="F73" s="307"/>
      <c r="G73" s="308">
        <v>2021</v>
      </c>
      <c r="H73" s="307"/>
      <c r="I73" s="308">
        <v>2022</v>
      </c>
      <c r="J73" s="307"/>
      <c r="K73" s="308">
        <v>2023</v>
      </c>
      <c r="L73" s="309"/>
      <c r="M73" s="310"/>
    </row>
    <row r="74" spans="1:14" ht="16.5" thickTop="1" thickBot="1" x14ac:dyDescent="0.3">
      <c r="B74" s="6"/>
      <c r="C74" s="127" t="s">
        <v>46</v>
      </c>
      <c r="D74" s="128" t="str">
        <f>CONCATENATE("var ",RIGHT(2019,2),"/",RIGHT(2018,2))</f>
        <v>var 19/18</v>
      </c>
      <c r="E74" s="129" t="s">
        <v>46</v>
      </c>
      <c r="F74" s="128" t="str">
        <f>CONCATENATE("var ",RIGHT(E73,2),"/",RIGHT(E73-1,2))</f>
        <v>var 20/19</v>
      </c>
      <c r="G74" s="129" t="s">
        <v>46</v>
      </c>
      <c r="H74" s="128" t="str">
        <f>CONCATENATE("var ",RIGHT(G73,2),"/",RIGHT(G73-1,2))</f>
        <v>var 21/20</v>
      </c>
      <c r="I74" s="129" t="s">
        <v>46</v>
      </c>
      <c r="J74" s="128" t="str">
        <f>CONCATENATE("var ",RIGHT(I73,2),"/",RIGHT(I73-1,2))</f>
        <v>var 22/21</v>
      </c>
      <c r="K74" s="129" t="s">
        <v>46</v>
      </c>
      <c r="L74" s="128" t="str">
        <f>CONCATENATE("var ",RIGHT(K73,2),"/",RIGHT(K73-1,2))</f>
        <v>var 23/22</v>
      </c>
      <c r="M74" s="128" t="str">
        <f>CONCATENATE("var ",RIGHT(K73,2),"/",RIGHT(2019,2))</f>
        <v>var 23/19</v>
      </c>
    </row>
    <row r="75" spans="1:14" x14ac:dyDescent="0.25">
      <c r="A75" s="1">
        <v>1</v>
      </c>
      <c r="B75" s="131" t="s">
        <v>50</v>
      </c>
      <c r="C75" s="132">
        <v>169666</v>
      </c>
      <c r="D75" s="133">
        <v>2.8334878872180891E-2</v>
      </c>
      <c r="E75" s="132">
        <v>177492</v>
      </c>
      <c r="F75" s="133">
        <f t="shared" ref="F75:F87" si="12">IFERROR(E75/C75-1,"-")</f>
        <v>4.6125917980031295E-2</v>
      </c>
      <c r="G75" s="132">
        <v>19921</v>
      </c>
      <c r="H75" s="133">
        <f t="shared" ref="H75:J87" si="13">IFERROR(G75/E75-1,"-")</f>
        <v>-0.88776395555856036</v>
      </c>
      <c r="I75" s="132">
        <v>125711</v>
      </c>
      <c r="J75" s="133">
        <f t="shared" si="13"/>
        <v>5.3104763817077458</v>
      </c>
      <c r="K75" s="132">
        <v>202529</v>
      </c>
      <c r="L75" s="133">
        <f t="shared" ref="L75:L78" si="14">IFERROR(K75/I75-1,"-")</f>
        <v>0.61106824382910019</v>
      </c>
      <c r="M75" s="133">
        <f>K75/C75-1</f>
        <v>0.19369231313286095</v>
      </c>
    </row>
    <row r="76" spans="1:14" x14ac:dyDescent="0.25">
      <c r="A76" s="1">
        <v>2</v>
      </c>
      <c r="B76" s="131" t="s">
        <v>52</v>
      </c>
      <c r="C76" s="132">
        <v>164351</v>
      </c>
      <c r="D76" s="133">
        <v>8.70846730975261E-4</v>
      </c>
      <c r="E76" s="132">
        <v>187348</v>
      </c>
      <c r="F76" s="133">
        <f t="shared" si="12"/>
        <v>0.13992613370165063</v>
      </c>
      <c r="G76" s="132">
        <v>24755</v>
      </c>
      <c r="H76" s="133">
        <f t="shared" si="13"/>
        <v>-0.86786621687981724</v>
      </c>
      <c r="I76" s="132">
        <v>168017</v>
      </c>
      <c r="J76" s="133">
        <f t="shared" si="13"/>
        <v>5.7871945061603718</v>
      </c>
      <c r="K76" s="132">
        <v>199073</v>
      </c>
      <c r="L76" s="133">
        <f t="shared" si="14"/>
        <v>0.18483843896748553</v>
      </c>
      <c r="M76" s="133">
        <f>IFERROR(K76/C76-1,"-")</f>
        <v>0.21126734854062335</v>
      </c>
    </row>
    <row r="77" spans="1:14" x14ac:dyDescent="0.25">
      <c r="A77" s="1">
        <v>3</v>
      </c>
      <c r="B77" s="131" t="s">
        <v>54</v>
      </c>
      <c r="C77" s="132">
        <v>190304</v>
      </c>
      <c r="D77" s="133">
        <v>-1.9481155163974528E-2</v>
      </c>
      <c r="E77" s="132">
        <v>73984</v>
      </c>
      <c r="F77" s="133">
        <f t="shared" si="12"/>
        <v>-0.61123255422902312</v>
      </c>
      <c r="G77" s="132">
        <v>29819</v>
      </c>
      <c r="H77" s="133">
        <f t="shared" si="13"/>
        <v>-0.59695339532871972</v>
      </c>
      <c r="I77" s="132">
        <v>189215</v>
      </c>
      <c r="J77" s="133">
        <f t="shared" si="13"/>
        <v>5.3454508870183437</v>
      </c>
      <c r="K77" s="132">
        <v>210907</v>
      </c>
      <c r="L77" s="133">
        <f t="shared" si="14"/>
        <v>0.11464207383135583</v>
      </c>
      <c r="M77" s="133">
        <f t="shared" ref="M77:M78" si="15">IFERROR(K77/C77-1,"-")</f>
        <v>0.10826362031276271</v>
      </c>
    </row>
    <row r="78" spans="1:14" x14ac:dyDescent="0.25">
      <c r="A78" s="1">
        <v>4</v>
      </c>
      <c r="B78" s="131" t="s">
        <v>56</v>
      </c>
      <c r="C78" s="132">
        <v>182359</v>
      </c>
      <c r="D78" s="133">
        <v>1.9956261780514684E-2</v>
      </c>
      <c r="E78" s="132">
        <v>0</v>
      </c>
      <c r="F78" s="133">
        <f t="shared" si="12"/>
        <v>-1</v>
      </c>
      <c r="G78" s="132">
        <v>35767</v>
      </c>
      <c r="H78" s="133" t="str">
        <f t="shared" si="13"/>
        <v>-</v>
      </c>
      <c r="I78" s="132">
        <v>205820</v>
      </c>
      <c r="J78" s="133">
        <f t="shared" si="13"/>
        <v>4.7544664075824086</v>
      </c>
      <c r="K78" s="132">
        <v>216116</v>
      </c>
      <c r="L78" s="133">
        <f t="shared" si="14"/>
        <v>5.0024293071615933E-2</v>
      </c>
      <c r="M78" s="133">
        <f t="shared" si="15"/>
        <v>0.18511288173328433</v>
      </c>
    </row>
    <row r="79" spans="1:14" x14ac:dyDescent="0.25">
      <c r="A79" s="1">
        <v>5</v>
      </c>
      <c r="B79" s="131" t="s">
        <v>58</v>
      </c>
      <c r="C79" s="132">
        <v>175897</v>
      </c>
      <c r="D79" s="133">
        <v>-1.0830994865681065E-2</v>
      </c>
      <c r="E79" s="132">
        <v>0</v>
      </c>
      <c r="F79" s="133">
        <f t="shared" si="12"/>
        <v>-1</v>
      </c>
      <c r="G79" s="132">
        <v>47958</v>
      </c>
      <c r="H79" s="133" t="str">
        <f t="shared" si="13"/>
        <v>-</v>
      </c>
      <c r="I79" s="132">
        <v>191717</v>
      </c>
      <c r="J79" s="133">
        <f t="shared" si="13"/>
        <v>2.9976020684765836</v>
      </c>
      <c r="K79" s="132"/>
      <c r="L79" s="133"/>
      <c r="M79" s="133"/>
    </row>
    <row r="80" spans="1:14" x14ac:dyDescent="0.25">
      <c r="A80" s="1">
        <v>6</v>
      </c>
      <c r="B80" s="131" t="s">
        <v>60</v>
      </c>
      <c r="C80" s="132">
        <v>186018</v>
      </c>
      <c r="D80" s="133">
        <v>-7.9145822444560698E-3</v>
      </c>
      <c r="E80" s="132">
        <v>0</v>
      </c>
      <c r="F80" s="133">
        <f t="shared" si="12"/>
        <v>-1</v>
      </c>
      <c r="G80" s="132">
        <v>60106</v>
      </c>
      <c r="H80" s="133" t="str">
        <f t="shared" si="13"/>
        <v>-</v>
      </c>
      <c r="I80" s="132">
        <v>196251</v>
      </c>
      <c r="J80" s="133">
        <f t="shared" si="13"/>
        <v>2.2650816890160717</v>
      </c>
      <c r="K80" s="132"/>
      <c r="L80" s="133"/>
      <c r="M80" s="133"/>
    </row>
    <row r="81" spans="1:14" x14ac:dyDescent="0.25">
      <c r="A81" s="1">
        <v>7</v>
      </c>
      <c r="B81" s="131" t="s">
        <v>62</v>
      </c>
      <c r="C81" s="132">
        <v>195947</v>
      </c>
      <c r="D81" s="133">
        <v>3.0551494177912808E-2</v>
      </c>
      <c r="E81" s="132">
        <v>0</v>
      </c>
      <c r="F81" s="133">
        <f t="shared" si="12"/>
        <v>-1</v>
      </c>
      <c r="G81" s="132">
        <v>111498</v>
      </c>
      <c r="H81" s="133" t="str">
        <f t="shared" si="13"/>
        <v>-</v>
      </c>
      <c r="I81" s="132">
        <v>218088</v>
      </c>
      <c r="J81" s="133">
        <f t="shared" si="13"/>
        <v>0.95598127320669435</v>
      </c>
      <c r="K81" s="132"/>
      <c r="L81" s="133"/>
      <c r="M81" s="133"/>
    </row>
    <row r="82" spans="1:14" x14ac:dyDescent="0.25">
      <c r="A82" s="1">
        <v>8</v>
      </c>
      <c r="B82" s="131" t="s">
        <v>64</v>
      </c>
      <c r="C82" s="132">
        <v>209657</v>
      </c>
      <c r="D82" s="133">
        <v>6.2108340045694765E-2</v>
      </c>
      <c r="E82" s="132">
        <v>0</v>
      </c>
      <c r="F82" s="133">
        <f t="shared" si="12"/>
        <v>-1</v>
      </c>
      <c r="G82" s="132">
        <v>143374</v>
      </c>
      <c r="H82" s="133" t="str">
        <f t="shared" si="13"/>
        <v>-</v>
      </c>
      <c r="I82" s="132">
        <v>213645</v>
      </c>
      <c r="J82" s="133">
        <f t="shared" si="13"/>
        <v>0.49012373233640694</v>
      </c>
      <c r="K82" s="132"/>
      <c r="L82" s="133"/>
      <c r="M82" s="133"/>
    </row>
    <row r="83" spans="1:14" x14ac:dyDescent="0.25">
      <c r="A83" s="1">
        <v>9</v>
      </c>
      <c r="B83" s="131" t="s">
        <v>66</v>
      </c>
      <c r="C83" s="132">
        <v>183041</v>
      </c>
      <c r="D83" s="133">
        <v>2.1958818143243075E-2</v>
      </c>
      <c r="E83" s="132">
        <v>0</v>
      </c>
      <c r="F83" s="133">
        <f t="shared" si="12"/>
        <v>-1</v>
      </c>
      <c r="G83" s="132">
        <v>140512</v>
      </c>
      <c r="H83" s="133" t="str">
        <f t="shared" si="13"/>
        <v>-</v>
      </c>
      <c r="I83" s="132">
        <v>194764</v>
      </c>
      <c r="J83" s="133">
        <f t="shared" si="13"/>
        <v>0.38610225461170566</v>
      </c>
      <c r="K83" s="132"/>
      <c r="L83" s="133"/>
      <c r="M83" s="133"/>
    </row>
    <row r="84" spans="1:14" x14ac:dyDescent="0.25">
      <c r="A84" s="1">
        <v>10</v>
      </c>
      <c r="B84" s="131" t="s">
        <v>68</v>
      </c>
      <c r="C84" s="132">
        <v>202635</v>
      </c>
      <c r="D84" s="133">
        <v>3.7238943488943521E-2</v>
      </c>
      <c r="E84" s="132">
        <v>0</v>
      </c>
      <c r="F84" s="133">
        <f t="shared" si="12"/>
        <v>-1</v>
      </c>
      <c r="G84" s="132">
        <v>175105</v>
      </c>
      <c r="H84" s="133" t="str">
        <f t="shared" si="13"/>
        <v>-</v>
      </c>
      <c r="I84" s="132">
        <v>210769</v>
      </c>
      <c r="J84" s="133">
        <f t="shared" si="13"/>
        <v>0.20367208246480684</v>
      </c>
      <c r="K84" s="132"/>
      <c r="L84" s="133"/>
      <c r="M84" s="133"/>
    </row>
    <row r="85" spans="1:14" x14ac:dyDescent="0.25">
      <c r="A85" s="1">
        <v>11</v>
      </c>
      <c r="B85" s="131" t="s">
        <v>70</v>
      </c>
      <c r="C85" s="132">
        <v>184696</v>
      </c>
      <c r="D85" s="133">
        <v>6.0404765322233489E-2</v>
      </c>
      <c r="E85" s="132">
        <v>0</v>
      </c>
      <c r="F85" s="133">
        <f t="shared" si="12"/>
        <v>-1</v>
      </c>
      <c r="G85" s="132">
        <v>166551</v>
      </c>
      <c r="H85" s="133" t="str">
        <f t="shared" si="13"/>
        <v>-</v>
      </c>
      <c r="I85" s="132">
        <v>200457</v>
      </c>
      <c r="J85" s="133">
        <f t="shared" si="13"/>
        <v>0.2035772826341482</v>
      </c>
      <c r="K85" s="132"/>
      <c r="L85" s="133"/>
      <c r="M85" s="133"/>
    </row>
    <row r="86" spans="1:14" x14ac:dyDescent="0.25">
      <c r="A86" s="1">
        <v>12</v>
      </c>
      <c r="B86" s="131" t="s">
        <v>72</v>
      </c>
      <c r="C86" s="132">
        <v>186457</v>
      </c>
      <c r="D86" s="133">
        <v>6.8025730176823451E-2</v>
      </c>
      <c r="E86" s="132">
        <v>0</v>
      </c>
      <c r="F86" s="133">
        <f t="shared" si="12"/>
        <v>-1</v>
      </c>
      <c r="G86" s="132">
        <v>149356</v>
      </c>
      <c r="H86" s="133" t="str">
        <f t="shared" si="13"/>
        <v>-</v>
      </c>
      <c r="I86" s="132">
        <v>204884</v>
      </c>
      <c r="J86" s="133">
        <f t="shared" si="13"/>
        <v>0.37178285438817316</v>
      </c>
      <c r="K86" s="132"/>
      <c r="L86" s="133"/>
      <c r="M86" s="133"/>
    </row>
    <row r="87" spans="1:14" ht="15.75" x14ac:dyDescent="0.25">
      <c r="B87" s="134" t="s">
        <v>33</v>
      </c>
      <c r="C87" s="135">
        <v>2231028</v>
      </c>
      <c r="D87" s="136">
        <v>2.4272332736039903E-2</v>
      </c>
      <c r="E87" s="135">
        <v>0</v>
      </c>
      <c r="F87" s="136">
        <f t="shared" si="12"/>
        <v>-1</v>
      </c>
      <c r="G87" s="135">
        <v>1104722</v>
      </c>
      <c r="H87" s="136" t="str">
        <f t="shared" si="13"/>
        <v>-</v>
      </c>
      <c r="I87" s="135">
        <v>2319338</v>
      </c>
      <c r="J87" s="136">
        <f t="shared" si="13"/>
        <v>1.0994766104051519</v>
      </c>
      <c r="K87" s="135">
        <v>828625</v>
      </c>
      <c r="L87" s="136">
        <v>0.2030625919220399</v>
      </c>
      <c r="M87" s="136">
        <v>0.17256042338823785</v>
      </c>
    </row>
    <row r="88" spans="1:14" ht="6" customHeight="1" x14ac:dyDescent="0.25"/>
    <row r="89" spans="1:14" x14ac:dyDescent="0.25">
      <c r="B89" s="39" t="s">
        <v>19</v>
      </c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</row>
    <row r="92" spans="1:14" ht="48.75" customHeight="1" thickBot="1" x14ac:dyDescent="0.3">
      <c r="B92" s="293" t="s">
        <v>166</v>
      </c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1" t="s">
        <v>86</v>
      </c>
    </row>
    <row r="93" spans="1:14" ht="10.5" customHeight="1" thickBot="1" x14ac:dyDescent="0.3">
      <c r="B93" s="124"/>
      <c r="C93" s="125"/>
      <c r="D93" s="124"/>
      <c r="E93" s="124"/>
      <c r="F93" s="124"/>
      <c r="G93" s="124"/>
      <c r="H93" s="124"/>
      <c r="I93" s="124"/>
      <c r="J93" s="124"/>
      <c r="K93" s="2"/>
      <c r="L93" s="2"/>
      <c r="N93" s="1" t="s">
        <v>87</v>
      </c>
    </row>
    <row r="94" spans="1:14" ht="22.5" thickTop="1" thickBot="1" x14ac:dyDescent="0.3">
      <c r="B94" s="3"/>
      <c r="C94" s="303" t="s">
        <v>23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5"/>
    </row>
    <row r="95" spans="1:14" ht="22.5" thickTop="1" thickBot="1" x14ac:dyDescent="0.3">
      <c r="B95" s="3"/>
      <c r="C95" s="306">
        <f>2019</f>
        <v>2019</v>
      </c>
      <c r="D95" s="307"/>
      <c r="E95" s="308">
        <v>2020</v>
      </c>
      <c r="F95" s="307"/>
      <c r="G95" s="308">
        <v>2021</v>
      </c>
      <c r="H95" s="307"/>
      <c r="I95" s="308">
        <v>2022</v>
      </c>
      <c r="J95" s="307"/>
      <c r="K95" s="308">
        <v>2023</v>
      </c>
      <c r="L95" s="309"/>
      <c r="M95" s="310"/>
    </row>
    <row r="96" spans="1:14" ht="16.5" thickTop="1" thickBot="1" x14ac:dyDescent="0.3">
      <c r="B96" s="6"/>
      <c r="C96" s="127" t="s">
        <v>46</v>
      </c>
      <c r="D96" s="128" t="str">
        <f>CONCATENATE("var ",RIGHT(2019,2),"/",RIGHT(2018,2))</f>
        <v>var 19/18</v>
      </c>
      <c r="E96" s="129" t="s">
        <v>46</v>
      </c>
      <c r="F96" s="128" t="str">
        <f>CONCATENATE("var ",RIGHT(E95,2),"/",RIGHT(E95-1,2))</f>
        <v>var 20/19</v>
      </c>
      <c r="G96" s="129" t="s">
        <v>46</v>
      </c>
      <c r="H96" s="128" t="str">
        <f>CONCATENATE("var ",RIGHT(G95,2),"/",RIGHT(G95-1,2))</f>
        <v>var 21/20</v>
      </c>
      <c r="I96" s="129" t="s">
        <v>46</v>
      </c>
      <c r="J96" s="128" t="str">
        <f>CONCATENATE("var ",RIGHT(I95,2),"/",RIGHT(I95-1,2))</f>
        <v>var 22/21</v>
      </c>
      <c r="K96" s="129" t="s">
        <v>46</v>
      </c>
      <c r="L96" s="128" t="str">
        <f>CONCATENATE("var ",RIGHT(K95,2),"/",RIGHT(K95-1,2))</f>
        <v>var 23/22</v>
      </c>
      <c r="M96" s="128" t="str">
        <f>CONCATENATE("var ",RIGHT(K95,2),"/",RIGHT(2019,2))</f>
        <v>var 23/19</v>
      </c>
    </row>
    <row r="97" spans="2:13" x14ac:dyDescent="0.25">
      <c r="B97" s="131" t="s">
        <v>50</v>
      </c>
      <c r="C97" s="132">
        <v>45940</v>
      </c>
      <c r="D97" s="133">
        <v>1.9801101047771219E-2</v>
      </c>
      <c r="E97" s="132">
        <v>43734</v>
      </c>
      <c r="F97" s="133">
        <f t="shared" ref="F97:F109" si="16">IFERROR(E97/C97-1,"-")</f>
        <v>-4.8019155420113147E-2</v>
      </c>
      <c r="G97" s="132">
        <v>7880</v>
      </c>
      <c r="H97" s="133">
        <f t="shared" ref="H97:J109" si="17">IFERROR(G97/E97-1,"-")</f>
        <v>-0.81981981981981988</v>
      </c>
      <c r="I97" s="132">
        <v>30388</v>
      </c>
      <c r="J97" s="133">
        <f t="shared" si="17"/>
        <v>2.8563451776649744</v>
      </c>
      <c r="K97" s="132">
        <v>46492</v>
      </c>
      <c r="L97" s="133">
        <f t="shared" ref="L97:L100" si="18">IFERROR(K97/I97-1,"-")</f>
        <v>0.52994603132815588</v>
      </c>
      <c r="M97" s="133">
        <f>K97/C97-1</f>
        <v>1.2015672616456197E-2</v>
      </c>
    </row>
    <row r="98" spans="2:13" x14ac:dyDescent="0.25">
      <c r="B98" s="131" t="s">
        <v>52</v>
      </c>
      <c r="C98" s="132">
        <v>43527</v>
      </c>
      <c r="D98" s="133">
        <v>-1.2522970121826682E-2</v>
      </c>
      <c r="E98" s="132">
        <v>47305</v>
      </c>
      <c r="F98" s="133">
        <f t="shared" si="16"/>
        <v>8.6796700898293055E-2</v>
      </c>
      <c r="G98" s="132">
        <v>8902</v>
      </c>
      <c r="H98" s="133">
        <f t="shared" si="17"/>
        <v>-0.811816932670965</v>
      </c>
      <c r="I98" s="132">
        <v>42774</v>
      </c>
      <c r="J98" s="133">
        <f t="shared" si="17"/>
        <v>3.8049876432262417</v>
      </c>
      <c r="K98" s="132">
        <v>49896</v>
      </c>
      <c r="L98" s="133">
        <f t="shared" si="18"/>
        <v>0.16650301585075056</v>
      </c>
      <c r="M98" s="133">
        <f>IFERROR(K98/C98-1,"-")</f>
        <v>0.14632297194844579</v>
      </c>
    </row>
    <row r="99" spans="2:13" x14ac:dyDescent="0.25">
      <c r="B99" s="131" t="s">
        <v>54</v>
      </c>
      <c r="C99" s="132">
        <v>52728</v>
      </c>
      <c r="D99" s="133">
        <v>9.1096991502717106E-3</v>
      </c>
      <c r="E99" s="132">
        <v>18695</v>
      </c>
      <c r="F99" s="133">
        <f t="shared" si="16"/>
        <v>-0.64544454559247466</v>
      </c>
      <c r="G99" s="132">
        <v>11837</v>
      </c>
      <c r="H99" s="133">
        <f t="shared" si="17"/>
        <v>-0.36683605242043327</v>
      </c>
      <c r="I99" s="132">
        <v>53892</v>
      </c>
      <c r="J99" s="133">
        <f t="shared" si="17"/>
        <v>3.5528427811100789</v>
      </c>
      <c r="K99" s="132">
        <v>54154</v>
      </c>
      <c r="L99" s="133">
        <f t="shared" si="18"/>
        <v>4.8615750018554671E-3</v>
      </c>
      <c r="M99" s="133">
        <f t="shared" ref="M99:M100" si="19">IFERROR(K99/C99-1,"-")</f>
        <v>2.7044454559247422E-2</v>
      </c>
    </row>
    <row r="100" spans="2:13" x14ac:dyDescent="0.25">
      <c r="B100" s="131" t="s">
        <v>56</v>
      </c>
      <c r="C100" s="132">
        <v>45764</v>
      </c>
      <c r="D100" s="133">
        <v>-3.3474835793786517E-2</v>
      </c>
      <c r="E100" s="132">
        <v>0</v>
      </c>
      <c r="F100" s="133">
        <f t="shared" si="16"/>
        <v>-1</v>
      </c>
      <c r="G100" s="132">
        <v>9669</v>
      </c>
      <c r="H100" s="133" t="str">
        <f t="shared" si="17"/>
        <v>-</v>
      </c>
      <c r="I100" s="132">
        <v>48912</v>
      </c>
      <c r="J100" s="133">
        <f t="shared" si="17"/>
        <v>4.0586410176853862</v>
      </c>
      <c r="K100" s="132">
        <v>56652</v>
      </c>
      <c r="L100" s="133">
        <f t="shared" si="18"/>
        <v>0.15824337585868498</v>
      </c>
      <c r="M100" s="133">
        <f t="shared" si="19"/>
        <v>0.23791626606065908</v>
      </c>
    </row>
    <row r="101" spans="2:13" x14ac:dyDescent="0.25">
      <c r="B101" s="131" t="s">
        <v>58</v>
      </c>
      <c r="C101" s="132">
        <v>45731</v>
      </c>
      <c r="D101" s="133">
        <v>-2.7972027972028024E-2</v>
      </c>
      <c r="E101" s="132">
        <v>0</v>
      </c>
      <c r="F101" s="133">
        <f t="shared" si="16"/>
        <v>-1</v>
      </c>
      <c r="G101" s="132">
        <v>15426</v>
      </c>
      <c r="H101" s="133" t="str">
        <f t="shared" si="17"/>
        <v>-</v>
      </c>
      <c r="I101" s="132">
        <v>41886</v>
      </c>
      <c r="J101" s="133">
        <f t="shared" si="17"/>
        <v>1.7152858809801632</v>
      </c>
      <c r="K101" s="132"/>
      <c r="L101" s="133"/>
      <c r="M101" s="133"/>
    </row>
    <row r="102" spans="2:13" x14ac:dyDescent="0.25">
      <c r="B102" s="131" t="s">
        <v>60</v>
      </c>
      <c r="C102" s="132">
        <v>48613</v>
      </c>
      <c r="D102" s="133">
        <v>2.5742198214926182E-2</v>
      </c>
      <c r="E102" s="132">
        <v>0</v>
      </c>
      <c r="F102" s="133">
        <f t="shared" si="16"/>
        <v>-1</v>
      </c>
      <c r="G102" s="132">
        <v>18695</v>
      </c>
      <c r="H102" s="133" t="str">
        <f t="shared" si="17"/>
        <v>-</v>
      </c>
      <c r="I102" s="132">
        <v>42042</v>
      </c>
      <c r="J102" s="133">
        <f t="shared" si="17"/>
        <v>1.2488365873228138</v>
      </c>
      <c r="K102" s="132"/>
      <c r="L102" s="133"/>
      <c r="M102" s="133"/>
    </row>
    <row r="103" spans="2:13" x14ac:dyDescent="0.25">
      <c r="B103" s="131" t="s">
        <v>62</v>
      </c>
      <c r="C103" s="132">
        <v>47205</v>
      </c>
      <c r="D103" s="133">
        <v>-6.2723373838456054E-2</v>
      </c>
      <c r="E103" s="132">
        <v>0</v>
      </c>
      <c r="F103" s="133">
        <f t="shared" si="16"/>
        <v>-1</v>
      </c>
      <c r="G103" s="132">
        <v>21668</v>
      </c>
      <c r="H103" s="133" t="str">
        <f t="shared" si="17"/>
        <v>-</v>
      </c>
      <c r="I103" s="132">
        <v>47912</v>
      </c>
      <c r="J103" s="133">
        <f t="shared" si="17"/>
        <v>1.2111870038766845</v>
      </c>
      <c r="K103" s="132"/>
      <c r="L103" s="133"/>
      <c r="M103" s="133"/>
    </row>
    <row r="104" spans="2:13" x14ac:dyDescent="0.25">
      <c r="B104" s="131" t="s">
        <v>64</v>
      </c>
      <c r="C104" s="132">
        <v>48990</v>
      </c>
      <c r="D104" s="133">
        <v>-7.7331625734518572E-2</v>
      </c>
      <c r="E104" s="132">
        <v>0</v>
      </c>
      <c r="F104" s="133">
        <f t="shared" si="16"/>
        <v>-1</v>
      </c>
      <c r="G104" s="132">
        <v>31864</v>
      </c>
      <c r="H104" s="133" t="str">
        <f t="shared" si="17"/>
        <v>-</v>
      </c>
      <c r="I104" s="132">
        <v>50443</v>
      </c>
      <c r="J104" s="133">
        <f t="shared" si="17"/>
        <v>0.58307180517198098</v>
      </c>
      <c r="K104" s="132"/>
      <c r="L104" s="133"/>
      <c r="M104" s="133"/>
    </row>
    <row r="105" spans="2:13" x14ac:dyDescent="0.25">
      <c r="B105" s="131" t="s">
        <v>66</v>
      </c>
      <c r="C105" s="132">
        <v>43793</v>
      </c>
      <c r="D105" s="133">
        <v>-9.0752429200232521E-2</v>
      </c>
      <c r="E105" s="132">
        <v>0</v>
      </c>
      <c r="F105" s="133">
        <f t="shared" si="16"/>
        <v>-1</v>
      </c>
      <c r="G105" s="132">
        <v>32447</v>
      </c>
      <c r="H105" s="133" t="str">
        <f t="shared" si="17"/>
        <v>-</v>
      </c>
      <c r="I105" s="132">
        <v>43723</v>
      </c>
      <c r="J105" s="133">
        <f t="shared" si="17"/>
        <v>0.34752057200973896</v>
      </c>
      <c r="K105" s="132"/>
      <c r="L105" s="133"/>
      <c r="M105" s="133"/>
    </row>
    <row r="106" spans="2:13" x14ac:dyDescent="0.25">
      <c r="B106" s="131" t="s">
        <v>68</v>
      </c>
      <c r="C106" s="132">
        <v>47801</v>
      </c>
      <c r="D106" s="133">
        <v>-0.11206672363190551</v>
      </c>
      <c r="E106" s="132">
        <v>0</v>
      </c>
      <c r="F106" s="133">
        <f t="shared" si="16"/>
        <v>-1</v>
      </c>
      <c r="G106" s="132">
        <v>44834</v>
      </c>
      <c r="H106" s="133" t="str">
        <f t="shared" si="17"/>
        <v>-</v>
      </c>
      <c r="I106" s="132">
        <v>47264</v>
      </c>
      <c r="J106" s="133">
        <f t="shared" si="17"/>
        <v>5.4199937547397159E-2</v>
      </c>
      <c r="K106" s="132"/>
      <c r="L106" s="133"/>
      <c r="M106" s="133"/>
    </row>
    <row r="107" spans="2:13" x14ac:dyDescent="0.25">
      <c r="B107" s="131" t="s">
        <v>70</v>
      </c>
      <c r="C107" s="132">
        <v>48916</v>
      </c>
      <c r="D107" s="133">
        <v>-1.1997576247222752E-2</v>
      </c>
      <c r="E107" s="132">
        <v>0</v>
      </c>
      <c r="F107" s="133">
        <f t="shared" si="16"/>
        <v>-1</v>
      </c>
      <c r="G107" s="132">
        <v>46834</v>
      </c>
      <c r="H107" s="133" t="str">
        <f t="shared" si="17"/>
        <v>-</v>
      </c>
      <c r="I107" s="132">
        <v>46434</v>
      </c>
      <c r="J107" s="133">
        <f t="shared" si="17"/>
        <v>-8.5408036896271744E-3</v>
      </c>
      <c r="K107" s="132"/>
      <c r="L107" s="133"/>
      <c r="M107" s="133"/>
    </row>
    <row r="108" spans="2:13" x14ac:dyDescent="0.25">
      <c r="B108" s="131" t="s">
        <v>72</v>
      </c>
      <c r="C108" s="132">
        <v>47100</v>
      </c>
      <c r="D108" s="133">
        <v>-7.3691663224969006E-2</v>
      </c>
      <c r="E108" s="132">
        <v>0</v>
      </c>
      <c r="F108" s="133">
        <f t="shared" si="16"/>
        <v>-1</v>
      </c>
      <c r="G108" s="132">
        <v>37702</v>
      </c>
      <c r="H108" s="133" t="str">
        <f t="shared" si="17"/>
        <v>-</v>
      </c>
      <c r="I108" s="132">
        <v>48142</v>
      </c>
      <c r="J108" s="133">
        <f t="shared" si="17"/>
        <v>0.27690838682298025</v>
      </c>
      <c r="K108" s="132"/>
      <c r="L108" s="133"/>
      <c r="M108" s="133"/>
    </row>
    <row r="109" spans="2:13" ht="15.75" x14ac:dyDescent="0.25">
      <c r="B109" s="134" t="s">
        <v>33</v>
      </c>
      <c r="C109" s="135">
        <v>566108</v>
      </c>
      <c r="D109" s="136">
        <v>-3.8838132849335238E-2</v>
      </c>
      <c r="E109" s="135">
        <v>0</v>
      </c>
      <c r="F109" s="136">
        <f t="shared" si="16"/>
        <v>-1</v>
      </c>
      <c r="G109" s="135">
        <v>287758</v>
      </c>
      <c r="H109" s="136" t="str">
        <f t="shared" si="17"/>
        <v>-</v>
      </c>
      <c r="I109" s="135">
        <v>543812</v>
      </c>
      <c r="J109" s="136">
        <f t="shared" si="17"/>
        <v>0.88982408829641568</v>
      </c>
      <c r="K109" s="135">
        <v>207194</v>
      </c>
      <c r="L109" s="136">
        <v>0.17746610140595331</v>
      </c>
      <c r="M109" s="136">
        <v>0.10233614777690869</v>
      </c>
    </row>
    <row r="110" spans="2:13" ht="6" customHeight="1" x14ac:dyDescent="0.25"/>
    <row r="111" spans="2:13" x14ac:dyDescent="0.25">
      <c r="B111" s="39" t="s">
        <v>19</v>
      </c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</row>
    <row r="114" spans="1:14" ht="48.75" customHeight="1" thickBot="1" x14ac:dyDescent="0.3">
      <c r="B114" s="293" t="s">
        <v>167</v>
      </c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1" t="s">
        <v>91</v>
      </c>
    </row>
    <row r="115" spans="1:14" ht="10.5" customHeight="1" thickBot="1" x14ac:dyDescent="0.3">
      <c r="B115" s="124"/>
      <c r="C115" s="125"/>
      <c r="D115" s="124"/>
      <c r="E115" s="124"/>
      <c r="F115" s="124"/>
      <c r="G115" s="124"/>
      <c r="H115" s="124"/>
      <c r="I115" s="124"/>
      <c r="J115" s="124"/>
      <c r="K115" s="2"/>
      <c r="L115" s="2"/>
      <c r="N115" s="1" t="s">
        <v>92</v>
      </c>
    </row>
    <row r="116" spans="1:14" ht="22.5" thickTop="1" thickBot="1" x14ac:dyDescent="0.3">
      <c r="B116" s="3"/>
      <c r="C116" s="303" t="s">
        <v>24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5"/>
    </row>
    <row r="117" spans="1:14" ht="22.5" thickTop="1" thickBot="1" x14ac:dyDescent="0.3">
      <c r="B117" s="3"/>
      <c r="C117" s="306">
        <f>2019</f>
        <v>2019</v>
      </c>
      <c r="D117" s="307"/>
      <c r="E117" s="308">
        <v>2020</v>
      </c>
      <c r="F117" s="307"/>
      <c r="G117" s="308">
        <v>2021</v>
      </c>
      <c r="H117" s="307"/>
      <c r="I117" s="308">
        <v>2022</v>
      </c>
      <c r="J117" s="307"/>
      <c r="K117" s="308">
        <v>2023</v>
      </c>
      <c r="L117" s="309"/>
      <c r="M117" s="310"/>
    </row>
    <row r="118" spans="1:14" ht="16.5" thickTop="1" thickBot="1" x14ac:dyDescent="0.3">
      <c r="B118" s="6"/>
      <c r="C118" s="127" t="s">
        <v>46</v>
      </c>
      <c r="D118" s="128" t="str">
        <f>CONCATENATE("var ",RIGHT(2019,2),"/",RIGHT(2018,2))</f>
        <v>var 19/18</v>
      </c>
      <c r="E118" s="129" t="s">
        <v>46</v>
      </c>
      <c r="F118" s="128" t="str">
        <f>CONCATENATE("var ",RIGHT(E117,2),"/",RIGHT(E117-1,2))</f>
        <v>var 20/19</v>
      </c>
      <c r="G118" s="129" t="s">
        <v>46</v>
      </c>
      <c r="H118" s="128" t="str">
        <f>CONCATENATE("var ",RIGHT(G117,2),"/",RIGHT(G117-1,2))</f>
        <v>var 21/20</v>
      </c>
      <c r="I118" s="129" t="s">
        <v>46</v>
      </c>
      <c r="J118" s="128" t="str">
        <f>CONCATENATE("var ",RIGHT(I117,2),"/",RIGHT(I117-1,2))</f>
        <v>var 22/21</v>
      </c>
      <c r="K118" s="129" t="s">
        <v>46</v>
      </c>
      <c r="L118" s="128" t="str">
        <f>CONCATENATE("var ",RIGHT(K117,2),"/",RIGHT(K117-1,2))</f>
        <v>var 23/22</v>
      </c>
      <c r="M118" s="128" t="str">
        <f>CONCATENATE("var ",RIGHT(K117,2),"/",RIGHT(2019,2))</f>
        <v>var 23/19</v>
      </c>
    </row>
    <row r="119" spans="1:14" x14ac:dyDescent="0.25">
      <c r="B119" s="131" t="s">
        <v>50</v>
      </c>
      <c r="C119" s="132">
        <v>11892</v>
      </c>
      <c r="D119" s="133">
        <v>-0.11326523003504585</v>
      </c>
      <c r="E119" s="132">
        <v>11164</v>
      </c>
      <c r="F119" s="133">
        <f t="shared" ref="F119:F131" si="20">IFERROR(E119/C119-1,"-")</f>
        <v>-6.1217625294315514E-2</v>
      </c>
      <c r="G119" s="132">
        <v>459</v>
      </c>
      <c r="H119" s="133">
        <f t="shared" ref="H119:J131" si="21">IFERROR(G119/E119-1,"-")</f>
        <v>-0.95888570404872808</v>
      </c>
      <c r="I119" s="132">
        <v>5531</v>
      </c>
      <c r="J119" s="133">
        <f t="shared" si="21"/>
        <v>11.050108932461873</v>
      </c>
      <c r="K119" s="132">
        <v>10005</v>
      </c>
      <c r="L119" s="133">
        <f t="shared" ref="L119:L122" si="22">IFERROR(K119/I119-1,"-")</f>
        <v>0.80889531730247688</v>
      </c>
      <c r="M119" s="133">
        <f>K119/C119-1</f>
        <v>-0.15867810292633699</v>
      </c>
    </row>
    <row r="120" spans="1:14" x14ac:dyDescent="0.25">
      <c r="B120" s="131" t="s">
        <v>52</v>
      </c>
      <c r="C120" s="132">
        <v>11723</v>
      </c>
      <c r="D120" s="133">
        <v>-0.1755977496483826</v>
      </c>
      <c r="E120" s="132">
        <v>11067</v>
      </c>
      <c r="F120" s="133">
        <f t="shared" si="20"/>
        <v>-5.5958372430265246E-2</v>
      </c>
      <c r="G120" s="132">
        <v>334</v>
      </c>
      <c r="H120" s="133">
        <f t="shared" si="21"/>
        <v>-0.9698201861389717</v>
      </c>
      <c r="I120" s="132">
        <v>6227</v>
      </c>
      <c r="J120" s="133">
        <f t="shared" si="21"/>
        <v>17.643712574850298</v>
      </c>
      <c r="K120" s="132">
        <v>8910</v>
      </c>
      <c r="L120" s="133">
        <f t="shared" si="22"/>
        <v>0.43086558535410302</v>
      </c>
      <c r="M120" s="133">
        <f>IFERROR(K120/C120-1,"-")</f>
        <v>-0.2399556427535614</v>
      </c>
    </row>
    <row r="121" spans="1:14" x14ac:dyDescent="0.25">
      <c r="B121" s="131" t="s">
        <v>54</v>
      </c>
      <c r="C121" s="132">
        <v>12796</v>
      </c>
      <c r="D121" s="133">
        <v>-0.12810029980921234</v>
      </c>
      <c r="E121" s="132">
        <v>4439</v>
      </c>
      <c r="F121" s="133">
        <f t="shared" si="20"/>
        <v>-0.6530947170990935</v>
      </c>
      <c r="G121" s="132">
        <v>493</v>
      </c>
      <c r="H121" s="133">
        <f t="shared" si="21"/>
        <v>-0.88893895021401215</v>
      </c>
      <c r="I121" s="132">
        <v>7191</v>
      </c>
      <c r="J121" s="133">
        <f t="shared" si="21"/>
        <v>13.586206896551724</v>
      </c>
      <c r="K121" s="132">
        <v>10428</v>
      </c>
      <c r="L121" s="133">
        <f t="shared" si="22"/>
        <v>0.45014601585314984</v>
      </c>
      <c r="M121" s="133">
        <f t="shared" ref="M121:M122" si="23">IFERROR(K121/C121-1,"-")</f>
        <v>-0.18505783057205372</v>
      </c>
    </row>
    <row r="122" spans="1:14" x14ac:dyDescent="0.25">
      <c r="B122" s="131" t="s">
        <v>56</v>
      </c>
      <c r="C122" s="132">
        <v>10681</v>
      </c>
      <c r="D122" s="133">
        <v>-0.16174854810861716</v>
      </c>
      <c r="E122" s="132">
        <v>0</v>
      </c>
      <c r="F122" s="133">
        <f t="shared" si="20"/>
        <v>-1</v>
      </c>
      <c r="G122" s="132">
        <v>248</v>
      </c>
      <c r="H122" s="133" t="str">
        <f t="shared" si="21"/>
        <v>-</v>
      </c>
      <c r="I122" s="132">
        <v>7707</v>
      </c>
      <c r="J122" s="133">
        <f t="shared" si="21"/>
        <v>30.076612903225808</v>
      </c>
      <c r="K122" s="132">
        <v>8238</v>
      </c>
      <c r="L122" s="133">
        <f t="shared" si="22"/>
        <v>6.8898404048267858E-2</v>
      </c>
      <c r="M122" s="133">
        <f t="shared" si="23"/>
        <v>-0.22872390225634309</v>
      </c>
    </row>
    <row r="123" spans="1:14" x14ac:dyDescent="0.25">
      <c r="B123" s="131" t="s">
        <v>58</v>
      </c>
      <c r="C123" s="132">
        <v>11200</v>
      </c>
      <c r="D123" s="133">
        <v>4.9770362733152052E-2</v>
      </c>
      <c r="E123" s="132">
        <v>0</v>
      </c>
      <c r="F123" s="133">
        <f t="shared" si="20"/>
        <v>-1</v>
      </c>
      <c r="G123" s="132">
        <v>494</v>
      </c>
      <c r="H123" s="133" t="str">
        <f t="shared" si="21"/>
        <v>-</v>
      </c>
      <c r="I123" s="132">
        <v>7008</v>
      </c>
      <c r="J123" s="133">
        <f t="shared" si="21"/>
        <v>13.186234817813766</v>
      </c>
      <c r="K123" s="132"/>
      <c r="L123" s="133"/>
      <c r="M123" s="133"/>
    </row>
    <row r="124" spans="1:14" x14ac:dyDescent="0.25">
      <c r="B124" s="131" t="s">
        <v>60</v>
      </c>
      <c r="C124" s="132">
        <v>8829</v>
      </c>
      <c r="D124" s="133">
        <v>-0.29531486950275365</v>
      </c>
      <c r="E124" s="132">
        <v>0</v>
      </c>
      <c r="F124" s="133">
        <f t="shared" si="20"/>
        <v>-1</v>
      </c>
      <c r="G124" s="132">
        <v>379</v>
      </c>
      <c r="H124" s="133" t="str">
        <f t="shared" si="21"/>
        <v>-</v>
      </c>
      <c r="I124" s="132">
        <v>7519</v>
      </c>
      <c r="J124" s="133">
        <f t="shared" si="21"/>
        <v>18.839050131926122</v>
      </c>
      <c r="K124" s="132"/>
      <c r="L124" s="133"/>
      <c r="M124" s="133"/>
    </row>
    <row r="125" spans="1:14" x14ac:dyDescent="0.25">
      <c r="B125" s="131" t="s">
        <v>62</v>
      </c>
      <c r="C125" s="132">
        <v>8734</v>
      </c>
      <c r="D125" s="133">
        <v>-0.2904955320877336</v>
      </c>
      <c r="E125" s="132">
        <v>0</v>
      </c>
      <c r="F125" s="133">
        <f t="shared" si="20"/>
        <v>-1</v>
      </c>
      <c r="G125" s="132">
        <v>2588</v>
      </c>
      <c r="H125" s="133" t="str">
        <f t="shared" si="21"/>
        <v>-</v>
      </c>
      <c r="I125" s="132">
        <v>7469</v>
      </c>
      <c r="J125" s="133">
        <f t="shared" si="21"/>
        <v>1.8860123647604325</v>
      </c>
      <c r="K125" s="132"/>
      <c r="L125" s="133"/>
      <c r="M125" s="133"/>
    </row>
    <row r="126" spans="1:14" x14ac:dyDescent="0.25">
      <c r="B126" s="131" t="s">
        <v>64</v>
      </c>
      <c r="C126" s="132">
        <v>9013</v>
      </c>
      <c r="D126" s="133">
        <v>-0.22502149613069644</v>
      </c>
      <c r="E126" s="132">
        <v>0</v>
      </c>
      <c r="F126" s="133">
        <f t="shared" si="20"/>
        <v>-1</v>
      </c>
      <c r="G126" s="132">
        <v>3766</v>
      </c>
      <c r="H126" s="133" t="str">
        <f t="shared" si="21"/>
        <v>-</v>
      </c>
      <c r="I126" s="132">
        <v>7632</v>
      </c>
      <c r="J126" s="133">
        <f t="shared" si="21"/>
        <v>1.0265533722782791</v>
      </c>
      <c r="K126" s="132"/>
      <c r="L126" s="133"/>
      <c r="M126" s="133"/>
    </row>
    <row r="127" spans="1:14" x14ac:dyDescent="0.25">
      <c r="B127" s="131" t="s">
        <v>66</v>
      </c>
      <c r="C127" s="132">
        <v>8674</v>
      </c>
      <c r="D127" s="133">
        <v>-0.22842910514143389</v>
      </c>
      <c r="E127" s="132">
        <v>0</v>
      </c>
      <c r="F127" s="133">
        <f t="shared" si="20"/>
        <v>-1</v>
      </c>
      <c r="G127" s="132">
        <v>4401</v>
      </c>
      <c r="H127" s="133" t="str">
        <f t="shared" si="21"/>
        <v>-</v>
      </c>
      <c r="I127" s="132">
        <v>8593</v>
      </c>
      <c r="J127" s="133">
        <f t="shared" si="21"/>
        <v>0.95251079300159058</v>
      </c>
      <c r="K127" s="132"/>
      <c r="L127" s="133"/>
      <c r="M127" s="133"/>
    </row>
    <row r="128" spans="1:14" x14ac:dyDescent="0.25">
      <c r="A128" s="130"/>
      <c r="B128" s="131" t="s">
        <v>68</v>
      </c>
      <c r="C128" s="132">
        <v>10153</v>
      </c>
      <c r="D128" s="133">
        <v>-0.10412070943263041</v>
      </c>
      <c r="E128" s="132">
        <v>0</v>
      </c>
      <c r="F128" s="133">
        <f t="shared" si="20"/>
        <v>-1</v>
      </c>
      <c r="G128" s="132">
        <v>5845</v>
      </c>
      <c r="H128" s="133" t="str">
        <f t="shared" si="21"/>
        <v>-</v>
      </c>
      <c r="I128" s="132">
        <v>9594</v>
      </c>
      <c r="J128" s="133">
        <f t="shared" si="21"/>
        <v>0.64140290846877668</v>
      </c>
      <c r="K128" s="132"/>
      <c r="L128" s="133"/>
      <c r="M128" s="133"/>
    </row>
    <row r="129" spans="2:14" x14ac:dyDescent="0.25">
      <c r="B129" s="131" t="s">
        <v>70</v>
      </c>
      <c r="C129" s="132">
        <v>10640</v>
      </c>
      <c r="D129" s="133">
        <v>-0.14524421593830339</v>
      </c>
      <c r="E129" s="132">
        <v>0</v>
      </c>
      <c r="F129" s="133">
        <f t="shared" si="20"/>
        <v>-1</v>
      </c>
      <c r="G129" s="132">
        <v>5448</v>
      </c>
      <c r="H129" s="133" t="str">
        <f t="shared" si="21"/>
        <v>-</v>
      </c>
      <c r="I129" s="132">
        <v>10382</v>
      </c>
      <c r="J129" s="133">
        <f t="shared" si="21"/>
        <v>0.90565345080763593</v>
      </c>
      <c r="K129" s="132"/>
      <c r="L129" s="133"/>
      <c r="M129" s="133"/>
    </row>
    <row r="130" spans="2:14" x14ac:dyDescent="0.25">
      <c r="B130" s="131" t="s">
        <v>72</v>
      </c>
      <c r="C130" s="132">
        <v>11151</v>
      </c>
      <c r="D130" s="133">
        <v>-0.11835863377609113</v>
      </c>
      <c r="E130" s="132">
        <v>0</v>
      </c>
      <c r="F130" s="133">
        <f t="shared" si="20"/>
        <v>-1</v>
      </c>
      <c r="G130" s="132">
        <v>5987</v>
      </c>
      <c r="H130" s="133" t="str">
        <f t="shared" si="21"/>
        <v>-</v>
      </c>
      <c r="I130" s="132">
        <v>10500</v>
      </c>
      <c r="J130" s="133">
        <f t="shared" si="21"/>
        <v>0.75379989978286277</v>
      </c>
      <c r="K130" s="132"/>
      <c r="L130" s="133"/>
      <c r="M130" s="133"/>
    </row>
    <row r="131" spans="2:14" ht="15.75" x14ac:dyDescent="0.25">
      <c r="B131" s="134" t="s">
        <v>33</v>
      </c>
      <c r="C131" s="135">
        <v>125486</v>
      </c>
      <c r="D131" s="136">
        <v>-0.16263396014894105</v>
      </c>
      <c r="E131" s="135">
        <v>0</v>
      </c>
      <c r="F131" s="136">
        <f t="shared" si="20"/>
        <v>-1</v>
      </c>
      <c r="G131" s="135">
        <v>30442</v>
      </c>
      <c r="H131" s="136" t="str">
        <f t="shared" si="21"/>
        <v>-</v>
      </c>
      <c r="I131" s="135">
        <v>95353</v>
      </c>
      <c r="J131" s="136">
        <f t="shared" si="21"/>
        <v>2.1322843439984234</v>
      </c>
      <c r="K131" s="135">
        <v>37581</v>
      </c>
      <c r="L131" s="136">
        <v>0.40985144057623057</v>
      </c>
      <c r="M131" s="136">
        <v>-0.2019663637135819</v>
      </c>
    </row>
    <row r="132" spans="2:14" ht="6" customHeight="1" x14ac:dyDescent="0.25"/>
    <row r="133" spans="2:14" x14ac:dyDescent="0.25">
      <c r="B133" s="39" t="s">
        <v>19</v>
      </c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</row>
    <row r="134" spans="2:14" x14ac:dyDescent="0.25">
      <c r="I134" s="130"/>
      <c r="K134" s="130"/>
      <c r="L134" s="141"/>
    </row>
    <row r="136" spans="2:14" ht="48.75" customHeight="1" thickBot="1" x14ac:dyDescent="0.3">
      <c r="B136" s="293" t="s">
        <v>168</v>
      </c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1" t="s">
        <v>95</v>
      </c>
    </row>
    <row r="137" spans="2:14" ht="10.5" customHeight="1" thickBot="1" x14ac:dyDescent="0.3">
      <c r="B137" s="124"/>
      <c r="C137" s="125"/>
      <c r="D137" s="124"/>
      <c r="E137" s="124"/>
      <c r="F137" s="124"/>
      <c r="G137" s="124"/>
      <c r="H137" s="124"/>
      <c r="I137" s="124"/>
      <c r="J137" s="124"/>
      <c r="K137" s="2"/>
      <c r="L137" s="2"/>
      <c r="N137" s="1" t="s">
        <v>96</v>
      </c>
    </row>
    <row r="138" spans="2:14" ht="22.5" thickTop="1" thickBot="1" x14ac:dyDescent="0.3">
      <c r="B138" s="3"/>
      <c r="C138" s="303" t="s">
        <v>25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5"/>
    </row>
    <row r="139" spans="2:14" ht="22.5" thickTop="1" thickBot="1" x14ac:dyDescent="0.3">
      <c r="B139" s="3"/>
      <c r="C139" s="306">
        <f>2019</f>
        <v>2019</v>
      </c>
      <c r="D139" s="307"/>
      <c r="E139" s="308">
        <v>2020</v>
      </c>
      <c r="F139" s="307"/>
      <c r="G139" s="308">
        <v>2021</v>
      </c>
      <c r="H139" s="307"/>
      <c r="I139" s="308">
        <v>2022</v>
      </c>
      <c r="J139" s="307"/>
      <c r="K139" s="308">
        <v>2023</v>
      </c>
      <c r="L139" s="309"/>
      <c r="M139" s="310"/>
    </row>
    <row r="140" spans="2:14" ht="16.5" thickTop="1" thickBot="1" x14ac:dyDescent="0.3">
      <c r="B140" s="6"/>
      <c r="C140" s="127" t="s">
        <v>46</v>
      </c>
      <c r="D140" s="128" t="str">
        <f>CONCATENATE("var ",RIGHT(2019,2),"/",RIGHT(2018,2))</f>
        <v>var 19/18</v>
      </c>
      <c r="E140" s="129" t="s">
        <v>46</v>
      </c>
      <c r="F140" s="128" t="str">
        <f>CONCATENATE("var ",RIGHT(E139,2),"/",RIGHT(E139-1,2))</f>
        <v>var 20/19</v>
      </c>
      <c r="G140" s="129" t="s">
        <v>46</v>
      </c>
      <c r="H140" s="128" t="str">
        <f>CONCATENATE("var ",RIGHT(G139,2),"/",RIGHT(G139-1,2))</f>
        <v>var 21/20</v>
      </c>
      <c r="I140" s="129" t="s">
        <v>46</v>
      </c>
      <c r="J140" s="128" t="str">
        <f>CONCATENATE("var ",RIGHT(I139,2),"/",RIGHT(I139-1,2))</f>
        <v>var 22/21</v>
      </c>
      <c r="K140" s="129" t="s">
        <v>46</v>
      </c>
      <c r="L140" s="128" t="str">
        <f>CONCATENATE("var ",RIGHT(K139,2),"/",RIGHT(K139-1,2))</f>
        <v>var 23/22</v>
      </c>
      <c r="M140" s="128" t="str">
        <f>CONCATENATE("var ",RIGHT(K139,2),"/",RIGHT(2019,2))</f>
        <v>var 23/19</v>
      </c>
    </row>
    <row r="141" spans="2:14" x14ac:dyDescent="0.25">
      <c r="B141" s="131" t="s">
        <v>50</v>
      </c>
      <c r="C141" s="132">
        <v>4142</v>
      </c>
      <c r="D141" s="133">
        <v>-0.14386109962794547</v>
      </c>
      <c r="E141" s="132">
        <v>4819</v>
      </c>
      <c r="F141" s="133">
        <f t="shared" ref="F141:F153" si="24">IFERROR(E141/C141-1,"-")</f>
        <v>0.16344760985031392</v>
      </c>
      <c r="G141" s="132">
        <v>1113</v>
      </c>
      <c r="H141" s="133">
        <f t="shared" ref="H141:J153" si="25">IFERROR(G141/E141-1,"-")</f>
        <v>-0.76903921975513589</v>
      </c>
      <c r="I141" s="132">
        <v>1381</v>
      </c>
      <c r="J141" s="133">
        <f t="shared" si="25"/>
        <v>0.24079065588499549</v>
      </c>
      <c r="K141" s="132">
        <v>3473</v>
      </c>
      <c r="L141" s="133">
        <f t="shared" ref="L141:L144" si="26">IFERROR(K141/I141-1,"-")</f>
        <v>1.5148443157132512</v>
      </c>
      <c r="M141" s="133">
        <f>K141/C141-1</f>
        <v>-0.16151617576050215</v>
      </c>
    </row>
    <row r="142" spans="2:14" x14ac:dyDescent="0.25">
      <c r="B142" s="131" t="s">
        <v>52</v>
      </c>
      <c r="C142" s="132">
        <v>4568</v>
      </c>
      <c r="D142" s="133">
        <v>-3.2408388053378534E-2</v>
      </c>
      <c r="E142" s="132">
        <v>5007</v>
      </c>
      <c r="F142" s="133">
        <f t="shared" si="24"/>
        <v>9.6103327495621782E-2</v>
      </c>
      <c r="G142" s="132">
        <v>1364</v>
      </c>
      <c r="H142" s="133">
        <f t="shared" si="25"/>
        <v>-0.72758138605951661</v>
      </c>
      <c r="I142" s="132">
        <v>1792</v>
      </c>
      <c r="J142" s="133">
        <f t="shared" si="25"/>
        <v>0.31378299120234598</v>
      </c>
      <c r="K142" s="132">
        <v>3310</v>
      </c>
      <c r="L142" s="133">
        <f t="shared" si="26"/>
        <v>0.84709821428571419</v>
      </c>
      <c r="M142" s="133">
        <f>IFERROR(K142/C142-1,"-")</f>
        <v>-0.27539404553415059</v>
      </c>
    </row>
    <row r="143" spans="2:14" x14ac:dyDescent="0.25">
      <c r="B143" s="131" t="s">
        <v>54</v>
      </c>
      <c r="C143" s="132">
        <v>5168</v>
      </c>
      <c r="D143" s="133">
        <v>-9.2377941693010168E-2</v>
      </c>
      <c r="E143" s="132">
        <v>2461</v>
      </c>
      <c r="F143" s="133">
        <f t="shared" si="24"/>
        <v>-0.52380030959752322</v>
      </c>
      <c r="G143" s="132">
        <v>1487</v>
      </c>
      <c r="H143" s="133">
        <f t="shared" si="25"/>
        <v>-0.39577407557903288</v>
      </c>
      <c r="I143" s="132">
        <v>2355</v>
      </c>
      <c r="J143" s="133">
        <f t="shared" si="25"/>
        <v>0.58372562205783463</v>
      </c>
      <c r="K143" s="132">
        <v>3569</v>
      </c>
      <c r="L143" s="133">
        <f t="shared" si="26"/>
        <v>0.51549893842887484</v>
      </c>
      <c r="M143" s="133">
        <f t="shared" ref="M143:M144" si="27">IFERROR(K143/C143-1,"-")</f>
        <v>-0.30940402476780182</v>
      </c>
    </row>
    <row r="144" spans="2:14" x14ac:dyDescent="0.25">
      <c r="B144" s="131" t="s">
        <v>56</v>
      </c>
      <c r="C144" s="132">
        <v>3925</v>
      </c>
      <c r="D144" s="133">
        <v>-0.16772688719253603</v>
      </c>
      <c r="E144" s="132">
        <v>0</v>
      </c>
      <c r="F144" s="133">
        <f t="shared" si="24"/>
        <v>-1</v>
      </c>
      <c r="G144" s="132">
        <v>773</v>
      </c>
      <c r="H144" s="133" t="str">
        <f t="shared" si="25"/>
        <v>-</v>
      </c>
      <c r="I144" s="132">
        <v>2748</v>
      </c>
      <c r="J144" s="133">
        <f t="shared" si="25"/>
        <v>2.5549805950840878</v>
      </c>
      <c r="K144" s="132">
        <v>2940</v>
      </c>
      <c r="L144" s="133">
        <f t="shared" si="26"/>
        <v>6.9868995633187714E-2</v>
      </c>
      <c r="M144" s="133">
        <f t="shared" si="27"/>
        <v>-0.25095541401273891</v>
      </c>
    </row>
    <row r="145" spans="1:14" x14ac:dyDescent="0.25">
      <c r="B145" s="131" t="s">
        <v>58</v>
      </c>
      <c r="C145" s="132">
        <v>3851</v>
      </c>
      <c r="D145" s="133">
        <v>-8.5273159144893085E-2</v>
      </c>
      <c r="E145" s="132">
        <v>0</v>
      </c>
      <c r="F145" s="133">
        <f t="shared" si="24"/>
        <v>-1</v>
      </c>
      <c r="G145" s="132">
        <v>1837</v>
      </c>
      <c r="H145" s="133" t="str">
        <f t="shared" si="25"/>
        <v>-</v>
      </c>
      <c r="I145" s="132">
        <v>2493</v>
      </c>
      <c r="J145" s="133">
        <f t="shared" si="25"/>
        <v>0.35710397387044091</v>
      </c>
      <c r="K145" s="132"/>
      <c r="L145" s="133"/>
      <c r="M145" s="133"/>
    </row>
    <row r="146" spans="1:14" x14ac:dyDescent="0.25">
      <c r="B146" s="131" t="s">
        <v>60</v>
      </c>
      <c r="C146" s="132">
        <v>3303</v>
      </c>
      <c r="D146" s="133">
        <v>-0.25858585858585859</v>
      </c>
      <c r="E146" s="132">
        <v>0</v>
      </c>
      <c r="F146" s="133">
        <f t="shared" si="24"/>
        <v>-1</v>
      </c>
      <c r="G146" s="132">
        <v>1393</v>
      </c>
      <c r="H146" s="133" t="str">
        <f t="shared" si="25"/>
        <v>-</v>
      </c>
      <c r="I146" s="132">
        <v>2747</v>
      </c>
      <c r="J146" s="133">
        <f t="shared" si="25"/>
        <v>0.97200287150035902</v>
      </c>
      <c r="K146" s="132"/>
      <c r="L146" s="133"/>
      <c r="M146" s="133"/>
    </row>
    <row r="147" spans="1:14" x14ac:dyDescent="0.25">
      <c r="B147" s="131" t="s">
        <v>62</v>
      </c>
      <c r="C147" s="132">
        <v>3733</v>
      </c>
      <c r="D147" s="133">
        <v>-0.13226406322640627</v>
      </c>
      <c r="E147" s="132">
        <v>0</v>
      </c>
      <c r="F147" s="133">
        <f t="shared" si="24"/>
        <v>-1</v>
      </c>
      <c r="G147" s="132">
        <v>730</v>
      </c>
      <c r="H147" s="133" t="str">
        <f t="shared" si="25"/>
        <v>-</v>
      </c>
      <c r="I147" s="132">
        <v>3257</v>
      </c>
      <c r="J147" s="133">
        <f t="shared" si="25"/>
        <v>3.4616438356164387</v>
      </c>
      <c r="K147" s="132"/>
      <c r="L147" s="133"/>
      <c r="M147" s="133"/>
    </row>
    <row r="148" spans="1:14" x14ac:dyDescent="0.25">
      <c r="B148" s="131" t="s">
        <v>64</v>
      </c>
      <c r="C148" s="132">
        <v>4584</v>
      </c>
      <c r="D148" s="133">
        <v>0.18910505836575875</v>
      </c>
      <c r="E148" s="132">
        <v>0</v>
      </c>
      <c r="F148" s="133">
        <f t="shared" si="24"/>
        <v>-1</v>
      </c>
      <c r="G148" s="132">
        <v>725</v>
      </c>
      <c r="H148" s="133" t="str">
        <f t="shared" si="25"/>
        <v>-</v>
      </c>
      <c r="I148" s="132">
        <v>3392</v>
      </c>
      <c r="J148" s="133">
        <f t="shared" si="25"/>
        <v>3.6786206896551725</v>
      </c>
      <c r="K148" s="132"/>
      <c r="L148" s="133"/>
      <c r="M148" s="133"/>
    </row>
    <row r="149" spans="1:14" x14ac:dyDescent="0.25">
      <c r="B149" s="131" t="s">
        <v>66</v>
      </c>
      <c r="C149" s="132">
        <v>3740</v>
      </c>
      <c r="D149" s="133">
        <v>-1.9402202412165725E-2</v>
      </c>
      <c r="E149" s="132">
        <v>0</v>
      </c>
      <c r="F149" s="133">
        <f t="shared" si="24"/>
        <v>-1</v>
      </c>
      <c r="G149" s="132">
        <v>1062</v>
      </c>
      <c r="H149" s="133" t="str">
        <f t="shared" si="25"/>
        <v>-</v>
      </c>
      <c r="I149" s="132">
        <v>3475</v>
      </c>
      <c r="J149" s="133">
        <f t="shared" si="25"/>
        <v>2.2721280602636535</v>
      </c>
      <c r="K149" s="132"/>
      <c r="L149" s="133"/>
      <c r="M149" s="133"/>
    </row>
    <row r="150" spans="1:14" x14ac:dyDescent="0.25">
      <c r="A150" s="130"/>
      <c r="B150" s="131" t="s">
        <v>68</v>
      </c>
      <c r="C150" s="132">
        <v>3741</v>
      </c>
      <c r="D150" s="133">
        <v>-0.14354395604395609</v>
      </c>
      <c r="E150" s="132">
        <v>0</v>
      </c>
      <c r="F150" s="133">
        <f t="shared" si="24"/>
        <v>-1</v>
      </c>
      <c r="G150" s="132">
        <v>1455</v>
      </c>
      <c r="H150" s="133" t="str">
        <f t="shared" si="25"/>
        <v>-</v>
      </c>
      <c r="I150" s="132">
        <v>3058</v>
      </c>
      <c r="J150" s="133">
        <f t="shared" si="25"/>
        <v>1.1017182130584193</v>
      </c>
      <c r="K150" s="132"/>
      <c r="L150" s="133"/>
      <c r="M150" s="133"/>
    </row>
    <row r="151" spans="1:14" x14ac:dyDescent="0.25">
      <c r="B151" s="131" t="s">
        <v>70</v>
      </c>
      <c r="C151" s="132">
        <v>4890</v>
      </c>
      <c r="D151" s="133">
        <v>-7.874905802562171E-2</v>
      </c>
      <c r="E151" s="132">
        <v>0</v>
      </c>
      <c r="F151" s="133">
        <f t="shared" si="24"/>
        <v>-1</v>
      </c>
      <c r="G151" s="132">
        <v>1212</v>
      </c>
      <c r="H151" s="133" t="str">
        <f t="shared" si="25"/>
        <v>-</v>
      </c>
      <c r="I151" s="132">
        <v>3303</v>
      </c>
      <c r="J151" s="133">
        <f t="shared" si="25"/>
        <v>1.7252475247524752</v>
      </c>
      <c r="K151" s="132"/>
      <c r="L151" s="133"/>
      <c r="M151" s="133"/>
    </row>
    <row r="152" spans="1:14" x14ac:dyDescent="0.25">
      <c r="B152" s="131" t="s">
        <v>72</v>
      </c>
      <c r="C152" s="132">
        <v>4809</v>
      </c>
      <c r="D152" s="133">
        <v>-8.4536082474226948E-3</v>
      </c>
      <c r="E152" s="132">
        <v>0</v>
      </c>
      <c r="F152" s="133">
        <f t="shared" si="24"/>
        <v>-1</v>
      </c>
      <c r="G152" s="132">
        <v>1504</v>
      </c>
      <c r="H152" s="133" t="str">
        <f t="shared" si="25"/>
        <v>-</v>
      </c>
      <c r="I152" s="132">
        <v>3317</v>
      </c>
      <c r="J152" s="133">
        <f t="shared" si="25"/>
        <v>1.2054521276595747</v>
      </c>
      <c r="K152" s="132"/>
      <c r="L152" s="133"/>
      <c r="M152" s="133"/>
    </row>
    <row r="153" spans="1:14" ht="15.75" x14ac:dyDescent="0.25">
      <c r="B153" s="134" t="s">
        <v>33</v>
      </c>
      <c r="C153" s="135">
        <v>50454</v>
      </c>
      <c r="D153" s="136">
        <v>-8.4834303749251827E-2</v>
      </c>
      <c r="E153" s="135">
        <v>0</v>
      </c>
      <c r="F153" s="136">
        <f t="shared" si="24"/>
        <v>-1</v>
      </c>
      <c r="G153" s="135">
        <v>14655</v>
      </c>
      <c r="H153" s="136" t="str">
        <f t="shared" si="25"/>
        <v>-</v>
      </c>
      <c r="I153" s="135">
        <v>33318</v>
      </c>
      <c r="J153" s="136">
        <f t="shared" si="25"/>
        <v>1.2734902763561924</v>
      </c>
      <c r="K153" s="135">
        <v>13292</v>
      </c>
      <c r="L153" s="136">
        <v>0.60608989850169159</v>
      </c>
      <c r="M153" s="136">
        <v>-0.25338426107959333</v>
      </c>
    </row>
    <row r="154" spans="1:14" ht="6" customHeight="1" x14ac:dyDescent="0.25"/>
    <row r="155" spans="1:14" x14ac:dyDescent="0.25">
      <c r="B155" s="39" t="s">
        <v>19</v>
      </c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</row>
    <row r="156" spans="1:14" x14ac:dyDescent="0.25">
      <c r="I156" s="130"/>
      <c r="L156" s="142"/>
    </row>
    <row r="157" spans="1:14" x14ac:dyDescent="0.25">
      <c r="M157" s="141"/>
    </row>
    <row r="158" spans="1:14" ht="48.75" customHeight="1" thickBot="1" x14ac:dyDescent="0.3">
      <c r="B158" s="293" t="s">
        <v>169</v>
      </c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1" t="s">
        <v>99</v>
      </c>
    </row>
    <row r="159" spans="1:14" ht="10.5" customHeight="1" thickBot="1" x14ac:dyDescent="0.3">
      <c r="B159" s="124"/>
      <c r="C159" s="125"/>
      <c r="D159" s="124"/>
      <c r="E159" s="124"/>
      <c r="F159" s="124"/>
      <c r="G159" s="124"/>
      <c r="H159" s="124"/>
      <c r="I159" s="124"/>
      <c r="J159" s="124"/>
      <c r="K159" s="2"/>
      <c r="L159" s="2"/>
      <c r="N159" s="1" t="s">
        <v>100</v>
      </c>
    </row>
    <row r="160" spans="1:14" ht="22.5" thickTop="1" thickBot="1" x14ac:dyDescent="0.3">
      <c r="B160" s="140" t="s">
        <v>76</v>
      </c>
      <c r="C160" s="303" t="s">
        <v>35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5"/>
    </row>
    <row r="161" spans="2:13" ht="22.5" thickTop="1" thickBot="1" x14ac:dyDescent="0.3">
      <c r="B161" s="3"/>
      <c r="C161" s="306">
        <f>2019</f>
        <v>2019</v>
      </c>
      <c r="D161" s="307"/>
      <c r="E161" s="308">
        <v>2020</v>
      </c>
      <c r="F161" s="307"/>
      <c r="G161" s="308">
        <v>2021</v>
      </c>
      <c r="H161" s="307"/>
      <c r="I161" s="308">
        <v>2022</v>
      </c>
      <c r="J161" s="307"/>
      <c r="K161" s="308">
        <v>2023</v>
      </c>
      <c r="L161" s="309"/>
      <c r="M161" s="310"/>
    </row>
    <row r="162" spans="2:13" ht="16.5" thickTop="1" thickBot="1" x14ac:dyDescent="0.3">
      <c r="B162" s="6"/>
      <c r="C162" s="127" t="s">
        <v>46</v>
      </c>
      <c r="D162" s="128" t="str">
        <f>CONCATENATE("var ",RIGHT(2019,2),"/",RIGHT(2018,2))</f>
        <v>var 19/18</v>
      </c>
      <c r="E162" s="129" t="s">
        <v>46</v>
      </c>
      <c r="F162" s="128" t="str">
        <f>CONCATENATE("var ",RIGHT(E161,2),"/",RIGHT(E161-1,2))</f>
        <v>var 20/19</v>
      </c>
      <c r="G162" s="129" t="s">
        <v>46</v>
      </c>
      <c r="H162" s="128" t="str">
        <f>CONCATENATE("var ",RIGHT(G161,2),"/",RIGHT(G161-1,2))</f>
        <v>var 21/20</v>
      </c>
      <c r="I162" s="129" t="s">
        <v>46</v>
      </c>
      <c r="J162" s="128" t="str">
        <f>CONCATENATE("var ",RIGHT(I161,2),"/",RIGHT(I161-1,2))</f>
        <v>var 22/21</v>
      </c>
      <c r="K162" s="129" t="s">
        <v>46</v>
      </c>
      <c r="L162" s="128" t="str">
        <f>CONCATENATE("var ",RIGHT(K161,2),"/",RIGHT(K161-1,2))</f>
        <v>var 23/22</v>
      </c>
      <c r="M162" s="128" t="str">
        <f>CONCATENATE("var ",RIGHT(K161,2),"/",RIGHT(2019,2))</f>
        <v>var 23/19</v>
      </c>
    </row>
    <row r="163" spans="2:13" x14ac:dyDescent="0.25">
      <c r="B163" s="131" t="s">
        <v>50</v>
      </c>
      <c r="C163" s="132">
        <v>97231</v>
      </c>
      <c r="D163" s="133">
        <v>-3.0482211231652845E-2</v>
      </c>
      <c r="E163" s="132">
        <v>93024</v>
      </c>
      <c r="F163" s="133">
        <f t="shared" ref="F163:F175" si="28">IFERROR(E163/C163-1,"-")</f>
        <v>-4.3268093509271743E-2</v>
      </c>
      <c r="G163" s="132">
        <v>10691</v>
      </c>
      <c r="H163" s="133">
        <f t="shared" ref="H163:J175" si="29">IFERROR(G163/E163-1,"-")</f>
        <v>-0.8850726694186446</v>
      </c>
      <c r="I163" s="132">
        <v>61995</v>
      </c>
      <c r="J163" s="133">
        <f t="shared" si="29"/>
        <v>4.7988027312692916</v>
      </c>
      <c r="K163" s="132">
        <v>80478</v>
      </c>
      <c r="L163" s="133">
        <f t="shared" ref="L163:L166" si="30">IFERROR(K163/I163-1,"-")</f>
        <v>0.29813694652794576</v>
      </c>
      <c r="M163" s="133">
        <f>K163/C163-1</f>
        <v>-0.17230101510835016</v>
      </c>
    </row>
    <row r="164" spans="2:13" x14ac:dyDescent="0.25">
      <c r="B164" s="131" t="s">
        <v>52</v>
      </c>
      <c r="C164" s="132">
        <v>94109</v>
      </c>
      <c r="D164" s="133">
        <v>-3.5886981108880001E-2</v>
      </c>
      <c r="E164" s="132">
        <v>92800</v>
      </c>
      <c r="F164" s="133">
        <f t="shared" si="28"/>
        <v>-1.3909402926393866E-2</v>
      </c>
      <c r="G164" s="132">
        <v>13367</v>
      </c>
      <c r="H164" s="133">
        <f t="shared" si="29"/>
        <v>-0.855959051724138</v>
      </c>
      <c r="I164" s="132">
        <v>69134</v>
      </c>
      <c r="J164" s="133">
        <f t="shared" si="29"/>
        <v>4.171990723423356</v>
      </c>
      <c r="K164" s="132">
        <v>83825</v>
      </c>
      <c r="L164" s="133">
        <f t="shared" si="30"/>
        <v>0.21250036161657082</v>
      </c>
      <c r="M164" s="133">
        <f>IFERROR(K164/C164-1,"-")</f>
        <v>-0.10927753987397593</v>
      </c>
    </row>
    <row r="165" spans="2:13" x14ac:dyDescent="0.25">
      <c r="B165" s="131" t="s">
        <v>54</v>
      </c>
      <c r="C165" s="132">
        <v>116669</v>
      </c>
      <c r="D165" s="133">
        <v>-3.7344774949461645E-2</v>
      </c>
      <c r="E165" s="132">
        <v>36901</v>
      </c>
      <c r="F165" s="133">
        <f t="shared" si="28"/>
        <v>-0.68371204004491337</v>
      </c>
      <c r="G165" s="132">
        <v>17405</v>
      </c>
      <c r="H165" s="133">
        <f t="shared" si="29"/>
        <v>-0.52833256551312968</v>
      </c>
      <c r="I165" s="132">
        <v>78551</v>
      </c>
      <c r="J165" s="133">
        <f t="shared" si="29"/>
        <v>3.5131284113760417</v>
      </c>
      <c r="K165" s="132">
        <v>97327</v>
      </c>
      <c r="L165" s="133">
        <f t="shared" si="30"/>
        <v>0.2390294203765706</v>
      </c>
      <c r="M165" s="133">
        <f t="shared" ref="M165:M166" si="31">IFERROR(K165/C165-1,"-")</f>
        <v>-0.16578525572345693</v>
      </c>
    </row>
    <row r="166" spans="2:13" x14ac:dyDescent="0.25">
      <c r="B166" s="131" t="s">
        <v>56</v>
      </c>
      <c r="C166" s="132">
        <v>109467</v>
      </c>
      <c r="D166" s="133">
        <v>8.474458702868759E-2</v>
      </c>
      <c r="E166" s="132">
        <v>0</v>
      </c>
      <c r="F166" s="133">
        <f t="shared" si="28"/>
        <v>-1</v>
      </c>
      <c r="G166" s="132">
        <v>21687</v>
      </c>
      <c r="H166" s="133" t="str">
        <f t="shared" si="29"/>
        <v>-</v>
      </c>
      <c r="I166" s="132">
        <v>88312</v>
      </c>
      <c r="J166" s="133">
        <f t="shared" si="29"/>
        <v>3.0721169364135195</v>
      </c>
      <c r="K166" s="132">
        <v>96446</v>
      </c>
      <c r="L166" s="133">
        <f t="shared" si="30"/>
        <v>9.210526315789469E-2</v>
      </c>
      <c r="M166" s="133">
        <f t="shared" si="31"/>
        <v>-0.11894908967999485</v>
      </c>
    </row>
    <row r="167" spans="2:13" x14ac:dyDescent="0.25">
      <c r="B167" s="131" t="s">
        <v>58</v>
      </c>
      <c r="C167" s="132">
        <v>103744</v>
      </c>
      <c r="D167" s="133">
        <v>6.5954276907269405E-2</v>
      </c>
      <c r="E167" s="132">
        <v>0</v>
      </c>
      <c r="F167" s="133">
        <f t="shared" si="28"/>
        <v>-1</v>
      </c>
      <c r="G167" s="132">
        <v>26314</v>
      </c>
      <c r="H167" s="133" t="str">
        <f t="shared" si="29"/>
        <v>-</v>
      </c>
      <c r="I167" s="132">
        <v>73862</v>
      </c>
      <c r="J167" s="133">
        <f t="shared" si="29"/>
        <v>1.8069468723873223</v>
      </c>
      <c r="K167" s="132"/>
      <c r="L167" s="133"/>
      <c r="M167" s="133"/>
    </row>
    <row r="168" spans="2:13" x14ac:dyDescent="0.25">
      <c r="B168" s="131" t="s">
        <v>60</v>
      </c>
      <c r="C168" s="132">
        <v>112736</v>
      </c>
      <c r="D168" s="133">
        <v>-5.7422828667937575E-2</v>
      </c>
      <c r="E168" s="132">
        <v>0</v>
      </c>
      <c r="F168" s="133">
        <f t="shared" si="28"/>
        <v>-1</v>
      </c>
      <c r="G168" s="132">
        <v>30690</v>
      </c>
      <c r="H168" s="133" t="str">
        <f t="shared" si="29"/>
        <v>-</v>
      </c>
      <c r="I168" s="132">
        <v>76334</v>
      </c>
      <c r="J168" s="133">
        <f t="shared" si="29"/>
        <v>1.4872596937113065</v>
      </c>
      <c r="K168" s="132"/>
      <c r="L168" s="133"/>
      <c r="M168" s="133"/>
    </row>
    <row r="169" spans="2:13" x14ac:dyDescent="0.25">
      <c r="B169" s="131" t="s">
        <v>62</v>
      </c>
      <c r="C169" s="132">
        <v>117240</v>
      </c>
      <c r="D169" s="133">
        <v>-5.127976888903274E-2</v>
      </c>
      <c r="E169" s="132">
        <v>25803</v>
      </c>
      <c r="F169" s="133">
        <f t="shared" si="28"/>
        <v>-0.7799129989764586</v>
      </c>
      <c r="G169" s="132">
        <v>47180</v>
      </c>
      <c r="H169" s="133">
        <f t="shared" si="29"/>
        <v>0.82846955780335629</v>
      </c>
      <c r="I169" s="132">
        <v>99531</v>
      </c>
      <c r="J169" s="133">
        <f t="shared" si="29"/>
        <v>1.1096015260703687</v>
      </c>
      <c r="K169" s="132"/>
      <c r="L169" s="133"/>
      <c r="M169" s="133"/>
    </row>
    <row r="170" spans="2:13" x14ac:dyDescent="0.25">
      <c r="B170" s="131" t="s">
        <v>64</v>
      </c>
      <c r="C170" s="132">
        <v>121142</v>
      </c>
      <c r="D170" s="133">
        <v>-0.10322977044423221</v>
      </c>
      <c r="E170" s="132">
        <v>32145</v>
      </c>
      <c r="F170" s="133">
        <f t="shared" si="28"/>
        <v>-0.73465024516682909</v>
      </c>
      <c r="G170" s="132">
        <v>55856</v>
      </c>
      <c r="H170" s="133">
        <f t="shared" si="29"/>
        <v>0.73762638046352458</v>
      </c>
      <c r="I170" s="132">
        <v>94995</v>
      </c>
      <c r="J170" s="133">
        <f t="shared" si="29"/>
        <v>0.70071254654826687</v>
      </c>
      <c r="K170" s="132"/>
      <c r="L170" s="133"/>
      <c r="M170" s="133"/>
    </row>
    <row r="171" spans="2:13" x14ac:dyDescent="0.25">
      <c r="B171" s="131" t="s">
        <v>66</v>
      </c>
      <c r="C171" s="132">
        <v>95455</v>
      </c>
      <c r="D171" s="133">
        <v>-0.11804381369478245</v>
      </c>
      <c r="E171" s="132">
        <v>22478</v>
      </c>
      <c r="F171" s="133">
        <f t="shared" si="28"/>
        <v>-0.76451731182232463</v>
      </c>
      <c r="G171" s="132">
        <v>50367</v>
      </c>
      <c r="H171" s="133">
        <f t="shared" si="29"/>
        <v>1.2407242637245308</v>
      </c>
      <c r="I171" s="132">
        <v>79112</v>
      </c>
      <c r="J171" s="133">
        <f t="shared" si="29"/>
        <v>0.57071098139654941</v>
      </c>
      <c r="K171" s="132"/>
      <c r="L171" s="133"/>
      <c r="M171" s="133"/>
    </row>
    <row r="172" spans="2:13" x14ac:dyDescent="0.25">
      <c r="B172" s="131" t="s">
        <v>68</v>
      </c>
      <c r="C172" s="132">
        <v>99777</v>
      </c>
      <c r="D172" s="133">
        <v>-0.16196035612296322</v>
      </c>
      <c r="E172" s="132">
        <v>23505</v>
      </c>
      <c r="F172" s="133">
        <f t="shared" si="28"/>
        <v>-0.76442466700742662</v>
      </c>
      <c r="G172" s="132">
        <v>69444</v>
      </c>
      <c r="H172" s="133">
        <f t="shared" si="29"/>
        <v>1.9544352265475431</v>
      </c>
      <c r="I172" s="132">
        <v>86975</v>
      </c>
      <c r="J172" s="133">
        <f t="shared" si="29"/>
        <v>0.25244801566730035</v>
      </c>
      <c r="K172" s="132"/>
      <c r="L172" s="133"/>
      <c r="M172" s="133"/>
    </row>
    <row r="173" spans="2:13" x14ac:dyDescent="0.25">
      <c r="B173" s="131" t="s">
        <v>70</v>
      </c>
      <c r="C173" s="132">
        <v>96612</v>
      </c>
      <c r="D173" s="133">
        <v>-6.7577740459783375E-2</v>
      </c>
      <c r="E173" s="132">
        <v>17765</v>
      </c>
      <c r="F173" s="133">
        <f t="shared" si="28"/>
        <v>-0.81612015070591648</v>
      </c>
      <c r="G173" s="132">
        <v>67898</v>
      </c>
      <c r="H173" s="133">
        <f t="shared" si="29"/>
        <v>2.8220095693779905</v>
      </c>
      <c r="I173" s="132">
        <v>84811</v>
      </c>
      <c r="J173" s="133">
        <f t="shared" si="29"/>
        <v>0.24909422957966365</v>
      </c>
      <c r="K173" s="132"/>
      <c r="L173" s="133"/>
      <c r="M173" s="133"/>
    </row>
    <row r="174" spans="2:13" x14ac:dyDescent="0.25">
      <c r="B174" s="131" t="s">
        <v>72</v>
      </c>
      <c r="C174" s="132">
        <v>99203</v>
      </c>
      <c r="D174" s="133">
        <v>-0.10648857024480751</v>
      </c>
      <c r="E174" s="132">
        <v>19063</v>
      </c>
      <c r="F174" s="133">
        <f t="shared" si="28"/>
        <v>-0.80783847262683595</v>
      </c>
      <c r="G174" s="132">
        <v>66508</v>
      </c>
      <c r="H174" s="133">
        <f t="shared" si="29"/>
        <v>2.4888527514032419</v>
      </c>
      <c r="I174" s="132">
        <v>87198</v>
      </c>
      <c r="J174" s="133">
        <f t="shared" si="29"/>
        <v>0.31109039514043424</v>
      </c>
      <c r="K174" s="132"/>
      <c r="L174" s="133"/>
      <c r="M174" s="133"/>
    </row>
    <row r="175" spans="2:13" ht="15.75" x14ac:dyDescent="0.25">
      <c r="B175" s="134" t="s">
        <v>33</v>
      </c>
      <c r="C175" s="135">
        <v>1263385</v>
      </c>
      <c r="D175" s="136">
        <v>-5.5437095430845074E-2</v>
      </c>
      <c r="E175" s="135">
        <v>365017</v>
      </c>
      <c r="F175" s="136">
        <f t="shared" si="28"/>
        <v>-0.71108015371403011</v>
      </c>
      <c r="G175" s="135">
        <v>477407</v>
      </c>
      <c r="H175" s="136">
        <f t="shared" si="29"/>
        <v>0.30790346750973252</v>
      </c>
      <c r="I175" s="135">
        <v>980810</v>
      </c>
      <c r="J175" s="136">
        <f t="shared" si="29"/>
        <v>1.0544524902232268</v>
      </c>
      <c r="K175" s="135">
        <v>358076</v>
      </c>
      <c r="L175" s="136">
        <v>0.20162957394829384</v>
      </c>
      <c r="M175" s="136">
        <v>-0.14228362828042806</v>
      </c>
    </row>
    <row r="176" spans="2:13" ht="6" customHeight="1" x14ac:dyDescent="0.25"/>
    <row r="177" spans="1:14" x14ac:dyDescent="0.25">
      <c r="B177" s="39" t="s">
        <v>19</v>
      </c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</row>
    <row r="180" spans="1:14" ht="48.75" customHeight="1" thickBot="1" x14ac:dyDescent="0.3">
      <c r="B180" s="293" t="s">
        <v>170</v>
      </c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1" t="s">
        <v>103</v>
      </c>
    </row>
    <row r="181" spans="1:14" ht="10.5" customHeight="1" thickBot="1" x14ac:dyDescent="0.3">
      <c r="B181" s="124"/>
      <c r="C181" s="125"/>
      <c r="D181" s="124"/>
      <c r="E181" s="124"/>
      <c r="F181" s="124"/>
      <c r="G181" s="124"/>
      <c r="H181" s="124"/>
      <c r="I181" s="124"/>
      <c r="J181" s="124"/>
      <c r="K181" s="2"/>
      <c r="L181" s="2"/>
      <c r="N181" s="1" t="s">
        <v>104</v>
      </c>
    </row>
    <row r="182" spans="1:14" ht="22.5" thickTop="1" thickBot="1" x14ac:dyDescent="0.3">
      <c r="B182" s="3"/>
      <c r="C182" s="303" t="s">
        <v>26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5"/>
    </row>
    <row r="183" spans="1:14" ht="22.5" thickTop="1" thickBot="1" x14ac:dyDescent="0.3">
      <c r="B183" s="3"/>
      <c r="C183" s="306">
        <f>2019</f>
        <v>2019</v>
      </c>
      <c r="D183" s="307"/>
      <c r="E183" s="308">
        <v>2020</v>
      </c>
      <c r="F183" s="307"/>
      <c r="G183" s="308">
        <v>2021</v>
      </c>
      <c r="H183" s="307"/>
      <c r="I183" s="308">
        <v>2022</v>
      </c>
      <c r="J183" s="307"/>
      <c r="K183" s="308">
        <v>2023</v>
      </c>
      <c r="L183" s="309"/>
      <c r="M183" s="310"/>
    </row>
    <row r="184" spans="1:14" ht="16.5" thickTop="1" thickBot="1" x14ac:dyDescent="0.3">
      <c r="B184" s="6"/>
      <c r="C184" s="127" t="s">
        <v>46</v>
      </c>
      <c r="D184" s="128" t="str">
        <f>CONCATENATE("var ",RIGHT(2019,2),"/",RIGHT(2018,2))</f>
        <v>var 19/18</v>
      </c>
      <c r="E184" s="129" t="s">
        <v>46</v>
      </c>
      <c r="F184" s="128" t="str">
        <f>CONCATENATE("var ",RIGHT(E183,2),"/",RIGHT(E183-1,2))</f>
        <v>var 20/19</v>
      </c>
      <c r="G184" s="129" t="s">
        <v>46</v>
      </c>
      <c r="H184" s="128" t="str">
        <f>CONCATENATE("var ",RIGHT(G183,2),"/",RIGHT(G183-1,2))</f>
        <v>var 21/20</v>
      </c>
      <c r="I184" s="129" t="s">
        <v>46</v>
      </c>
      <c r="J184" s="128" t="str">
        <f>CONCATENATE("var ",RIGHT(I183,2),"/",RIGHT(I183-1,2))</f>
        <v>var 22/21</v>
      </c>
      <c r="K184" s="129" t="s">
        <v>46</v>
      </c>
      <c r="L184" s="128" t="str">
        <f>CONCATENATE("var ",RIGHT(K183,2),"/",RIGHT(K183-1,2))</f>
        <v>var 23/22</v>
      </c>
      <c r="M184" s="128" t="str">
        <f>CONCATENATE("var ",RIGHT(K183,2),"/",RIGHT(2019,2))</f>
        <v>var 23/19</v>
      </c>
    </row>
    <row r="185" spans="1:14" x14ac:dyDescent="0.25">
      <c r="A185" s="130"/>
      <c r="B185" s="131" t="s">
        <v>50</v>
      </c>
      <c r="C185" s="132">
        <v>5076</v>
      </c>
      <c r="D185" s="133">
        <v>-3.0482211231652845E-2</v>
      </c>
      <c r="E185" s="132">
        <v>5544</v>
      </c>
      <c r="F185" s="133">
        <f t="shared" ref="F185:F197" si="32">IFERROR(E185/C185-1,"-")</f>
        <v>9.219858156028371E-2</v>
      </c>
      <c r="G185" s="132">
        <v>1650</v>
      </c>
      <c r="H185" s="133">
        <f t="shared" ref="H185:J197" si="33">IFERROR(G185/E185-1,"-")</f>
        <v>-0.70238095238095233</v>
      </c>
      <c r="I185" s="132">
        <v>7075</v>
      </c>
      <c r="J185" s="133">
        <f t="shared" si="33"/>
        <v>3.2878787878787881</v>
      </c>
      <c r="K185" s="132">
        <v>6138</v>
      </c>
      <c r="L185" s="133">
        <f t="shared" ref="L185:L188" si="34">IFERROR(K185/I185-1,"-")</f>
        <v>-0.13243816254416962</v>
      </c>
      <c r="M185" s="133">
        <f>K185/C185-1</f>
        <v>0.20921985815602828</v>
      </c>
    </row>
    <row r="186" spans="1:14" x14ac:dyDescent="0.25">
      <c r="B186" s="131" t="s">
        <v>52</v>
      </c>
      <c r="C186" s="132">
        <v>5096</v>
      </c>
      <c r="D186" s="133">
        <v>1.1796407185628741</v>
      </c>
      <c r="E186" s="132">
        <v>6605</v>
      </c>
      <c r="F186" s="133">
        <f t="shared" si="32"/>
        <v>0.29611459968602816</v>
      </c>
      <c r="G186" s="132">
        <v>2034</v>
      </c>
      <c r="H186" s="133">
        <f t="shared" si="33"/>
        <v>-0.69205147615442852</v>
      </c>
      <c r="I186" s="132">
        <v>5769</v>
      </c>
      <c r="J186" s="133">
        <f t="shared" si="33"/>
        <v>1.836283185840708</v>
      </c>
      <c r="K186" s="132">
        <v>6805</v>
      </c>
      <c r="L186" s="133">
        <f t="shared" si="34"/>
        <v>0.17958051655399543</v>
      </c>
      <c r="M186" s="133">
        <f>IFERROR(K186/C186-1,"-")</f>
        <v>0.33536106750392469</v>
      </c>
    </row>
    <row r="187" spans="1:14" x14ac:dyDescent="0.25">
      <c r="B187" s="131" t="s">
        <v>54</v>
      </c>
      <c r="C187" s="132">
        <v>5858</v>
      </c>
      <c r="D187" s="133">
        <v>1.3640032284100081</v>
      </c>
      <c r="E187" s="132">
        <v>2199</v>
      </c>
      <c r="F187" s="133">
        <f t="shared" si="32"/>
        <v>-0.62461590986684867</v>
      </c>
      <c r="G187" s="132">
        <v>2233</v>
      </c>
      <c r="H187" s="133">
        <f t="shared" si="33"/>
        <v>1.5461573442473897E-2</v>
      </c>
      <c r="I187" s="132">
        <v>6395</v>
      </c>
      <c r="J187" s="133">
        <f t="shared" si="33"/>
        <v>1.863860277653381</v>
      </c>
      <c r="K187" s="132">
        <v>6671</v>
      </c>
      <c r="L187" s="133">
        <f t="shared" si="34"/>
        <v>4.3158717748240871E-2</v>
      </c>
      <c r="M187" s="133">
        <f t="shared" ref="M187:M188" si="35">IFERROR(K187/C187-1,"-")</f>
        <v>0.1387845681119837</v>
      </c>
    </row>
    <row r="188" spans="1:14" x14ac:dyDescent="0.25">
      <c r="B188" s="131" t="s">
        <v>56</v>
      </c>
      <c r="C188" s="132">
        <v>5502</v>
      </c>
      <c r="D188" s="133">
        <v>7.1511111111111116</v>
      </c>
      <c r="E188" s="132">
        <v>0</v>
      </c>
      <c r="F188" s="133">
        <f t="shared" si="32"/>
        <v>-1</v>
      </c>
      <c r="G188" s="132">
        <v>2848</v>
      </c>
      <c r="H188" s="133" t="str">
        <f t="shared" si="33"/>
        <v>-</v>
      </c>
      <c r="I188" s="132">
        <v>6909</v>
      </c>
      <c r="J188" s="133">
        <f t="shared" si="33"/>
        <v>1.4259129213483148</v>
      </c>
      <c r="K188" s="132">
        <v>7397</v>
      </c>
      <c r="L188" s="133">
        <f t="shared" si="34"/>
        <v>7.0632508322477916E-2</v>
      </c>
      <c r="M188" s="133">
        <f t="shared" si="35"/>
        <v>0.34442021083242458</v>
      </c>
    </row>
    <row r="189" spans="1:14" x14ac:dyDescent="0.25">
      <c r="B189" s="131" t="s">
        <v>58</v>
      </c>
      <c r="C189" s="132">
        <v>5099</v>
      </c>
      <c r="D189" s="133">
        <v>1.5571715145436307</v>
      </c>
      <c r="E189" s="132">
        <v>0</v>
      </c>
      <c r="F189" s="133">
        <f t="shared" si="32"/>
        <v>-1</v>
      </c>
      <c r="G189" s="132">
        <v>3408</v>
      </c>
      <c r="H189" s="133" t="str">
        <f t="shared" si="33"/>
        <v>-</v>
      </c>
      <c r="I189" s="132">
        <v>6149</v>
      </c>
      <c r="J189" s="133">
        <f t="shared" si="33"/>
        <v>0.80428403755868549</v>
      </c>
      <c r="K189" s="132"/>
      <c r="L189" s="133"/>
      <c r="M189" s="133"/>
    </row>
    <row r="190" spans="1:14" x14ac:dyDescent="0.25">
      <c r="B190" s="131" t="s">
        <v>60</v>
      </c>
      <c r="C190" s="132">
        <v>6013</v>
      </c>
      <c r="D190" s="133">
        <v>1.9062348960850652</v>
      </c>
      <c r="E190" s="132">
        <v>0</v>
      </c>
      <c r="F190" s="133">
        <f t="shared" si="32"/>
        <v>-1</v>
      </c>
      <c r="G190" s="132">
        <v>2974</v>
      </c>
      <c r="H190" s="133" t="str">
        <f t="shared" si="33"/>
        <v>-</v>
      </c>
      <c r="I190" s="132">
        <v>6208</v>
      </c>
      <c r="J190" s="133">
        <f t="shared" si="33"/>
        <v>1.0874243443174176</v>
      </c>
      <c r="K190" s="132"/>
      <c r="L190" s="133"/>
      <c r="M190" s="133"/>
    </row>
    <row r="191" spans="1:14" x14ac:dyDescent="0.25">
      <c r="B191" s="131" t="s">
        <v>62</v>
      </c>
      <c r="C191" s="132">
        <v>6350</v>
      </c>
      <c r="D191" s="133">
        <v>1.6326699834162519</v>
      </c>
      <c r="E191" s="132">
        <v>1987</v>
      </c>
      <c r="F191" s="133">
        <f t="shared" si="32"/>
        <v>-0.68708661417322836</v>
      </c>
      <c r="G191" s="132">
        <v>4717</v>
      </c>
      <c r="H191" s="133">
        <f t="shared" si="33"/>
        <v>1.373930548565677</v>
      </c>
      <c r="I191" s="132">
        <v>6707</v>
      </c>
      <c r="J191" s="133">
        <f t="shared" si="33"/>
        <v>0.42187831248675001</v>
      </c>
      <c r="K191" s="132"/>
      <c r="L191" s="133"/>
      <c r="M191" s="133"/>
    </row>
    <row r="192" spans="1:14" x14ac:dyDescent="0.25">
      <c r="B192" s="131" t="s">
        <v>64</v>
      </c>
      <c r="C192" s="132">
        <v>6500</v>
      </c>
      <c r="D192" s="133">
        <v>1.780153977758768</v>
      </c>
      <c r="E192" s="132">
        <v>4087</v>
      </c>
      <c r="F192" s="133">
        <f t="shared" si="32"/>
        <v>-0.37123076923076925</v>
      </c>
      <c r="G192" s="132">
        <v>3160</v>
      </c>
      <c r="H192" s="133">
        <f t="shared" si="33"/>
        <v>-0.22681673599217034</v>
      </c>
      <c r="I192" s="132">
        <v>6642</v>
      </c>
      <c r="J192" s="133">
        <f t="shared" si="33"/>
        <v>1.1018987341772153</v>
      </c>
      <c r="K192" s="132"/>
      <c r="L192" s="133"/>
      <c r="M192" s="133"/>
    </row>
    <row r="193" spans="2:14" x14ac:dyDescent="0.25">
      <c r="B193" s="131" t="s">
        <v>66</v>
      </c>
      <c r="C193" s="132">
        <v>5012</v>
      </c>
      <c r="D193" s="133">
        <v>-0.17115925252191166</v>
      </c>
      <c r="E193" s="132">
        <v>3481</v>
      </c>
      <c r="F193" s="133">
        <f t="shared" si="32"/>
        <v>-0.30546687948922591</v>
      </c>
      <c r="G193" s="132">
        <v>4075</v>
      </c>
      <c r="H193" s="133">
        <f t="shared" si="33"/>
        <v>0.17064062051134732</v>
      </c>
      <c r="I193" s="132">
        <v>6074</v>
      </c>
      <c r="J193" s="133">
        <f t="shared" si="33"/>
        <v>0.49055214723926377</v>
      </c>
      <c r="K193" s="132"/>
      <c r="L193" s="133"/>
      <c r="M193" s="133"/>
    </row>
    <row r="194" spans="2:14" x14ac:dyDescent="0.25">
      <c r="B194" s="131" t="s">
        <v>68</v>
      </c>
      <c r="C194" s="132">
        <v>6625</v>
      </c>
      <c r="D194" s="133">
        <v>-0.10010866612333602</v>
      </c>
      <c r="E194" s="132">
        <v>4294</v>
      </c>
      <c r="F194" s="133">
        <f t="shared" si="32"/>
        <v>-0.35184905660377364</v>
      </c>
      <c r="G194" s="132">
        <v>7265</v>
      </c>
      <c r="H194" s="133">
        <f t="shared" si="33"/>
        <v>0.69189566837447591</v>
      </c>
      <c r="I194" s="132">
        <v>7216</v>
      </c>
      <c r="J194" s="133">
        <f t="shared" si="33"/>
        <v>-6.7446662078458619E-3</v>
      </c>
      <c r="K194" s="132"/>
      <c r="L194" s="133"/>
      <c r="M194" s="133"/>
    </row>
    <row r="195" spans="2:14" x14ac:dyDescent="0.25">
      <c r="B195" s="131" t="s">
        <v>70</v>
      </c>
      <c r="C195" s="132">
        <v>5875</v>
      </c>
      <c r="D195" s="133">
        <v>0.44597587989170573</v>
      </c>
      <c r="E195" s="132">
        <v>2675</v>
      </c>
      <c r="F195" s="133">
        <f t="shared" si="32"/>
        <v>-0.5446808510638298</v>
      </c>
      <c r="G195" s="132">
        <v>7883</v>
      </c>
      <c r="H195" s="133">
        <f t="shared" si="33"/>
        <v>1.9469158878504671</v>
      </c>
      <c r="I195" s="132">
        <v>6295</v>
      </c>
      <c r="J195" s="133">
        <f t="shared" si="33"/>
        <v>-0.2014461499429151</v>
      </c>
      <c r="K195" s="132"/>
      <c r="L195" s="133"/>
      <c r="M195" s="133"/>
    </row>
    <row r="196" spans="2:14" x14ac:dyDescent="0.25">
      <c r="B196" s="131" t="s">
        <v>72</v>
      </c>
      <c r="C196" s="132">
        <v>6215</v>
      </c>
      <c r="D196" s="133">
        <v>7.0444367895280635E-2</v>
      </c>
      <c r="E196" s="132">
        <v>2352</v>
      </c>
      <c r="F196" s="133">
        <f t="shared" si="32"/>
        <v>-0.62156074014481089</v>
      </c>
      <c r="G196" s="132">
        <v>6115</v>
      </c>
      <c r="H196" s="133">
        <f t="shared" si="33"/>
        <v>1.5999149659863945</v>
      </c>
      <c r="I196" s="132">
        <v>6380</v>
      </c>
      <c r="J196" s="133">
        <f t="shared" si="33"/>
        <v>4.333605887162717E-2</v>
      </c>
      <c r="K196" s="132"/>
      <c r="L196" s="133"/>
      <c r="M196" s="133"/>
    </row>
    <row r="197" spans="2:14" ht="15.75" x14ac:dyDescent="0.25">
      <c r="B197" s="134" t="s">
        <v>33</v>
      </c>
      <c r="C197" s="135">
        <v>69221</v>
      </c>
      <c r="D197" s="136">
        <v>0.72866668331543583</v>
      </c>
      <c r="E197" s="135">
        <v>33675</v>
      </c>
      <c r="F197" s="136">
        <f t="shared" si="32"/>
        <v>-0.5135146848499732</v>
      </c>
      <c r="G197" s="135">
        <v>48362</v>
      </c>
      <c r="H197" s="136">
        <f t="shared" si="33"/>
        <v>0.43613956941351151</v>
      </c>
      <c r="I197" s="135">
        <v>77819</v>
      </c>
      <c r="J197" s="136">
        <f t="shared" si="33"/>
        <v>0.60909391671146773</v>
      </c>
      <c r="K197" s="135">
        <v>27011</v>
      </c>
      <c r="L197" s="136">
        <v>3.3004436285757999E-2</v>
      </c>
      <c r="M197" s="136">
        <v>0.25445848040126329</v>
      </c>
    </row>
    <row r="198" spans="2:14" ht="6" customHeight="1" x14ac:dyDescent="0.25"/>
    <row r="199" spans="2:14" x14ac:dyDescent="0.25">
      <c r="B199" s="39" t="s">
        <v>19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</row>
    <row r="200" spans="2:14" x14ac:dyDescent="0.25">
      <c r="I200" s="130"/>
    </row>
    <row r="202" spans="2:14" ht="48.75" customHeight="1" thickBot="1" x14ac:dyDescent="0.3">
      <c r="B202" s="293" t="s">
        <v>171</v>
      </c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1" t="s">
        <v>108</v>
      </c>
    </row>
    <row r="203" spans="2:14" ht="10.5" customHeight="1" thickBot="1" x14ac:dyDescent="0.3">
      <c r="B203" s="124"/>
      <c r="C203" s="125"/>
      <c r="D203" s="124"/>
      <c r="E203" s="124"/>
      <c r="F203" s="124"/>
      <c r="G203" s="124"/>
      <c r="H203" s="124"/>
      <c r="I203" s="124"/>
      <c r="J203" s="124"/>
      <c r="K203" s="2"/>
      <c r="L203" s="2"/>
      <c r="N203" s="1" t="s">
        <v>109</v>
      </c>
    </row>
    <row r="204" spans="2:14" ht="22.5" thickTop="1" thickBot="1" x14ac:dyDescent="0.3">
      <c r="B204" s="3"/>
      <c r="C204" s="303" t="s">
        <v>28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5"/>
    </row>
    <row r="205" spans="2:14" ht="22.5" thickTop="1" thickBot="1" x14ac:dyDescent="0.3">
      <c r="B205" s="3"/>
      <c r="C205" s="306">
        <f>2019</f>
        <v>2019</v>
      </c>
      <c r="D205" s="307"/>
      <c r="E205" s="308">
        <v>2020</v>
      </c>
      <c r="F205" s="307"/>
      <c r="G205" s="308">
        <v>2021</v>
      </c>
      <c r="H205" s="307"/>
      <c r="I205" s="308">
        <v>2022</v>
      </c>
      <c r="J205" s="307"/>
      <c r="K205" s="308">
        <v>2023</v>
      </c>
      <c r="L205" s="309"/>
      <c r="M205" s="310"/>
    </row>
    <row r="206" spans="2:14" ht="16.5" thickTop="1" thickBot="1" x14ac:dyDescent="0.3">
      <c r="B206" s="6"/>
      <c r="C206" s="127" t="s">
        <v>46</v>
      </c>
      <c r="D206" s="128" t="str">
        <f>CONCATENATE("var ",RIGHT(2019,2),"/",RIGHT(2018,2))</f>
        <v>var 19/18</v>
      </c>
      <c r="E206" s="129" t="s">
        <v>46</v>
      </c>
      <c r="F206" s="128" t="str">
        <f>CONCATENATE("var ",RIGHT(E205,2),"/",RIGHT(E205-1,2))</f>
        <v>var 20/19</v>
      </c>
      <c r="G206" s="129" t="s">
        <v>46</v>
      </c>
      <c r="H206" s="128" t="str">
        <f>CONCATENATE("var ",RIGHT(G205,2),"/",RIGHT(G205-1,2))</f>
        <v>var 21/20</v>
      </c>
      <c r="I206" s="129" t="s">
        <v>46</v>
      </c>
      <c r="J206" s="128" t="str">
        <f>CONCATENATE("var ",RIGHT(I205,2),"/",RIGHT(I205-1,2))</f>
        <v>var 22/21</v>
      </c>
      <c r="K206" s="129" t="s">
        <v>46</v>
      </c>
      <c r="L206" s="128" t="str">
        <f>CONCATENATE("var ",RIGHT(K205,2),"/",RIGHT(K205-1,2))</f>
        <v>var 23/22</v>
      </c>
      <c r="M206" s="128" t="str">
        <f>CONCATENATE("var ",RIGHT(K205,2),"/",RIGHT(2019,2))</f>
        <v>var 23/19</v>
      </c>
    </row>
    <row r="207" spans="2:14" x14ac:dyDescent="0.25">
      <c r="B207" s="131" t="s">
        <v>50</v>
      </c>
      <c r="C207" s="132">
        <v>53293</v>
      </c>
      <c r="D207" s="133">
        <v>-3.0482211231652845E-2</v>
      </c>
      <c r="E207" s="132">
        <v>50661</v>
      </c>
      <c r="F207" s="133">
        <f t="shared" ref="F207:F219" si="36">IFERROR(E207/C207-1,"-")</f>
        <v>-4.9387349182819507E-2</v>
      </c>
      <c r="G207" s="132">
        <v>6511</v>
      </c>
      <c r="H207" s="133">
        <f t="shared" ref="H207:J219" si="37">IFERROR(G207/E207-1,"-")</f>
        <v>-0.87147904699867751</v>
      </c>
      <c r="I207" s="132">
        <v>33543</v>
      </c>
      <c r="J207" s="133">
        <f t="shared" si="37"/>
        <v>4.1517432038089384</v>
      </c>
      <c r="K207" s="132">
        <v>43419</v>
      </c>
      <c r="L207" s="133">
        <f t="shared" ref="L207:L210" si="38">IFERROR(K207/I207-1,"-")</f>
        <v>0.29442804758071728</v>
      </c>
      <c r="M207" s="133">
        <f>K207/C207-1</f>
        <v>-0.18527761619724914</v>
      </c>
    </row>
    <row r="208" spans="2:14" x14ac:dyDescent="0.25">
      <c r="B208" s="131" t="s">
        <v>52</v>
      </c>
      <c r="C208" s="132">
        <v>51516</v>
      </c>
      <c r="D208" s="133">
        <v>-5.8999744273554255E-2</v>
      </c>
      <c r="E208" s="132">
        <v>50739</v>
      </c>
      <c r="F208" s="133">
        <f t="shared" si="36"/>
        <v>-1.5082692755648774E-2</v>
      </c>
      <c r="G208" s="132">
        <v>8669</v>
      </c>
      <c r="H208" s="133">
        <f t="shared" si="37"/>
        <v>-0.82914523344961466</v>
      </c>
      <c r="I208" s="132">
        <v>38535</v>
      </c>
      <c r="J208" s="133">
        <f t="shared" si="37"/>
        <v>3.4451493828584612</v>
      </c>
      <c r="K208" s="132">
        <v>47017</v>
      </c>
      <c r="L208" s="133">
        <f t="shared" si="38"/>
        <v>0.22011158686908017</v>
      </c>
      <c r="M208" s="133">
        <f>IFERROR(K208/C208-1,"-")</f>
        <v>-8.7332091000854151E-2</v>
      </c>
    </row>
    <row r="209" spans="2:14" x14ac:dyDescent="0.25">
      <c r="B209" s="131" t="s">
        <v>54</v>
      </c>
      <c r="C209" s="132">
        <v>60843</v>
      </c>
      <c r="D209" s="133">
        <v>-8.6331691494473839E-2</v>
      </c>
      <c r="E209" s="132">
        <v>21791</v>
      </c>
      <c r="F209" s="133">
        <f t="shared" si="36"/>
        <v>-0.64184869253652843</v>
      </c>
      <c r="G209" s="132">
        <v>11872</v>
      </c>
      <c r="H209" s="133">
        <f t="shared" si="37"/>
        <v>-0.455187921619017</v>
      </c>
      <c r="I209" s="132">
        <v>45639</v>
      </c>
      <c r="J209" s="133">
        <f t="shared" si="37"/>
        <v>2.8442553908355794</v>
      </c>
      <c r="K209" s="132">
        <v>56206</v>
      </c>
      <c r="L209" s="133">
        <f t="shared" si="38"/>
        <v>0.23153443326979128</v>
      </c>
      <c r="M209" s="133">
        <f t="shared" ref="M209:M210" si="39">IFERROR(K209/C209-1,"-")</f>
        <v>-7.6212547047318502E-2</v>
      </c>
    </row>
    <row r="210" spans="2:14" x14ac:dyDescent="0.25">
      <c r="B210" s="131" t="s">
        <v>56</v>
      </c>
      <c r="C210" s="132">
        <v>60906</v>
      </c>
      <c r="D210" s="133">
        <v>6.6109146200377111E-3</v>
      </c>
      <c r="E210" s="132">
        <v>0</v>
      </c>
      <c r="F210" s="133">
        <f t="shared" si="36"/>
        <v>-1</v>
      </c>
      <c r="G210" s="132">
        <v>13695</v>
      </c>
      <c r="H210" s="133" t="str">
        <f t="shared" si="37"/>
        <v>-</v>
      </c>
      <c r="I210" s="132">
        <v>52447</v>
      </c>
      <c r="J210" s="133">
        <f t="shared" si="37"/>
        <v>2.8296458561518802</v>
      </c>
      <c r="K210" s="132">
        <v>54804</v>
      </c>
      <c r="L210" s="133">
        <f t="shared" si="38"/>
        <v>4.494060670772404E-2</v>
      </c>
      <c r="M210" s="133">
        <f t="shared" si="39"/>
        <v>-0.10018717367747021</v>
      </c>
    </row>
    <row r="211" spans="2:14" x14ac:dyDescent="0.25">
      <c r="B211" s="131" t="s">
        <v>58</v>
      </c>
      <c r="C211" s="132">
        <v>56864</v>
      </c>
      <c r="D211" s="133">
        <v>3.7853622923891272E-2</v>
      </c>
      <c r="E211" s="132">
        <v>0</v>
      </c>
      <c r="F211" s="133">
        <f t="shared" si="36"/>
        <v>-1</v>
      </c>
      <c r="G211" s="132">
        <v>17799</v>
      </c>
      <c r="H211" s="133" t="str">
        <f t="shared" si="37"/>
        <v>-</v>
      </c>
      <c r="I211" s="132">
        <v>45510</v>
      </c>
      <c r="J211" s="133">
        <f t="shared" si="37"/>
        <v>1.5568852182706894</v>
      </c>
      <c r="K211" s="132"/>
      <c r="L211" s="133"/>
      <c r="M211" s="133"/>
    </row>
    <row r="212" spans="2:14" x14ac:dyDescent="0.25">
      <c r="B212" s="131" t="s">
        <v>60</v>
      </c>
      <c r="C212" s="132">
        <v>60726</v>
      </c>
      <c r="D212" s="133">
        <v>-0.10098153878040472</v>
      </c>
      <c r="E212" s="132">
        <v>0</v>
      </c>
      <c r="F212" s="133">
        <f t="shared" si="36"/>
        <v>-1</v>
      </c>
      <c r="G212" s="132">
        <v>20516</v>
      </c>
      <c r="H212" s="133" t="str">
        <f t="shared" si="37"/>
        <v>-</v>
      </c>
      <c r="I212" s="132">
        <v>47701</v>
      </c>
      <c r="J212" s="133">
        <f t="shared" si="37"/>
        <v>1.3250633651783974</v>
      </c>
      <c r="K212" s="132"/>
      <c r="L212" s="133"/>
      <c r="M212" s="133"/>
    </row>
    <row r="213" spans="2:14" x14ac:dyDescent="0.25">
      <c r="B213" s="131" t="s">
        <v>62</v>
      </c>
      <c r="C213" s="132">
        <v>63573</v>
      </c>
      <c r="D213" s="133">
        <v>-0.16158259149357068</v>
      </c>
      <c r="E213" s="132">
        <v>0</v>
      </c>
      <c r="F213" s="133">
        <f t="shared" si="36"/>
        <v>-1</v>
      </c>
      <c r="G213" s="132">
        <v>29611</v>
      </c>
      <c r="H213" s="133" t="str">
        <f t="shared" si="37"/>
        <v>-</v>
      </c>
      <c r="I213" s="132">
        <v>62217</v>
      </c>
      <c r="J213" s="133">
        <f t="shared" si="37"/>
        <v>1.1011448448211811</v>
      </c>
      <c r="K213" s="132"/>
      <c r="L213" s="133"/>
      <c r="M213" s="133"/>
    </row>
    <row r="214" spans="2:14" x14ac:dyDescent="0.25">
      <c r="B214" s="131" t="s">
        <v>64</v>
      </c>
      <c r="C214" s="132">
        <v>69100</v>
      </c>
      <c r="D214" s="133">
        <v>-0.10288867250892564</v>
      </c>
      <c r="E214" s="132">
        <v>0</v>
      </c>
      <c r="F214" s="133">
        <f t="shared" si="36"/>
        <v>-1</v>
      </c>
      <c r="G214" s="132">
        <v>36487</v>
      </c>
      <c r="H214" s="133" t="str">
        <f t="shared" si="37"/>
        <v>-</v>
      </c>
      <c r="I214" s="132">
        <v>55150</v>
      </c>
      <c r="J214" s="133">
        <f t="shared" si="37"/>
        <v>0.51149724559432119</v>
      </c>
      <c r="K214" s="132"/>
      <c r="L214" s="133"/>
      <c r="M214" s="133"/>
    </row>
    <row r="215" spans="2:14" x14ac:dyDescent="0.25">
      <c r="B215" s="131" t="s">
        <v>66</v>
      </c>
      <c r="C215" s="132">
        <v>54081</v>
      </c>
      <c r="D215" s="133">
        <v>-9.8785182222666634E-2</v>
      </c>
      <c r="E215" s="132">
        <v>0</v>
      </c>
      <c r="F215" s="133">
        <f t="shared" si="36"/>
        <v>-1</v>
      </c>
      <c r="G215" s="132">
        <v>32019</v>
      </c>
      <c r="H215" s="133" t="str">
        <f t="shared" si="37"/>
        <v>-</v>
      </c>
      <c r="I215" s="132">
        <v>46059</v>
      </c>
      <c r="J215" s="133">
        <f t="shared" si="37"/>
        <v>0.43848964677222901</v>
      </c>
      <c r="K215" s="132"/>
      <c r="L215" s="133"/>
      <c r="M215" s="133"/>
    </row>
    <row r="216" spans="2:14" x14ac:dyDescent="0.25">
      <c r="B216" s="131" t="s">
        <v>68</v>
      </c>
      <c r="C216" s="132">
        <v>54953</v>
      </c>
      <c r="D216" s="133">
        <v>-0.1473413086316312</v>
      </c>
      <c r="E216" s="132">
        <v>0</v>
      </c>
      <c r="F216" s="133">
        <f t="shared" si="36"/>
        <v>-1</v>
      </c>
      <c r="G216" s="132">
        <v>40931</v>
      </c>
      <c r="H216" s="133" t="str">
        <f t="shared" si="37"/>
        <v>-</v>
      </c>
      <c r="I216" s="132">
        <v>51256</v>
      </c>
      <c r="J216" s="133">
        <f t="shared" si="37"/>
        <v>0.25225379296865458</v>
      </c>
      <c r="K216" s="132"/>
      <c r="L216" s="133"/>
      <c r="M216" s="133"/>
    </row>
    <row r="217" spans="2:14" x14ac:dyDescent="0.25">
      <c r="B217" s="131" t="s">
        <v>70</v>
      </c>
      <c r="C217" s="132">
        <v>51966</v>
      </c>
      <c r="D217" s="133">
        <v>-0.11181376905722296</v>
      </c>
      <c r="E217" s="132">
        <v>0</v>
      </c>
      <c r="F217" s="133">
        <f t="shared" si="36"/>
        <v>-1</v>
      </c>
      <c r="G217" s="132">
        <v>37742</v>
      </c>
      <c r="H217" s="133" t="str">
        <f t="shared" si="37"/>
        <v>-</v>
      </c>
      <c r="I217" s="132">
        <v>48451</v>
      </c>
      <c r="J217" s="133">
        <f t="shared" si="37"/>
        <v>0.28374225001324782</v>
      </c>
      <c r="K217" s="132"/>
      <c r="L217" s="133"/>
      <c r="M217" s="133"/>
    </row>
    <row r="218" spans="2:14" x14ac:dyDescent="0.25">
      <c r="B218" s="131" t="s">
        <v>72</v>
      </c>
      <c r="C218" s="132">
        <v>54232</v>
      </c>
      <c r="D218" s="133">
        <v>-0.1130301097427342</v>
      </c>
      <c r="E218" s="132">
        <v>0</v>
      </c>
      <c r="F218" s="133">
        <f t="shared" si="36"/>
        <v>-1</v>
      </c>
      <c r="G218" s="132">
        <v>37656</v>
      </c>
      <c r="H218" s="133" t="str">
        <f t="shared" si="37"/>
        <v>-</v>
      </c>
      <c r="I218" s="132">
        <v>49327</v>
      </c>
      <c r="J218" s="133">
        <f t="shared" si="37"/>
        <v>0.30993732738474611</v>
      </c>
      <c r="K218" s="132"/>
      <c r="L218" s="133"/>
      <c r="M218" s="133"/>
    </row>
    <row r="219" spans="2:14" ht="15.75" x14ac:dyDescent="0.25">
      <c r="B219" s="134" t="s">
        <v>33</v>
      </c>
      <c r="C219" s="135">
        <v>692053</v>
      </c>
      <c r="D219" s="136">
        <v>-8.3792174436846723E-2</v>
      </c>
      <c r="E219" s="135">
        <v>0</v>
      </c>
      <c r="F219" s="136">
        <f t="shared" si="36"/>
        <v>-1</v>
      </c>
      <c r="G219" s="135">
        <v>293508</v>
      </c>
      <c r="H219" s="136" t="str">
        <f t="shared" si="37"/>
        <v>-</v>
      </c>
      <c r="I219" s="135">
        <v>575835</v>
      </c>
      <c r="J219" s="136">
        <f t="shared" si="37"/>
        <v>0.9619056380064599</v>
      </c>
      <c r="K219" s="135">
        <v>201446</v>
      </c>
      <c r="L219" s="136">
        <v>0.18383441856091776</v>
      </c>
      <c r="M219" s="136">
        <v>-0.1108413739528068</v>
      </c>
    </row>
    <row r="220" spans="2:14" ht="6" customHeight="1" x14ac:dyDescent="0.25"/>
    <row r="221" spans="2:14" x14ac:dyDescent="0.25">
      <c r="B221" s="39" t="s">
        <v>19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</row>
    <row r="222" spans="2:14" x14ac:dyDescent="0.25">
      <c r="I222" s="130"/>
      <c r="K222" s="141"/>
      <c r="M222" s="141"/>
    </row>
    <row r="224" spans="2:14" ht="48.75" customHeight="1" thickBot="1" x14ac:dyDescent="0.3">
      <c r="B224" s="293" t="s">
        <v>172</v>
      </c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1" t="s">
        <v>112</v>
      </c>
    </row>
    <row r="225" spans="2:14" ht="10.5" customHeight="1" thickBot="1" x14ac:dyDescent="0.3">
      <c r="B225" s="124"/>
      <c r="C225" s="125"/>
      <c r="D225" s="124"/>
      <c r="E225" s="124"/>
      <c r="F225" s="124"/>
      <c r="G225" s="124"/>
      <c r="H225" s="124"/>
      <c r="I225" s="124"/>
      <c r="J225" s="124"/>
      <c r="K225" s="2"/>
      <c r="L225" s="2"/>
      <c r="N225" s="1" t="s">
        <v>113</v>
      </c>
    </row>
    <row r="226" spans="2:14" ht="22.5" thickTop="1" thickBot="1" x14ac:dyDescent="0.3">
      <c r="B226" s="3"/>
      <c r="C226" s="303" t="s">
        <v>29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5"/>
    </row>
    <row r="227" spans="2:14" ht="22.5" thickTop="1" thickBot="1" x14ac:dyDescent="0.3">
      <c r="B227" s="3"/>
      <c r="C227" s="306">
        <f>2019</f>
        <v>2019</v>
      </c>
      <c r="D227" s="307"/>
      <c r="E227" s="308">
        <v>2020</v>
      </c>
      <c r="F227" s="307"/>
      <c r="G227" s="308">
        <v>2021</v>
      </c>
      <c r="H227" s="307"/>
      <c r="I227" s="308">
        <v>2022</v>
      </c>
      <c r="J227" s="307"/>
      <c r="K227" s="308">
        <v>2023</v>
      </c>
      <c r="L227" s="309"/>
      <c r="M227" s="310"/>
    </row>
    <row r="228" spans="2:14" ht="16.5" thickTop="1" thickBot="1" x14ac:dyDescent="0.3">
      <c r="B228" s="6"/>
      <c r="C228" s="127" t="s">
        <v>46</v>
      </c>
      <c r="D228" s="128" t="str">
        <f>CONCATENATE("var ",RIGHT(2019,2),"/",RIGHT(2018,2))</f>
        <v>var 19/18</v>
      </c>
      <c r="E228" s="129" t="s">
        <v>46</v>
      </c>
      <c r="F228" s="128" t="str">
        <f>CONCATENATE("var ",RIGHT(E227,2),"/",RIGHT(E227-1,2))</f>
        <v>var 20/19</v>
      </c>
      <c r="G228" s="129" t="s">
        <v>46</v>
      </c>
      <c r="H228" s="128" t="str">
        <f>CONCATENATE("var ",RIGHT(G227,2),"/",RIGHT(G227-1,2))</f>
        <v>var 21/20</v>
      </c>
      <c r="I228" s="129" t="s">
        <v>46</v>
      </c>
      <c r="J228" s="128" t="str">
        <f>CONCATENATE("var ",RIGHT(I227,2),"/",RIGHT(I227-1,2))</f>
        <v>var 22/21</v>
      </c>
      <c r="K228" s="129" t="s">
        <v>46</v>
      </c>
      <c r="L228" s="128" t="str">
        <f>CONCATENATE("var ",RIGHT(K227,2),"/",RIGHT(K227-1,2))</f>
        <v>var 23/22</v>
      </c>
      <c r="M228" s="128" t="str">
        <f>CONCATENATE("var ",RIGHT(K227,2),"/",RIGHT(2019,2))</f>
        <v>var 23/19</v>
      </c>
    </row>
    <row r="229" spans="2:14" x14ac:dyDescent="0.25">
      <c r="B229" s="131" t="s">
        <v>50</v>
      </c>
      <c r="C229" s="132">
        <v>26771</v>
      </c>
      <c r="D229" s="133">
        <v>-3.0482211231652845E-2</v>
      </c>
      <c r="E229" s="132">
        <v>24619</v>
      </c>
      <c r="F229" s="133">
        <f t="shared" ref="F229:F241" si="40">IFERROR(E229/C229-1,"-")</f>
        <v>-8.0385491763475425E-2</v>
      </c>
      <c r="G229" s="132">
        <v>1596</v>
      </c>
      <c r="H229" s="133">
        <f t="shared" ref="H229:J241" si="41">IFERROR(G229/E229-1,"-")</f>
        <v>-0.93517202160932611</v>
      </c>
      <c r="I229" s="132">
        <v>14553</v>
      </c>
      <c r="J229" s="133">
        <f t="shared" si="41"/>
        <v>8.1184210526315788</v>
      </c>
      <c r="K229" s="132">
        <v>22524</v>
      </c>
      <c r="L229" s="133">
        <f t="shared" ref="L229:L232" si="42">IFERROR(K229/I229-1,"-")</f>
        <v>0.54772211915069069</v>
      </c>
      <c r="M229" s="133">
        <f>K229/C229-1</f>
        <v>-0.15864181390310406</v>
      </c>
    </row>
    <row r="230" spans="2:14" x14ac:dyDescent="0.25">
      <c r="B230" s="131" t="s">
        <v>52</v>
      </c>
      <c r="C230" s="132">
        <v>26302</v>
      </c>
      <c r="D230" s="133">
        <v>-8.8476867094091194E-2</v>
      </c>
      <c r="E230" s="132">
        <v>23735</v>
      </c>
      <c r="F230" s="133">
        <f t="shared" si="40"/>
        <v>-9.759714090183258E-2</v>
      </c>
      <c r="G230" s="132">
        <v>1759</v>
      </c>
      <c r="H230" s="133">
        <f t="shared" si="41"/>
        <v>-0.92589003581209184</v>
      </c>
      <c r="I230" s="132">
        <v>17393</v>
      </c>
      <c r="J230" s="133">
        <f t="shared" si="41"/>
        <v>8.8880045480386585</v>
      </c>
      <c r="K230" s="132">
        <v>21538</v>
      </c>
      <c r="L230" s="133">
        <f t="shared" si="42"/>
        <v>0.23831426435922487</v>
      </c>
      <c r="M230" s="133">
        <f>IFERROR(K230/C230-1,"-")</f>
        <v>-0.18112691050110252</v>
      </c>
    </row>
    <row r="231" spans="2:14" x14ac:dyDescent="0.25">
      <c r="B231" s="131" t="s">
        <v>54</v>
      </c>
      <c r="C231" s="132">
        <v>32885</v>
      </c>
      <c r="D231" s="133">
        <v>-8.9234774420472451E-2</v>
      </c>
      <c r="E231" s="132">
        <v>7427</v>
      </c>
      <c r="F231" s="133">
        <f t="shared" si="40"/>
        <v>-0.77415234909533226</v>
      </c>
      <c r="G231" s="132">
        <v>1992</v>
      </c>
      <c r="H231" s="133">
        <f t="shared" si="41"/>
        <v>-0.73178941699205602</v>
      </c>
      <c r="I231" s="132">
        <v>18348</v>
      </c>
      <c r="J231" s="133">
        <f t="shared" si="41"/>
        <v>8.2108433734939759</v>
      </c>
      <c r="K231" s="132">
        <v>24751</v>
      </c>
      <c r="L231" s="133">
        <f t="shared" si="42"/>
        <v>0.34897536516241545</v>
      </c>
      <c r="M231" s="133">
        <f t="shared" ref="M231:M232" si="43">IFERROR(K231/C231-1,"-")</f>
        <v>-0.24734681465713848</v>
      </c>
    </row>
    <row r="232" spans="2:14" x14ac:dyDescent="0.25">
      <c r="B232" s="131" t="s">
        <v>56</v>
      </c>
      <c r="C232" s="132">
        <v>31155</v>
      </c>
      <c r="D232" s="133">
        <v>2.1140609636184804E-2</v>
      </c>
      <c r="E232" s="132">
        <v>0</v>
      </c>
      <c r="F232" s="133">
        <f t="shared" si="40"/>
        <v>-1</v>
      </c>
      <c r="G232" s="132">
        <v>3190</v>
      </c>
      <c r="H232" s="133" t="str">
        <f t="shared" si="41"/>
        <v>-</v>
      </c>
      <c r="I232" s="132">
        <v>21245</v>
      </c>
      <c r="J232" s="133">
        <f t="shared" si="41"/>
        <v>5.6598746081504698</v>
      </c>
      <c r="K232" s="132">
        <v>24771</v>
      </c>
      <c r="L232" s="133">
        <f t="shared" si="42"/>
        <v>0.16596846316780423</v>
      </c>
      <c r="M232" s="133">
        <f t="shared" si="43"/>
        <v>-0.20491092922484355</v>
      </c>
    </row>
    <row r="233" spans="2:14" x14ac:dyDescent="0.25">
      <c r="B233" s="131" t="s">
        <v>58</v>
      </c>
      <c r="C233" s="132">
        <v>28735</v>
      </c>
      <c r="D233" s="133">
        <v>3.022372006310059E-2</v>
      </c>
      <c r="E233" s="132">
        <v>0</v>
      </c>
      <c r="F233" s="133">
        <f t="shared" si="40"/>
        <v>-1</v>
      </c>
      <c r="G233" s="132">
        <v>3355</v>
      </c>
      <c r="H233" s="133" t="str">
        <f t="shared" si="41"/>
        <v>-</v>
      </c>
      <c r="I233" s="132">
        <v>16785</v>
      </c>
      <c r="J233" s="133">
        <f t="shared" si="41"/>
        <v>4.0029806259314453</v>
      </c>
      <c r="K233" s="132"/>
      <c r="L233" s="133"/>
      <c r="M233" s="133"/>
    </row>
    <row r="234" spans="2:14" x14ac:dyDescent="0.25">
      <c r="B234" s="131" t="s">
        <v>60</v>
      </c>
      <c r="C234" s="132">
        <v>31899</v>
      </c>
      <c r="D234" s="133">
        <v>-8.2175226586102768E-2</v>
      </c>
      <c r="E234" s="132">
        <v>0</v>
      </c>
      <c r="F234" s="133">
        <f t="shared" si="40"/>
        <v>-1</v>
      </c>
      <c r="G234" s="132">
        <v>4827</v>
      </c>
      <c r="H234" s="133" t="str">
        <f t="shared" si="41"/>
        <v>-</v>
      </c>
      <c r="I234" s="132">
        <v>16034</v>
      </c>
      <c r="J234" s="133">
        <f t="shared" si="41"/>
        <v>2.3217319245908432</v>
      </c>
      <c r="K234" s="132"/>
      <c r="L234" s="133"/>
      <c r="M234" s="133"/>
    </row>
    <row r="235" spans="2:14" x14ac:dyDescent="0.25">
      <c r="B235" s="131" t="s">
        <v>62</v>
      </c>
      <c r="C235" s="132">
        <v>31248</v>
      </c>
      <c r="D235" s="133">
        <v>1.7982799061766919E-2</v>
      </c>
      <c r="E235" s="132">
        <v>0</v>
      </c>
      <c r="F235" s="133">
        <f t="shared" si="40"/>
        <v>-1</v>
      </c>
      <c r="G235" s="132">
        <v>9328</v>
      </c>
      <c r="H235" s="133" t="str">
        <f t="shared" si="41"/>
        <v>-</v>
      </c>
      <c r="I235" s="132">
        <v>22502</v>
      </c>
      <c r="J235" s="133">
        <f t="shared" si="41"/>
        <v>1.4123070325900513</v>
      </c>
      <c r="K235" s="132"/>
      <c r="L235" s="133"/>
      <c r="M235" s="133"/>
    </row>
    <row r="236" spans="2:14" x14ac:dyDescent="0.25">
      <c r="B236" s="131" t="s">
        <v>64</v>
      </c>
      <c r="C236" s="132">
        <v>31625</v>
      </c>
      <c r="D236" s="133">
        <v>-0.17231542306786363</v>
      </c>
      <c r="E236" s="132">
        <v>0</v>
      </c>
      <c r="F236" s="133">
        <f t="shared" si="40"/>
        <v>-1</v>
      </c>
      <c r="G236" s="132">
        <v>10856</v>
      </c>
      <c r="H236" s="133" t="str">
        <f t="shared" si="41"/>
        <v>-</v>
      </c>
      <c r="I236" s="132">
        <v>24787</v>
      </c>
      <c r="J236" s="133">
        <f t="shared" si="41"/>
        <v>1.2832535003684598</v>
      </c>
      <c r="K236" s="132"/>
      <c r="L236" s="133"/>
      <c r="M236" s="133"/>
    </row>
    <row r="237" spans="2:14" x14ac:dyDescent="0.25">
      <c r="B237" s="131" t="s">
        <v>66</v>
      </c>
      <c r="C237" s="132">
        <v>24587</v>
      </c>
      <c r="D237" s="133">
        <v>-0.11420542565839242</v>
      </c>
      <c r="E237" s="132">
        <v>0</v>
      </c>
      <c r="F237" s="133">
        <f t="shared" si="40"/>
        <v>-1</v>
      </c>
      <c r="G237" s="132">
        <v>9637</v>
      </c>
      <c r="H237" s="133" t="str">
        <f t="shared" si="41"/>
        <v>-</v>
      </c>
      <c r="I237" s="132">
        <v>19836</v>
      </c>
      <c r="J237" s="133">
        <f t="shared" si="41"/>
        <v>1.0583169036007054</v>
      </c>
      <c r="K237" s="132"/>
      <c r="L237" s="133"/>
      <c r="M237" s="133"/>
    </row>
    <row r="238" spans="2:14" x14ac:dyDescent="0.25">
      <c r="B238" s="131" t="s">
        <v>68</v>
      </c>
      <c r="C238" s="132">
        <v>27225</v>
      </c>
      <c r="D238" s="133">
        <v>-0.11807580174927113</v>
      </c>
      <c r="E238" s="132">
        <v>0</v>
      </c>
      <c r="F238" s="133">
        <f t="shared" si="40"/>
        <v>-1</v>
      </c>
      <c r="G238" s="132">
        <v>14508</v>
      </c>
      <c r="H238" s="133" t="str">
        <f t="shared" si="41"/>
        <v>-</v>
      </c>
      <c r="I238" s="132">
        <v>21114</v>
      </c>
      <c r="J238" s="133">
        <f t="shared" si="41"/>
        <v>0.45533498759305213</v>
      </c>
      <c r="K238" s="132"/>
      <c r="L238" s="133"/>
      <c r="M238" s="133"/>
    </row>
    <row r="239" spans="2:14" x14ac:dyDescent="0.25">
      <c r="B239" s="131" t="s">
        <v>70</v>
      </c>
      <c r="C239" s="132">
        <v>26307</v>
      </c>
      <c r="D239" s="133">
        <v>-1.2499999999999956E-2</v>
      </c>
      <c r="E239" s="132">
        <v>0</v>
      </c>
      <c r="F239" s="133">
        <f t="shared" si="40"/>
        <v>-1</v>
      </c>
      <c r="G239" s="132">
        <v>15583</v>
      </c>
      <c r="H239" s="133" t="str">
        <f t="shared" si="41"/>
        <v>-</v>
      </c>
      <c r="I239" s="132">
        <v>21814</v>
      </c>
      <c r="J239" s="133">
        <f t="shared" si="41"/>
        <v>0.3998588205095297</v>
      </c>
      <c r="K239" s="132"/>
      <c r="L239" s="133"/>
      <c r="M239" s="133"/>
    </row>
    <row r="240" spans="2:14" x14ac:dyDescent="0.25">
      <c r="B240" s="131" t="s">
        <v>72</v>
      </c>
      <c r="C240" s="132">
        <v>25824</v>
      </c>
      <c r="D240" s="133">
        <v>-0.12798000945498755</v>
      </c>
      <c r="E240" s="132">
        <v>0</v>
      </c>
      <c r="F240" s="133">
        <f t="shared" si="40"/>
        <v>-1</v>
      </c>
      <c r="G240" s="132">
        <v>15645</v>
      </c>
      <c r="H240" s="133" t="str">
        <f t="shared" si="41"/>
        <v>-</v>
      </c>
      <c r="I240" s="132">
        <v>22806</v>
      </c>
      <c r="J240" s="133">
        <f t="shared" si="41"/>
        <v>0.45771812080536911</v>
      </c>
      <c r="K240" s="132"/>
      <c r="L240" s="133"/>
      <c r="M240" s="133"/>
    </row>
    <row r="241" spans="2:14" ht="15.75" x14ac:dyDescent="0.25">
      <c r="B241" s="134" t="s">
        <v>33</v>
      </c>
      <c r="C241" s="135">
        <v>344563</v>
      </c>
      <c r="D241" s="136">
        <v>-7.746288437596216E-2</v>
      </c>
      <c r="E241" s="135">
        <v>0</v>
      </c>
      <c r="F241" s="136">
        <f t="shared" si="40"/>
        <v>-1</v>
      </c>
      <c r="G241" s="135">
        <v>92276</v>
      </c>
      <c r="H241" s="136" t="str">
        <f t="shared" si="41"/>
        <v>-</v>
      </c>
      <c r="I241" s="135">
        <v>237217</v>
      </c>
      <c r="J241" s="136">
        <f t="shared" si="41"/>
        <v>1.5707334518184575</v>
      </c>
      <c r="K241" s="135">
        <v>93584</v>
      </c>
      <c r="L241" s="136">
        <v>0.30815359454283686</v>
      </c>
      <c r="M241" s="136">
        <v>-0.20090852424581385</v>
      </c>
    </row>
    <row r="242" spans="2:14" ht="6" customHeight="1" x14ac:dyDescent="0.25"/>
    <row r="243" spans="2:14" x14ac:dyDescent="0.25">
      <c r="B243" s="39" t="s">
        <v>19</v>
      </c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</row>
    <row r="244" spans="2:14" x14ac:dyDescent="0.25">
      <c r="C244" s="130">
        <f>SUM(C229:C237)</f>
        <v>265207</v>
      </c>
      <c r="I244" s="130"/>
      <c r="K244" s="39"/>
      <c r="M244" s="141"/>
    </row>
    <row r="246" spans="2:14" ht="48.75" customHeight="1" thickBot="1" x14ac:dyDescent="0.3">
      <c r="B246" s="293" t="s">
        <v>173</v>
      </c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1" t="s">
        <v>116</v>
      </c>
    </row>
    <row r="247" spans="2:14" ht="10.5" customHeight="1" thickBot="1" x14ac:dyDescent="0.3">
      <c r="B247" s="124"/>
      <c r="C247" s="125"/>
      <c r="D247" s="124"/>
      <c r="E247" s="124"/>
      <c r="F247" s="124"/>
      <c r="G247" s="124"/>
      <c r="H247" s="124"/>
      <c r="I247" s="124"/>
      <c r="J247" s="124"/>
      <c r="K247" s="2"/>
      <c r="L247" s="2"/>
      <c r="N247" s="1" t="s">
        <v>117</v>
      </c>
    </row>
    <row r="248" spans="2:14" ht="22.5" thickTop="1" thickBot="1" x14ac:dyDescent="0.3">
      <c r="B248" s="3"/>
      <c r="C248" s="303" t="s">
        <v>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5"/>
    </row>
    <row r="249" spans="2:14" ht="22.5" thickTop="1" thickBot="1" x14ac:dyDescent="0.3">
      <c r="B249" s="3"/>
      <c r="C249" s="306">
        <f>2019</f>
        <v>2019</v>
      </c>
      <c r="D249" s="307"/>
      <c r="E249" s="308">
        <v>2020</v>
      </c>
      <c r="F249" s="307"/>
      <c r="G249" s="308">
        <v>2021</v>
      </c>
      <c r="H249" s="307"/>
      <c r="I249" s="308">
        <v>2022</v>
      </c>
      <c r="J249" s="307"/>
      <c r="K249" s="308">
        <v>2023</v>
      </c>
      <c r="L249" s="309"/>
      <c r="M249" s="310"/>
    </row>
    <row r="250" spans="2:14" ht="16.5" thickTop="1" thickBot="1" x14ac:dyDescent="0.3">
      <c r="B250" s="6"/>
      <c r="C250" s="127" t="s">
        <v>46</v>
      </c>
      <c r="D250" s="128" t="str">
        <f>CONCATENATE("var ",RIGHT(2019,2),"/",RIGHT(2018,2))</f>
        <v>var 19/18</v>
      </c>
      <c r="E250" s="129" t="s">
        <v>46</v>
      </c>
      <c r="F250" s="128" t="str">
        <f>CONCATENATE("var ",RIGHT(E249,2),"/",RIGHT(E249-1,2))</f>
        <v>var 20/19</v>
      </c>
      <c r="G250" s="129" t="s">
        <v>46</v>
      </c>
      <c r="H250" s="128" t="str">
        <f>CONCATENATE("var ",RIGHT(G249,2),"/",RIGHT(G249-1,2))</f>
        <v>var 21/20</v>
      </c>
      <c r="I250" s="129" t="s">
        <v>46</v>
      </c>
      <c r="J250" s="128" t="str">
        <f>CONCATENATE("var ",RIGHT(I249,2),"/",RIGHT(I249-1,2))</f>
        <v>var 22/21</v>
      </c>
      <c r="K250" s="129" t="s">
        <v>46</v>
      </c>
      <c r="L250" s="128" t="str">
        <f>CONCATENATE("var ",RIGHT(K249,2),"/",RIGHT(K249-1,2))</f>
        <v>var 23/22</v>
      </c>
      <c r="M250" s="128" t="str">
        <f>CONCATENATE("var ",RIGHT(K249,2),"/",RIGHT(2019,2))</f>
        <v>var 23/19</v>
      </c>
    </row>
    <row r="251" spans="2:14" x14ac:dyDescent="0.25">
      <c r="B251" s="131" t="s">
        <v>50</v>
      </c>
      <c r="C251" s="132">
        <v>12091</v>
      </c>
      <c r="D251" s="133">
        <v>-3.0482211231652845E-2</v>
      </c>
      <c r="E251" s="132">
        <v>12200</v>
      </c>
      <c r="F251" s="133">
        <f t="shared" ref="F251:F263" si="44">IFERROR(E251/C251-1,"-")</f>
        <v>9.0149698122570232E-3</v>
      </c>
      <c r="G251" s="132">
        <v>934</v>
      </c>
      <c r="H251" s="133">
        <f t="shared" ref="H251:J263" si="45">IFERROR(G251/E251-1,"-")</f>
        <v>-0.92344262295081969</v>
      </c>
      <c r="I251" s="132">
        <v>6824</v>
      </c>
      <c r="J251" s="133">
        <f t="shared" si="45"/>
        <v>6.3062098501070665</v>
      </c>
      <c r="K251" s="132">
        <v>8397</v>
      </c>
      <c r="L251" s="133">
        <f>IFERROR(K251/I251-1,"-")</f>
        <v>0.23050996483001174</v>
      </c>
      <c r="M251" s="133">
        <f>K251/C251-1</f>
        <v>-0.30551649987594076</v>
      </c>
    </row>
    <row r="252" spans="2:14" x14ac:dyDescent="0.25">
      <c r="B252" s="131" t="s">
        <v>52</v>
      </c>
      <c r="C252" s="132">
        <v>11195</v>
      </c>
      <c r="D252" s="133">
        <v>-4.0949199006253711E-2</v>
      </c>
      <c r="E252" s="132">
        <v>11721</v>
      </c>
      <c r="F252" s="133">
        <f t="shared" si="44"/>
        <v>4.6985261277356027E-2</v>
      </c>
      <c r="G252" s="132">
        <v>905</v>
      </c>
      <c r="H252" s="133">
        <f t="shared" si="45"/>
        <v>-0.92278815800699598</v>
      </c>
      <c r="I252" s="132">
        <v>7437</v>
      </c>
      <c r="J252" s="133">
        <f t="shared" si="45"/>
        <v>7.2176795580110493</v>
      </c>
      <c r="K252" s="132">
        <v>8465</v>
      </c>
      <c r="L252" s="133">
        <f t="shared" ref="L252:L254" si="46">IFERROR(K252/I252-1,"-")</f>
        <v>0.13822778001882474</v>
      </c>
      <c r="M252" s="133">
        <f>IFERROR(K252/C252-1,"-")</f>
        <v>-0.24385886556498437</v>
      </c>
    </row>
    <row r="253" spans="2:14" x14ac:dyDescent="0.25">
      <c r="B253" s="131" t="s">
        <v>54</v>
      </c>
      <c r="C253" s="132">
        <v>17083</v>
      </c>
      <c r="D253" s="133">
        <v>6.6487701335997018E-2</v>
      </c>
      <c r="E253" s="132">
        <v>5484</v>
      </c>
      <c r="F253" s="133">
        <f t="shared" si="44"/>
        <v>-0.67897910203125922</v>
      </c>
      <c r="G253" s="132">
        <v>1308</v>
      </c>
      <c r="H253" s="133">
        <f t="shared" si="45"/>
        <v>-0.76148796498905913</v>
      </c>
      <c r="I253" s="132">
        <v>8169</v>
      </c>
      <c r="J253" s="133">
        <f t="shared" si="45"/>
        <v>5.2454128440366974</v>
      </c>
      <c r="K253" s="132">
        <v>9699</v>
      </c>
      <c r="L253" s="133">
        <f t="shared" si="46"/>
        <v>0.18729342636797641</v>
      </c>
      <c r="M253" s="133">
        <f t="shared" ref="M253:M254" si="47">IFERROR(K253/C253-1,"-")</f>
        <v>-0.43224258034303109</v>
      </c>
    </row>
    <row r="254" spans="2:14" x14ac:dyDescent="0.25">
      <c r="B254" s="131" t="s">
        <v>56</v>
      </c>
      <c r="C254" s="132">
        <v>11904</v>
      </c>
      <c r="D254" s="133">
        <v>0.29054640069384208</v>
      </c>
      <c r="E254" s="132">
        <v>0</v>
      </c>
      <c r="F254" s="133">
        <f t="shared" si="44"/>
        <v>-1</v>
      </c>
      <c r="G254" s="132">
        <v>1954</v>
      </c>
      <c r="H254" s="133" t="str">
        <f t="shared" si="45"/>
        <v>-</v>
      </c>
      <c r="I254" s="132">
        <v>7711</v>
      </c>
      <c r="J254" s="133">
        <f t="shared" si="45"/>
        <v>2.9462640736949846</v>
      </c>
      <c r="K254" s="132">
        <v>9474</v>
      </c>
      <c r="L254" s="133">
        <f t="shared" si="46"/>
        <v>0.22863441836337706</v>
      </c>
      <c r="M254" s="133">
        <f t="shared" si="47"/>
        <v>-0.204133064516129</v>
      </c>
    </row>
    <row r="255" spans="2:14" x14ac:dyDescent="0.25">
      <c r="B255" s="131" t="s">
        <v>58</v>
      </c>
      <c r="C255" s="132">
        <v>13046</v>
      </c>
      <c r="D255" s="133">
        <v>3.1385880306743719E-2</v>
      </c>
      <c r="E255" s="132">
        <v>0</v>
      </c>
      <c r="F255" s="133">
        <f t="shared" si="44"/>
        <v>-1</v>
      </c>
      <c r="G255" s="132">
        <v>1752</v>
      </c>
      <c r="H255" s="133" t="str">
        <f t="shared" si="45"/>
        <v>-</v>
      </c>
      <c r="I255" s="132">
        <v>5418</v>
      </c>
      <c r="J255" s="133">
        <f t="shared" si="45"/>
        <v>2.0924657534246576</v>
      </c>
      <c r="K255" s="132"/>
      <c r="L255" s="133"/>
      <c r="M255" s="133"/>
    </row>
    <row r="256" spans="2:14" x14ac:dyDescent="0.25">
      <c r="B256" s="131" t="s">
        <v>60</v>
      </c>
      <c r="C256" s="132">
        <v>14098</v>
      </c>
      <c r="D256" s="133">
        <v>-7.4509289043523941E-2</v>
      </c>
      <c r="E256" s="132">
        <v>0</v>
      </c>
      <c r="F256" s="133">
        <f t="shared" si="44"/>
        <v>-1</v>
      </c>
      <c r="G256" s="132">
        <v>2373</v>
      </c>
      <c r="H256" s="133" t="str">
        <f t="shared" si="45"/>
        <v>-</v>
      </c>
      <c r="I256" s="132">
        <v>6391</v>
      </c>
      <c r="J256" s="133">
        <f t="shared" si="45"/>
        <v>1.6932153392330385</v>
      </c>
      <c r="K256" s="132"/>
      <c r="L256" s="133"/>
      <c r="M256" s="133"/>
    </row>
    <row r="257" spans="2:13" x14ac:dyDescent="0.25">
      <c r="B257" s="131" t="s">
        <v>62</v>
      </c>
      <c r="C257" s="132">
        <v>16069</v>
      </c>
      <c r="D257" s="133">
        <v>9.7309478284621775E-2</v>
      </c>
      <c r="E257" s="132">
        <v>0</v>
      </c>
      <c r="F257" s="133">
        <f t="shared" si="44"/>
        <v>-1</v>
      </c>
      <c r="G257" s="132">
        <v>3524</v>
      </c>
      <c r="H257" s="133" t="str">
        <f t="shared" si="45"/>
        <v>-</v>
      </c>
      <c r="I257" s="132">
        <v>8105</v>
      </c>
      <c r="J257" s="133">
        <f t="shared" si="45"/>
        <v>1.2999432463110101</v>
      </c>
      <c r="K257" s="132"/>
      <c r="L257" s="133"/>
      <c r="M257" s="133"/>
    </row>
    <row r="258" spans="2:13" x14ac:dyDescent="0.25">
      <c r="B258" s="131" t="s">
        <v>64</v>
      </c>
      <c r="C258" s="132">
        <v>13917</v>
      </c>
      <c r="D258" s="133">
        <v>-0.20542392235226947</v>
      </c>
      <c r="E258" s="132">
        <v>0</v>
      </c>
      <c r="F258" s="133">
        <f t="shared" si="44"/>
        <v>-1</v>
      </c>
      <c r="G258" s="132">
        <v>5353</v>
      </c>
      <c r="H258" s="133" t="str">
        <f t="shared" si="45"/>
        <v>-</v>
      </c>
      <c r="I258" s="132">
        <v>8416</v>
      </c>
      <c r="J258" s="133">
        <f t="shared" si="45"/>
        <v>0.57220250326919486</v>
      </c>
      <c r="K258" s="132"/>
      <c r="L258" s="133"/>
      <c r="M258" s="133"/>
    </row>
    <row r="259" spans="2:13" x14ac:dyDescent="0.25">
      <c r="B259" s="131" t="s">
        <v>66</v>
      </c>
      <c r="C259" s="132">
        <v>11775</v>
      </c>
      <c r="D259" s="133">
        <v>-0.18331252600915526</v>
      </c>
      <c r="E259" s="132">
        <v>0</v>
      </c>
      <c r="F259" s="133">
        <f t="shared" si="44"/>
        <v>-1</v>
      </c>
      <c r="G259" s="132">
        <v>4636</v>
      </c>
      <c r="H259" s="133" t="str">
        <f t="shared" si="45"/>
        <v>-</v>
      </c>
      <c r="I259" s="132">
        <v>7143</v>
      </c>
      <c r="J259" s="133">
        <f t="shared" si="45"/>
        <v>0.54076790336496972</v>
      </c>
      <c r="K259" s="132"/>
      <c r="L259" s="133"/>
      <c r="M259" s="133"/>
    </row>
    <row r="260" spans="2:13" x14ac:dyDescent="0.25">
      <c r="B260" s="131" t="s">
        <v>68</v>
      </c>
      <c r="C260" s="132">
        <v>10974</v>
      </c>
      <c r="D260" s="133">
        <v>-0.32999572623481288</v>
      </c>
      <c r="E260" s="132">
        <v>0</v>
      </c>
      <c r="F260" s="133">
        <f t="shared" si="44"/>
        <v>-1</v>
      </c>
      <c r="G260" s="132">
        <v>6740</v>
      </c>
      <c r="H260" s="133" t="str">
        <f t="shared" si="45"/>
        <v>-</v>
      </c>
      <c r="I260" s="132">
        <v>7389</v>
      </c>
      <c r="J260" s="133">
        <f t="shared" si="45"/>
        <v>9.6290801186943664E-2</v>
      </c>
      <c r="K260" s="132"/>
      <c r="L260" s="133"/>
      <c r="M260" s="133"/>
    </row>
    <row r="261" spans="2:13" x14ac:dyDescent="0.25">
      <c r="B261" s="131" t="s">
        <v>70</v>
      </c>
      <c r="C261" s="132">
        <v>12464</v>
      </c>
      <c r="D261" s="133">
        <v>-0.13462473095882799</v>
      </c>
      <c r="E261" s="132">
        <v>0</v>
      </c>
      <c r="F261" s="133">
        <f t="shared" si="44"/>
        <v>-1</v>
      </c>
      <c r="G261" s="132">
        <v>6690</v>
      </c>
      <c r="H261" s="133" t="str">
        <f t="shared" si="45"/>
        <v>-</v>
      </c>
      <c r="I261" s="132">
        <v>8251</v>
      </c>
      <c r="J261" s="133">
        <f t="shared" si="45"/>
        <v>0.23333333333333339</v>
      </c>
      <c r="K261" s="132"/>
      <c r="L261" s="133"/>
      <c r="M261" s="133"/>
    </row>
    <row r="262" spans="2:13" x14ac:dyDescent="0.25">
      <c r="B262" s="131" t="s">
        <v>72</v>
      </c>
      <c r="C262" s="132">
        <v>12932</v>
      </c>
      <c r="D262" s="133">
        <v>-0.10585632303118298</v>
      </c>
      <c r="E262" s="132">
        <v>0</v>
      </c>
      <c r="F262" s="133">
        <f t="shared" si="44"/>
        <v>-1</v>
      </c>
      <c r="G262" s="132">
        <v>7092</v>
      </c>
      <c r="H262" s="133" t="str">
        <f t="shared" si="45"/>
        <v>-</v>
      </c>
      <c r="I262" s="132">
        <v>8685</v>
      </c>
      <c r="J262" s="133">
        <f t="shared" si="45"/>
        <v>0.22461928934010156</v>
      </c>
      <c r="K262" s="132"/>
      <c r="L262" s="133"/>
      <c r="M262" s="133"/>
    </row>
    <row r="263" spans="2:13" ht="15.75" x14ac:dyDescent="0.25">
      <c r="B263" s="134" t="s">
        <v>33</v>
      </c>
      <c r="C263" s="135">
        <v>157548</v>
      </c>
      <c r="D263" s="136">
        <v>-6.5834178273476041E-2</v>
      </c>
      <c r="E263" s="135">
        <v>0</v>
      </c>
      <c r="F263" s="136">
        <f t="shared" si="44"/>
        <v>-1</v>
      </c>
      <c r="G263" s="135">
        <v>43261</v>
      </c>
      <c r="H263" s="136" t="str">
        <f t="shared" si="45"/>
        <v>-</v>
      </c>
      <c r="I263" s="135">
        <v>89939</v>
      </c>
      <c r="J263" s="136">
        <f t="shared" si="45"/>
        <v>1.0789856915004274</v>
      </c>
      <c r="K263" s="135">
        <v>36035</v>
      </c>
      <c r="L263" s="136">
        <v>0.19554759297966218</v>
      </c>
      <c r="M263" s="136">
        <v>-0.31063837927802118</v>
      </c>
    </row>
    <row r="264" spans="2:13" ht="6" customHeight="1" x14ac:dyDescent="0.25"/>
    <row r="265" spans="2:13" x14ac:dyDescent="0.25">
      <c r="B265" s="39" t="s">
        <v>19</v>
      </c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</row>
    <row r="266" spans="2:13" x14ac:dyDescent="0.25">
      <c r="I266" s="130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2A91E-5B6C-4497-B98E-D17F8F2521D2}">
  <dimension ref="A4:E25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93" t="s">
        <v>174</v>
      </c>
      <c r="C4" s="293"/>
      <c r="D4" s="293"/>
      <c r="E4" s="1" t="s">
        <v>41</v>
      </c>
    </row>
    <row r="5" spans="1:5" ht="10.5" customHeight="1" thickBot="1" x14ac:dyDescent="0.3">
      <c r="B5" s="124"/>
      <c r="C5" s="125"/>
      <c r="D5" s="124"/>
      <c r="E5" s="1" t="s">
        <v>43</v>
      </c>
    </row>
    <row r="6" spans="1:5" ht="22.5" thickTop="1" thickBot="1" x14ac:dyDescent="0.3">
      <c r="B6" s="126" t="s">
        <v>33</v>
      </c>
      <c r="C6" s="303" t="s">
        <v>45</v>
      </c>
      <c r="D6" s="304"/>
    </row>
    <row r="7" spans="1:5" ht="16.5" thickTop="1" thickBot="1" x14ac:dyDescent="0.3">
      <c r="B7" s="6"/>
      <c r="C7" s="127" t="s">
        <v>175</v>
      </c>
      <c r="D7" s="128" t="s">
        <v>176</v>
      </c>
    </row>
    <row r="8" spans="1:5" x14ac:dyDescent="0.25">
      <c r="A8" s="1" t="s">
        <v>49</v>
      </c>
      <c r="B8" s="131">
        <v>2022</v>
      </c>
      <c r="C8" s="132">
        <v>4757683</v>
      </c>
      <c r="D8" s="133">
        <f>C8/C9-1</f>
        <v>1.0371694731352319</v>
      </c>
    </row>
    <row r="9" spans="1:5" x14ac:dyDescent="0.25">
      <c r="A9" s="1"/>
      <c r="B9" s="131">
        <v>2021</v>
      </c>
      <c r="C9" s="132">
        <v>2335438</v>
      </c>
      <c r="D9" s="133">
        <f>C9/C10-1</f>
        <v>0.49200378457078275</v>
      </c>
    </row>
    <row r="10" spans="1:5" x14ac:dyDescent="0.25">
      <c r="A10" s="1" t="s">
        <v>51</v>
      </c>
      <c r="B10" s="131">
        <v>2020</v>
      </c>
      <c r="C10" s="132">
        <v>1565303</v>
      </c>
      <c r="D10" s="133">
        <f t="shared" ref="D10:D19" si="0">C10/C11-1</f>
        <v>-0.67602621340917335</v>
      </c>
    </row>
    <row r="11" spans="1:5" x14ac:dyDescent="0.25">
      <c r="A11" s="1" t="s">
        <v>53</v>
      </c>
      <c r="B11" s="131">
        <v>2019</v>
      </c>
      <c r="C11" s="132">
        <v>4831573</v>
      </c>
      <c r="D11" s="133">
        <f t="shared" si="0"/>
        <v>-8.3906350308755595E-3</v>
      </c>
    </row>
    <row r="12" spans="1:5" x14ac:dyDescent="0.25">
      <c r="A12" s="1" t="s">
        <v>55</v>
      </c>
      <c r="B12" s="131">
        <v>2018</v>
      </c>
      <c r="C12" s="132">
        <v>4872456</v>
      </c>
      <c r="D12" s="133">
        <f t="shared" si="0"/>
        <v>-2.5606044516757187E-2</v>
      </c>
    </row>
    <row r="13" spans="1:5" x14ac:dyDescent="0.25">
      <c r="A13" s="1" t="s">
        <v>57</v>
      </c>
      <c r="B13" s="131">
        <v>2017</v>
      </c>
      <c r="C13" s="132">
        <v>5000499</v>
      </c>
      <c r="D13" s="133">
        <f>C13/C14-1</f>
        <v>9.1258250293928533E-3</v>
      </c>
    </row>
    <row r="14" spans="1:5" x14ac:dyDescent="0.25">
      <c r="A14" s="1" t="s">
        <v>59</v>
      </c>
      <c r="B14" s="131">
        <v>2016</v>
      </c>
      <c r="C14" s="132">
        <v>4955278</v>
      </c>
      <c r="D14" s="133">
        <f>C14/C15-1</f>
        <v>0.11031049754804312</v>
      </c>
    </row>
    <row r="15" spans="1:5" x14ac:dyDescent="0.25">
      <c r="A15" s="1" t="s">
        <v>61</v>
      </c>
      <c r="B15" s="131">
        <v>2015</v>
      </c>
      <c r="C15" s="132">
        <v>4462966</v>
      </c>
      <c r="D15" s="133">
        <f t="shared" si="0"/>
        <v>-1.5106522900106389E-2</v>
      </c>
    </row>
    <row r="16" spans="1:5" x14ac:dyDescent="0.25">
      <c r="A16" s="1" t="s">
        <v>63</v>
      </c>
      <c r="B16" s="131">
        <v>2014</v>
      </c>
      <c r="C16" s="132">
        <v>4531420</v>
      </c>
      <c r="D16" s="133">
        <f t="shared" si="0"/>
        <v>3.2597995427912974E-2</v>
      </c>
    </row>
    <row r="17" spans="1:5" x14ac:dyDescent="0.25">
      <c r="A17" s="1" t="s">
        <v>65</v>
      </c>
      <c r="B17" s="131">
        <v>2013</v>
      </c>
      <c r="C17" s="132">
        <v>4388368</v>
      </c>
      <c r="D17" s="133">
        <f t="shared" si="0"/>
        <v>2.7426811343451485E-2</v>
      </c>
    </row>
    <row r="18" spans="1:5" x14ac:dyDescent="0.25">
      <c r="A18" s="1" t="s">
        <v>67</v>
      </c>
      <c r="B18" s="131">
        <v>2012</v>
      </c>
      <c r="C18" s="132">
        <v>4271222</v>
      </c>
      <c r="D18" s="133">
        <f>C18/C19-1</f>
        <v>-1.2373934501435424E-2</v>
      </c>
    </row>
    <row r="19" spans="1:5" x14ac:dyDescent="0.25">
      <c r="A19" s="1" t="s">
        <v>69</v>
      </c>
      <c r="B19" s="131">
        <v>2011</v>
      </c>
      <c r="C19" s="132">
        <v>4324736</v>
      </c>
      <c r="D19" s="133">
        <f t="shared" si="0"/>
        <v>8.342859318793705E-2</v>
      </c>
    </row>
    <row r="20" spans="1:5" x14ac:dyDescent="0.25">
      <c r="A20" s="1" t="s">
        <v>71</v>
      </c>
      <c r="B20" s="131">
        <v>2010</v>
      </c>
      <c r="C20" s="132">
        <v>3991713</v>
      </c>
      <c r="D20" s="133"/>
    </row>
    <row r="21" spans="1:5" ht="6" customHeight="1" x14ac:dyDescent="0.25"/>
    <row r="22" spans="1:5" x14ac:dyDescent="0.25">
      <c r="B22" s="39" t="s">
        <v>19</v>
      </c>
      <c r="C22" s="39"/>
      <c r="D22" s="39"/>
    </row>
    <row r="25" spans="1:5" ht="48.75" customHeight="1" thickBot="1" x14ac:dyDescent="0.3">
      <c r="B25" s="293" t="s">
        <v>177</v>
      </c>
      <c r="C25" s="293"/>
      <c r="D25" s="293"/>
      <c r="E25" s="1" t="s">
        <v>74</v>
      </c>
    </row>
    <row r="26" spans="1:5" ht="10.5" customHeight="1" thickBot="1" x14ac:dyDescent="0.3">
      <c r="B26" s="124"/>
      <c r="C26" s="125"/>
      <c r="D26" s="124"/>
      <c r="E26" s="1" t="s">
        <v>75</v>
      </c>
    </row>
    <row r="27" spans="1:5" ht="22.5" thickTop="1" thickBot="1" x14ac:dyDescent="0.3">
      <c r="B27" s="140" t="s">
        <v>76</v>
      </c>
      <c r="C27" s="303" t="s">
        <v>163</v>
      </c>
      <c r="D27" s="304"/>
    </row>
    <row r="28" spans="1:5" ht="16.5" thickTop="1" thickBot="1" x14ac:dyDescent="0.3">
      <c r="B28" s="6"/>
      <c r="C28" s="127" t="s">
        <v>175</v>
      </c>
      <c r="D28" s="128" t="s">
        <v>176</v>
      </c>
    </row>
    <row r="29" spans="1:5" x14ac:dyDescent="0.25">
      <c r="B29" s="131">
        <v>2022</v>
      </c>
      <c r="C29" s="132">
        <v>3776873</v>
      </c>
      <c r="D29" s="133">
        <f>C29/C30-1</f>
        <v>1.0327287327283559</v>
      </c>
    </row>
    <row r="30" spans="1:5" x14ac:dyDescent="0.25">
      <c r="B30" s="131">
        <v>2021</v>
      </c>
      <c r="C30" s="132">
        <v>1858031</v>
      </c>
      <c r="D30" s="133">
        <f>C30/C31-1</f>
        <v>0.54799022899542282</v>
      </c>
    </row>
    <row r="31" spans="1:5" x14ac:dyDescent="0.25">
      <c r="B31" s="131">
        <v>2020</v>
      </c>
      <c r="C31" s="132">
        <v>1200286</v>
      </c>
      <c r="D31" s="133">
        <f t="shared" ref="D31:D40" si="1">C31/C32-1</f>
        <v>-0.66361469743186174</v>
      </c>
    </row>
    <row r="32" spans="1:5" x14ac:dyDescent="0.25">
      <c r="B32" s="131">
        <v>2019</v>
      </c>
      <c r="C32" s="132">
        <v>3568188</v>
      </c>
      <c r="D32" s="133">
        <f t="shared" si="1"/>
        <v>9.4106744080915128E-3</v>
      </c>
    </row>
    <row r="33" spans="2:5" x14ac:dyDescent="0.25">
      <c r="B33" s="131">
        <v>2018</v>
      </c>
      <c r="C33" s="132">
        <v>3534922</v>
      </c>
      <c r="D33" s="133">
        <f t="shared" si="1"/>
        <v>-1.1659322215397006E-2</v>
      </c>
    </row>
    <row r="34" spans="2:5" x14ac:dyDescent="0.25">
      <c r="B34" s="131">
        <v>2017</v>
      </c>
      <c r="C34" s="132">
        <v>3576623</v>
      </c>
      <c r="D34" s="133">
        <f>C34/C35-1</f>
        <v>-7.6609876991927672E-3</v>
      </c>
    </row>
    <row r="35" spans="2:5" x14ac:dyDescent="0.25">
      <c r="B35" s="131">
        <v>2016</v>
      </c>
      <c r="C35" s="132">
        <v>3604235</v>
      </c>
      <c r="D35" s="133">
        <f>C35/C36-1</f>
        <v>9.9015981345999426E-2</v>
      </c>
    </row>
    <row r="36" spans="2:5" x14ac:dyDescent="0.25">
      <c r="B36" s="131">
        <v>2015</v>
      </c>
      <c r="C36" s="132">
        <v>3279511</v>
      </c>
      <c r="D36" s="133">
        <f t="shared" si="1"/>
        <v>-1.5103300436482447E-2</v>
      </c>
    </row>
    <row r="37" spans="2:5" x14ac:dyDescent="0.25">
      <c r="B37" s="131">
        <v>2014</v>
      </c>
      <c r="C37" s="132">
        <v>3329802</v>
      </c>
      <c r="D37" s="133">
        <f t="shared" si="1"/>
        <v>3.5501464404308791E-2</v>
      </c>
    </row>
    <row r="38" spans="2:5" x14ac:dyDescent="0.25">
      <c r="B38" s="131">
        <v>2013</v>
      </c>
      <c r="C38" s="132">
        <v>3215642</v>
      </c>
      <c r="D38" s="133">
        <f t="shared" si="1"/>
        <v>2.8431492952413207E-2</v>
      </c>
    </row>
    <row r="39" spans="2:5" x14ac:dyDescent="0.25">
      <c r="B39" s="131">
        <v>2012</v>
      </c>
      <c r="C39" s="132">
        <v>3126744</v>
      </c>
      <c r="D39" s="133">
        <f>C39/C40-1</f>
        <v>-1.083113122160495E-2</v>
      </c>
    </row>
    <row r="40" spans="2:5" x14ac:dyDescent="0.25">
      <c r="B40" s="131">
        <v>2011</v>
      </c>
      <c r="C40" s="132">
        <v>3160981</v>
      </c>
      <c r="D40" s="133">
        <f t="shared" si="1"/>
        <v>7.9026078383984011E-2</v>
      </c>
    </row>
    <row r="41" spans="2:5" x14ac:dyDescent="0.25">
      <c r="B41" s="131">
        <v>2010</v>
      </c>
      <c r="C41" s="132">
        <v>2929476</v>
      </c>
      <c r="D41" s="133"/>
    </row>
    <row r="42" spans="2:5" ht="6" customHeight="1" x14ac:dyDescent="0.25"/>
    <row r="43" spans="2:5" x14ac:dyDescent="0.25">
      <c r="B43" s="39" t="s">
        <v>19</v>
      </c>
      <c r="C43" s="39"/>
      <c r="D43" s="39"/>
    </row>
    <row r="46" spans="2:5" ht="48.75" customHeight="1" thickBot="1" x14ac:dyDescent="0.3">
      <c r="B46" s="293" t="s">
        <v>178</v>
      </c>
      <c r="C46" s="293"/>
      <c r="D46" s="293"/>
      <c r="E46" s="1" t="s">
        <v>79</v>
      </c>
    </row>
    <row r="47" spans="2:5" ht="10.5" customHeight="1" thickBot="1" x14ac:dyDescent="0.3">
      <c r="B47" s="124"/>
      <c r="C47" s="125"/>
      <c r="D47" s="124"/>
      <c r="E47" s="1" t="s">
        <v>80</v>
      </c>
    </row>
    <row r="48" spans="2:5" ht="22.5" thickTop="1" thickBot="1" x14ac:dyDescent="0.3">
      <c r="B48" s="3"/>
      <c r="C48" s="303" t="s">
        <v>21</v>
      </c>
      <c r="D48" s="304"/>
    </row>
    <row r="49" spans="1:4" ht="16.5" thickTop="1" thickBot="1" x14ac:dyDescent="0.3">
      <c r="B49" s="6"/>
      <c r="C49" s="127" t="s">
        <v>175</v>
      </c>
      <c r="D49" s="128" t="s">
        <v>176</v>
      </c>
    </row>
    <row r="50" spans="1:4" x14ac:dyDescent="0.25">
      <c r="A50" s="1">
        <v>1</v>
      </c>
      <c r="B50" s="131">
        <v>2022</v>
      </c>
      <c r="C50" s="132">
        <v>785052</v>
      </c>
      <c r="D50" s="133">
        <f>C50/C51-1</f>
        <v>0.86715312495540542</v>
      </c>
    </row>
    <row r="51" spans="1:4" x14ac:dyDescent="0.25">
      <c r="A51" s="1"/>
      <c r="B51" s="131">
        <v>2021</v>
      </c>
      <c r="C51" s="132">
        <v>420454</v>
      </c>
      <c r="D51" s="133" t="e">
        <f>C51/C52-1</f>
        <v>#DIV/0!</v>
      </c>
    </row>
    <row r="52" spans="1:4" x14ac:dyDescent="0.25">
      <c r="A52" s="1">
        <v>2</v>
      </c>
      <c r="B52" s="131">
        <v>2020</v>
      </c>
      <c r="C52" s="132">
        <v>0</v>
      </c>
      <c r="D52" s="133">
        <f t="shared" ref="D52:D61" si="2">C52/C53-1</f>
        <v>-1</v>
      </c>
    </row>
    <row r="53" spans="1:4" x14ac:dyDescent="0.25">
      <c r="A53" s="1">
        <v>3</v>
      </c>
      <c r="B53" s="131">
        <v>2019</v>
      </c>
      <c r="C53" s="132">
        <v>595112</v>
      </c>
      <c r="D53" s="133">
        <f t="shared" si="2"/>
        <v>5.7429845182314532E-2</v>
      </c>
    </row>
    <row r="54" spans="1:4" x14ac:dyDescent="0.25">
      <c r="A54" s="1">
        <v>4</v>
      </c>
      <c r="B54" s="131">
        <v>2018</v>
      </c>
      <c r="C54" s="132">
        <v>562791</v>
      </c>
      <c r="D54" s="133">
        <f t="shared" si="2"/>
        <v>8.2533954755204642E-2</v>
      </c>
    </row>
    <row r="55" spans="1:4" x14ac:dyDescent="0.25">
      <c r="A55" s="1">
        <v>5</v>
      </c>
      <c r="B55" s="131">
        <v>2017</v>
      </c>
      <c r="C55" s="132">
        <v>519883</v>
      </c>
      <c r="D55" s="133">
        <f>C55/C56-1</f>
        <v>5.8745064017579063E-2</v>
      </c>
    </row>
    <row r="56" spans="1:4" x14ac:dyDescent="0.25">
      <c r="A56" s="1">
        <v>6</v>
      </c>
      <c r="B56" s="131">
        <v>2016</v>
      </c>
      <c r="C56" s="132">
        <v>491037</v>
      </c>
      <c r="D56" s="133">
        <f>C56/C57-1</f>
        <v>3.8130997608884609E-2</v>
      </c>
    </row>
    <row r="57" spans="1:4" x14ac:dyDescent="0.25">
      <c r="A57" s="1">
        <v>7</v>
      </c>
      <c r="B57" s="131">
        <v>2015</v>
      </c>
      <c r="C57" s="132">
        <v>473001</v>
      </c>
      <c r="D57" s="133">
        <f t="shared" si="2"/>
        <v>4.2998802648726242E-2</v>
      </c>
    </row>
    <row r="58" spans="1:4" x14ac:dyDescent="0.25">
      <c r="A58" s="1">
        <v>8</v>
      </c>
      <c r="B58" s="131">
        <v>2014</v>
      </c>
      <c r="C58" s="132">
        <v>453501</v>
      </c>
      <c r="D58" s="133">
        <f t="shared" si="2"/>
        <v>5.3489749695104338E-2</v>
      </c>
    </row>
    <row r="59" spans="1:4" x14ac:dyDescent="0.25">
      <c r="A59" s="1">
        <v>9</v>
      </c>
      <c r="B59" s="131">
        <v>2013</v>
      </c>
      <c r="C59" s="132">
        <v>430475</v>
      </c>
      <c r="D59" s="133">
        <f t="shared" si="2"/>
        <v>5.0149054201084065E-2</v>
      </c>
    </row>
    <row r="60" spans="1:4" x14ac:dyDescent="0.25">
      <c r="A60" s="1">
        <v>10</v>
      </c>
      <c r="B60" s="131">
        <v>2012</v>
      </c>
      <c r="C60" s="132">
        <v>409918</v>
      </c>
      <c r="D60" s="133">
        <f>C60/C61-1</f>
        <v>3.6837871881908457E-2</v>
      </c>
    </row>
    <row r="61" spans="1:4" x14ac:dyDescent="0.25">
      <c r="A61" s="1">
        <v>11</v>
      </c>
      <c r="B61" s="131">
        <v>2011</v>
      </c>
      <c r="C61" s="132">
        <v>395354</v>
      </c>
      <c r="D61" s="133">
        <f t="shared" si="2"/>
        <v>0.18363082229101435</v>
      </c>
    </row>
    <row r="62" spans="1:4" x14ac:dyDescent="0.25">
      <c r="A62" s="1">
        <v>12</v>
      </c>
      <c r="B62" s="131">
        <v>2010</v>
      </c>
      <c r="C62" s="132">
        <v>334018</v>
      </c>
      <c r="D62" s="133"/>
    </row>
    <row r="63" spans="1:4" ht="6" customHeight="1" x14ac:dyDescent="0.25"/>
    <row r="64" spans="1:4" x14ac:dyDescent="0.25">
      <c r="B64" s="39" t="s">
        <v>19</v>
      </c>
      <c r="C64" s="39"/>
      <c r="D64" s="39"/>
    </row>
    <row r="67" spans="1:5" ht="48.75" customHeight="1" thickBot="1" x14ac:dyDescent="0.3">
      <c r="B67" s="293" t="s">
        <v>179</v>
      </c>
      <c r="C67" s="293"/>
      <c r="D67" s="293"/>
      <c r="E67" s="1" t="s">
        <v>83</v>
      </c>
    </row>
    <row r="68" spans="1:5" ht="10.5" customHeight="1" thickBot="1" x14ac:dyDescent="0.3">
      <c r="B68" s="124"/>
      <c r="C68" s="125"/>
      <c r="D68" s="124"/>
      <c r="E68" s="1" t="s">
        <v>84</v>
      </c>
    </row>
    <row r="69" spans="1:5" ht="22.5" thickTop="1" thickBot="1" x14ac:dyDescent="0.3">
      <c r="B69" s="3"/>
      <c r="C69" s="303" t="s">
        <v>22</v>
      </c>
      <c r="D69" s="304"/>
    </row>
    <row r="70" spans="1:5" ht="16.5" thickTop="1" thickBot="1" x14ac:dyDescent="0.3">
      <c r="B70" s="6"/>
      <c r="C70" s="127" t="s">
        <v>175</v>
      </c>
      <c r="D70" s="128" t="s">
        <v>176</v>
      </c>
    </row>
    <row r="71" spans="1:5" x14ac:dyDescent="0.25">
      <c r="A71" s="1">
        <v>1</v>
      </c>
      <c r="B71" s="131">
        <v>2022</v>
      </c>
      <c r="C71" s="132">
        <v>2319338</v>
      </c>
      <c r="D71" s="133">
        <f t="shared" ref="D71:D82" si="3">C71/C72-1</f>
        <v>1.0994766104051519</v>
      </c>
    </row>
    <row r="72" spans="1:5" x14ac:dyDescent="0.25">
      <c r="A72" s="1"/>
      <c r="B72" s="131">
        <v>2021</v>
      </c>
      <c r="C72" s="132">
        <v>1104722</v>
      </c>
      <c r="D72" s="133" t="e">
        <f t="shared" si="3"/>
        <v>#DIV/0!</v>
      </c>
    </row>
    <row r="73" spans="1:5" x14ac:dyDescent="0.25">
      <c r="A73" s="1">
        <v>2</v>
      </c>
      <c r="B73" s="131">
        <v>2020</v>
      </c>
      <c r="C73" s="132">
        <v>0</v>
      </c>
      <c r="D73" s="133">
        <f t="shared" si="3"/>
        <v>-1</v>
      </c>
    </row>
    <row r="74" spans="1:5" x14ac:dyDescent="0.25">
      <c r="A74" s="1">
        <v>3</v>
      </c>
      <c r="B74" s="131">
        <v>2019</v>
      </c>
      <c r="C74" s="132">
        <v>2231028</v>
      </c>
      <c r="D74" s="133">
        <f t="shared" si="3"/>
        <v>2.4272332736039903E-2</v>
      </c>
    </row>
    <row r="75" spans="1:5" x14ac:dyDescent="0.25">
      <c r="A75" s="1">
        <v>4</v>
      </c>
      <c r="B75" s="131">
        <v>2018</v>
      </c>
      <c r="C75" s="132">
        <v>2178159</v>
      </c>
      <c r="D75" s="133">
        <f t="shared" si="3"/>
        <v>1.3263573042457732E-2</v>
      </c>
    </row>
    <row r="76" spans="1:5" x14ac:dyDescent="0.25">
      <c r="A76" s="1">
        <v>5</v>
      </c>
      <c r="B76" s="131">
        <v>2017</v>
      </c>
      <c r="C76" s="132">
        <v>2149647</v>
      </c>
      <c r="D76" s="133">
        <f t="shared" si="3"/>
        <v>2.4560605800632462E-2</v>
      </c>
    </row>
    <row r="77" spans="1:5" x14ac:dyDescent="0.25">
      <c r="A77" s="1">
        <v>6</v>
      </c>
      <c r="B77" s="131">
        <v>2016</v>
      </c>
      <c r="C77" s="132">
        <v>2098116</v>
      </c>
      <c r="D77" s="133">
        <f t="shared" si="3"/>
        <v>8.5840859102083167E-2</v>
      </c>
    </row>
    <row r="78" spans="1:5" x14ac:dyDescent="0.25">
      <c r="A78" s="1">
        <v>7</v>
      </c>
      <c r="B78" s="131">
        <v>2015</v>
      </c>
      <c r="C78" s="132">
        <v>1932250</v>
      </c>
      <c r="D78" s="133">
        <f t="shared" si="3"/>
        <v>-2.9730981019936098E-2</v>
      </c>
    </row>
    <row r="79" spans="1:5" x14ac:dyDescent="0.25">
      <c r="A79" s="1">
        <v>8</v>
      </c>
      <c r="B79" s="131">
        <v>2014</v>
      </c>
      <c r="C79" s="132">
        <v>1991458</v>
      </c>
      <c r="D79" s="133">
        <f t="shared" si="3"/>
        <v>2.3257176182242878E-2</v>
      </c>
    </row>
    <row r="80" spans="1:5" x14ac:dyDescent="0.25">
      <c r="A80" s="1">
        <v>9</v>
      </c>
      <c r="B80" s="131">
        <v>2013</v>
      </c>
      <c r="C80" s="132">
        <v>1946195</v>
      </c>
      <c r="D80" s="133">
        <f t="shared" si="3"/>
        <v>1.8911319096181156E-2</v>
      </c>
    </row>
    <row r="81" spans="1:5" x14ac:dyDescent="0.25">
      <c r="A81" s="1">
        <v>10</v>
      </c>
      <c r="B81" s="131">
        <v>2012</v>
      </c>
      <c r="C81" s="132">
        <v>1910073</v>
      </c>
      <c r="D81" s="133">
        <f t="shared" si="3"/>
        <v>2.0097133522396504E-3</v>
      </c>
    </row>
    <row r="82" spans="1:5" x14ac:dyDescent="0.25">
      <c r="A82" s="1">
        <v>11</v>
      </c>
      <c r="B82" s="131">
        <v>2011</v>
      </c>
      <c r="C82" s="132">
        <v>1906242</v>
      </c>
      <c r="D82" s="133">
        <f t="shared" si="3"/>
        <v>7.4631156851989733E-2</v>
      </c>
    </row>
    <row r="83" spans="1:5" x14ac:dyDescent="0.25">
      <c r="A83" s="1">
        <v>12</v>
      </c>
      <c r="B83" s="131">
        <v>2010</v>
      </c>
      <c r="C83" s="132">
        <v>1773857</v>
      </c>
      <c r="D83" s="133"/>
    </row>
    <row r="84" spans="1:5" ht="6" customHeight="1" x14ac:dyDescent="0.25"/>
    <row r="85" spans="1:5" x14ac:dyDescent="0.25">
      <c r="B85" s="39" t="s">
        <v>19</v>
      </c>
      <c r="C85" s="39"/>
      <c r="D85" s="39"/>
    </row>
    <row r="88" spans="1:5" ht="48.75" customHeight="1" thickBot="1" x14ac:dyDescent="0.3">
      <c r="B88" s="293" t="s">
        <v>180</v>
      </c>
      <c r="C88" s="293"/>
      <c r="D88" s="293"/>
      <c r="E88" s="1" t="s">
        <v>86</v>
      </c>
    </row>
    <row r="89" spans="1:5" ht="10.5" customHeight="1" thickBot="1" x14ac:dyDescent="0.3">
      <c r="B89" s="124"/>
      <c r="C89" s="125"/>
      <c r="D89" s="124"/>
      <c r="E89" s="1" t="s">
        <v>87</v>
      </c>
    </row>
    <row r="90" spans="1:5" ht="22.5" thickTop="1" thickBot="1" x14ac:dyDescent="0.3">
      <c r="B90" s="3"/>
      <c r="C90" s="303" t="s">
        <v>23</v>
      </c>
      <c r="D90" s="304"/>
    </row>
    <row r="91" spans="1:5" ht="16.5" thickTop="1" thickBot="1" x14ac:dyDescent="0.3">
      <c r="B91" s="6"/>
      <c r="C91" s="127" t="s">
        <v>175</v>
      </c>
      <c r="D91" s="128" t="s">
        <v>176</v>
      </c>
    </row>
    <row r="92" spans="1:5" x14ac:dyDescent="0.25">
      <c r="B92" s="131">
        <v>2022</v>
      </c>
      <c r="C92" s="132">
        <v>543812</v>
      </c>
      <c r="D92" s="133">
        <f t="shared" ref="D92:D103" si="4">C92/C93-1</f>
        <v>0.88982408829641568</v>
      </c>
    </row>
    <row r="93" spans="1:5" x14ac:dyDescent="0.25">
      <c r="B93" s="131">
        <v>2021</v>
      </c>
      <c r="C93" s="132">
        <v>287758</v>
      </c>
      <c r="D93" s="133" t="e">
        <f t="shared" si="4"/>
        <v>#DIV/0!</v>
      </c>
    </row>
    <row r="94" spans="1:5" x14ac:dyDescent="0.25">
      <c r="B94" s="131">
        <v>2020</v>
      </c>
      <c r="C94" s="132">
        <v>0</v>
      </c>
      <c r="D94" s="133">
        <f t="shared" si="4"/>
        <v>-1</v>
      </c>
    </row>
    <row r="95" spans="1:5" x14ac:dyDescent="0.25">
      <c r="B95" s="131">
        <v>2019</v>
      </c>
      <c r="C95" s="132">
        <v>566108</v>
      </c>
      <c r="D95" s="133">
        <f t="shared" si="4"/>
        <v>-3.8838132849335238E-2</v>
      </c>
    </row>
    <row r="96" spans="1:5" x14ac:dyDescent="0.25">
      <c r="B96" s="131">
        <v>2018</v>
      </c>
      <c r="C96" s="132">
        <v>588983</v>
      </c>
      <c r="D96" s="133">
        <f t="shared" si="4"/>
        <v>-0.18113782029001624</v>
      </c>
    </row>
    <row r="97" spans="2:5" x14ac:dyDescent="0.25">
      <c r="B97" s="131">
        <v>2017</v>
      </c>
      <c r="C97" s="132">
        <v>719270</v>
      </c>
      <c r="D97" s="133">
        <f t="shared" si="4"/>
        <v>-0.13576701623523302</v>
      </c>
    </row>
    <row r="98" spans="2:5" x14ac:dyDescent="0.25">
      <c r="B98" s="131">
        <v>2016</v>
      </c>
      <c r="C98" s="132">
        <v>832264</v>
      </c>
      <c r="D98" s="133">
        <f t="shared" si="4"/>
        <v>0.16211532849365295</v>
      </c>
    </row>
    <row r="99" spans="2:5" x14ac:dyDescent="0.25">
      <c r="B99" s="131">
        <v>2015</v>
      </c>
      <c r="C99" s="132">
        <v>716163</v>
      </c>
      <c r="D99" s="133">
        <f t="shared" si="4"/>
        <v>-1.5913563011168752E-2</v>
      </c>
    </row>
    <row r="100" spans="2:5" x14ac:dyDescent="0.25">
      <c r="B100" s="131">
        <v>2014</v>
      </c>
      <c r="C100" s="132">
        <v>727744</v>
      </c>
      <c r="D100" s="133">
        <f t="shared" si="4"/>
        <v>2.7807161873018238E-2</v>
      </c>
    </row>
    <row r="101" spans="2:5" x14ac:dyDescent="0.25">
      <c r="B101" s="131">
        <v>2013</v>
      </c>
      <c r="C101" s="132">
        <v>708055</v>
      </c>
      <c r="D101" s="133">
        <f t="shared" si="4"/>
        <v>2.8082774562445456E-2</v>
      </c>
    </row>
    <row r="102" spans="2:5" x14ac:dyDescent="0.25">
      <c r="B102" s="131">
        <v>2012</v>
      </c>
      <c r="C102" s="132">
        <v>688714</v>
      </c>
      <c r="D102" s="133">
        <f t="shared" si="4"/>
        <v>-5.7253538478385879E-2</v>
      </c>
    </row>
    <row r="103" spans="2:5" x14ac:dyDescent="0.25">
      <c r="B103" s="131">
        <v>2011</v>
      </c>
      <c r="C103" s="132">
        <v>730540</v>
      </c>
      <c r="D103" s="133">
        <f t="shared" si="4"/>
        <v>6.2844805512232593E-2</v>
      </c>
    </row>
    <row r="104" spans="2:5" x14ac:dyDescent="0.25">
      <c r="B104" s="131">
        <v>2010</v>
      </c>
      <c r="C104" s="132">
        <v>687344</v>
      </c>
      <c r="D104" s="133"/>
    </row>
    <row r="105" spans="2:5" ht="6" customHeight="1" x14ac:dyDescent="0.25"/>
    <row r="106" spans="2:5" x14ac:dyDescent="0.25">
      <c r="B106" s="39" t="s">
        <v>19</v>
      </c>
      <c r="C106" s="39"/>
      <c r="D106" s="39"/>
    </row>
    <row r="109" spans="2:5" ht="48.75" customHeight="1" thickBot="1" x14ac:dyDescent="0.3">
      <c r="B109" s="293" t="s">
        <v>181</v>
      </c>
      <c r="C109" s="293"/>
      <c r="D109" s="293"/>
      <c r="E109" s="1" t="s">
        <v>91</v>
      </c>
    </row>
    <row r="110" spans="2:5" ht="10.5" customHeight="1" thickBot="1" x14ac:dyDescent="0.3">
      <c r="B110" s="124"/>
      <c r="C110" s="125"/>
      <c r="D110" s="124"/>
      <c r="E110" s="1" t="s">
        <v>92</v>
      </c>
    </row>
    <row r="111" spans="2:5" ht="22.5" thickTop="1" thickBot="1" x14ac:dyDescent="0.3">
      <c r="B111" s="3"/>
      <c r="C111" s="303" t="s">
        <v>24</v>
      </c>
      <c r="D111" s="304"/>
    </row>
    <row r="112" spans="2:5" ht="16.5" thickTop="1" thickBot="1" x14ac:dyDescent="0.3">
      <c r="B112" s="6"/>
      <c r="C112" s="127" t="s">
        <v>175</v>
      </c>
      <c r="D112" s="128" t="s">
        <v>176</v>
      </c>
    </row>
    <row r="113" spans="1:4" x14ac:dyDescent="0.25">
      <c r="B113" s="131">
        <v>2022</v>
      </c>
      <c r="C113" s="132">
        <v>95353</v>
      </c>
      <c r="D113" s="133">
        <f t="shared" ref="D113:D124" si="5">C113/C114-1</f>
        <v>2.1322843439984234</v>
      </c>
    </row>
    <row r="114" spans="1:4" x14ac:dyDescent="0.25">
      <c r="B114" s="131">
        <v>2021</v>
      </c>
      <c r="C114" s="132">
        <v>30442</v>
      </c>
      <c r="D114" s="133" t="e">
        <f t="shared" si="5"/>
        <v>#DIV/0!</v>
      </c>
    </row>
    <row r="115" spans="1:4" x14ac:dyDescent="0.25">
      <c r="B115" s="131">
        <v>2020</v>
      </c>
      <c r="C115" s="132">
        <v>0</v>
      </c>
      <c r="D115" s="133">
        <f t="shared" si="5"/>
        <v>-1</v>
      </c>
    </row>
    <row r="116" spans="1:4" x14ac:dyDescent="0.25">
      <c r="B116" s="131">
        <v>2019</v>
      </c>
      <c r="C116" s="132">
        <v>125486</v>
      </c>
      <c r="D116" s="133">
        <f t="shared" si="5"/>
        <v>-0.16263396014894105</v>
      </c>
    </row>
    <row r="117" spans="1:4" x14ac:dyDescent="0.25">
      <c r="B117" s="131">
        <v>2018</v>
      </c>
      <c r="C117" s="132">
        <v>149858</v>
      </c>
      <c r="D117" s="133">
        <f t="shared" si="5"/>
        <v>0.21870450941324759</v>
      </c>
    </row>
    <row r="118" spans="1:4" x14ac:dyDescent="0.25">
      <c r="B118" s="131">
        <v>2017</v>
      </c>
      <c r="C118" s="132">
        <v>122965</v>
      </c>
      <c r="D118" s="133">
        <f t="shared" si="5"/>
        <v>-2.6829704548037014E-4</v>
      </c>
    </row>
    <row r="119" spans="1:4" x14ac:dyDescent="0.25">
      <c r="B119" s="131">
        <v>2016</v>
      </c>
      <c r="C119" s="132">
        <v>122998</v>
      </c>
      <c r="D119" s="133">
        <f t="shared" si="5"/>
        <v>0.14761562648702609</v>
      </c>
    </row>
    <row r="120" spans="1:4" x14ac:dyDescent="0.25">
      <c r="B120" s="131">
        <v>2015</v>
      </c>
      <c r="C120" s="132">
        <v>107177</v>
      </c>
      <c r="D120" s="133">
        <f t="shared" si="5"/>
        <v>4.1392578485575759E-2</v>
      </c>
    </row>
    <row r="121" spans="1:4" x14ac:dyDescent="0.25">
      <c r="B121" s="131">
        <v>2014</v>
      </c>
      <c r="C121" s="132">
        <v>102917</v>
      </c>
      <c r="D121" s="133">
        <f t="shared" si="5"/>
        <v>0.21526326354694336</v>
      </c>
    </row>
    <row r="122" spans="1:4" x14ac:dyDescent="0.25">
      <c r="B122" s="131">
        <v>2013</v>
      </c>
      <c r="C122" s="132">
        <v>84687</v>
      </c>
      <c r="D122" s="133">
        <f t="shared" si="5"/>
        <v>5.8653665854115911E-2</v>
      </c>
    </row>
    <row r="123" spans="1:4" x14ac:dyDescent="0.25">
      <c r="A123" s="130"/>
      <c r="B123" s="131">
        <v>2012</v>
      </c>
      <c r="C123" s="132">
        <v>79995</v>
      </c>
      <c r="D123" s="133">
        <f t="shared" si="5"/>
        <v>-3.2521406801799602E-2</v>
      </c>
    </row>
    <row r="124" spans="1:4" x14ac:dyDescent="0.25">
      <c r="B124" s="131">
        <v>2011</v>
      </c>
      <c r="C124" s="132">
        <v>82684</v>
      </c>
      <c r="D124" s="133">
        <f t="shared" si="5"/>
        <v>-0.11267076612686866</v>
      </c>
    </row>
    <row r="125" spans="1:4" x14ac:dyDescent="0.25">
      <c r="B125" s="131">
        <v>2010</v>
      </c>
      <c r="C125" s="132">
        <v>93183</v>
      </c>
      <c r="D125" s="133"/>
    </row>
    <row r="126" spans="1:4" ht="6" customHeight="1" x14ac:dyDescent="0.25"/>
    <row r="127" spans="1:4" x14ac:dyDescent="0.25">
      <c r="B127" s="39" t="s">
        <v>19</v>
      </c>
      <c r="C127" s="39"/>
      <c r="D127" s="39"/>
    </row>
    <row r="130" spans="1:5" ht="48.75" customHeight="1" thickBot="1" x14ac:dyDescent="0.3">
      <c r="B130" s="293" t="s">
        <v>182</v>
      </c>
      <c r="C130" s="293"/>
      <c r="D130" s="293"/>
      <c r="E130" s="1" t="s">
        <v>95</v>
      </c>
    </row>
    <row r="131" spans="1:5" ht="10.5" customHeight="1" thickBot="1" x14ac:dyDescent="0.3">
      <c r="B131" s="124"/>
      <c r="C131" s="125"/>
      <c r="D131" s="124"/>
      <c r="E131" s="1" t="s">
        <v>96</v>
      </c>
    </row>
    <row r="132" spans="1:5" ht="22.5" thickTop="1" thickBot="1" x14ac:dyDescent="0.3">
      <c r="B132" s="3"/>
      <c r="C132" s="303" t="s">
        <v>25</v>
      </c>
      <c r="D132" s="304"/>
    </row>
    <row r="133" spans="1:5" ht="16.5" thickTop="1" thickBot="1" x14ac:dyDescent="0.3">
      <c r="B133" s="6"/>
      <c r="C133" s="127" t="s">
        <v>175</v>
      </c>
      <c r="D133" s="128" t="s">
        <v>176</v>
      </c>
    </row>
    <row r="134" spans="1:5" x14ac:dyDescent="0.25">
      <c r="B134" s="131">
        <v>2022</v>
      </c>
      <c r="C134" s="132">
        <v>33318</v>
      </c>
      <c r="D134" s="133">
        <f t="shared" ref="D134:D145" si="6">C134/C135-1</f>
        <v>1.2734902763561924</v>
      </c>
    </row>
    <row r="135" spans="1:5" x14ac:dyDescent="0.25">
      <c r="B135" s="131">
        <v>2021</v>
      </c>
      <c r="C135" s="132">
        <v>14655</v>
      </c>
      <c r="D135" s="133" t="e">
        <f t="shared" si="6"/>
        <v>#DIV/0!</v>
      </c>
    </row>
    <row r="136" spans="1:5" x14ac:dyDescent="0.25">
      <c r="B136" s="131">
        <v>2020</v>
      </c>
      <c r="C136" s="132">
        <v>0</v>
      </c>
      <c r="D136" s="133">
        <f t="shared" si="6"/>
        <v>-1</v>
      </c>
    </row>
    <row r="137" spans="1:5" x14ac:dyDescent="0.25">
      <c r="B137" s="131">
        <v>2019</v>
      </c>
      <c r="C137" s="132">
        <v>50454</v>
      </c>
      <c r="D137" s="133">
        <f t="shared" si="6"/>
        <v>-8.4834303749251827E-2</v>
      </c>
    </row>
    <row r="138" spans="1:5" x14ac:dyDescent="0.25">
      <c r="B138" s="131">
        <v>2018</v>
      </c>
      <c r="C138" s="132">
        <v>55131</v>
      </c>
      <c r="D138" s="133">
        <f t="shared" si="6"/>
        <v>-0.14997378889265778</v>
      </c>
    </row>
    <row r="139" spans="1:5" x14ac:dyDescent="0.25">
      <c r="B139" s="131">
        <v>2017</v>
      </c>
      <c r="C139" s="132">
        <v>64858</v>
      </c>
      <c r="D139" s="133">
        <f t="shared" si="6"/>
        <v>8.4219324640588455E-2</v>
      </c>
    </row>
    <row r="140" spans="1:5" x14ac:dyDescent="0.25">
      <c r="B140" s="131">
        <v>2016</v>
      </c>
      <c r="C140" s="132">
        <v>59820</v>
      </c>
      <c r="D140" s="133">
        <f t="shared" si="6"/>
        <v>0.1747839748625295</v>
      </c>
    </row>
    <row r="141" spans="1:5" x14ac:dyDescent="0.25">
      <c r="B141" s="131">
        <v>2015</v>
      </c>
      <c r="C141" s="132">
        <v>50920</v>
      </c>
      <c r="D141" s="133">
        <f t="shared" si="6"/>
        <v>-6.0204495958067206E-2</v>
      </c>
    </row>
    <row r="142" spans="1:5" x14ac:dyDescent="0.25">
      <c r="B142" s="131">
        <v>2014</v>
      </c>
      <c r="C142" s="132">
        <v>54182</v>
      </c>
      <c r="D142" s="133">
        <f t="shared" si="6"/>
        <v>0.1720095176292451</v>
      </c>
    </row>
    <row r="143" spans="1:5" x14ac:dyDescent="0.25">
      <c r="B143" s="131">
        <v>2013</v>
      </c>
      <c r="C143" s="132">
        <v>46230</v>
      </c>
      <c r="D143" s="133">
        <f t="shared" si="6"/>
        <v>0.21517190621385773</v>
      </c>
    </row>
    <row r="144" spans="1:5" x14ac:dyDescent="0.25">
      <c r="A144" s="130"/>
      <c r="B144" s="131">
        <v>2012</v>
      </c>
      <c r="C144" s="132">
        <v>38044</v>
      </c>
      <c r="D144" s="133">
        <f t="shared" si="6"/>
        <v>-0.17584107796624859</v>
      </c>
    </row>
    <row r="145" spans="2:5" x14ac:dyDescent="0.25">
      <c r="B145" s="131">
        <v>2011</v>
      </c>
      <c r="C145" s="132">
        <v>46161</v>
      </c>
      <c r="D145" s="133">
        <f t="shared" si="6"/>
        <v>0.12384963724010323</v>
      </c>
    </row>
    <row r="146" spans="2:5" x14ac:dyDescent="0.25">
      <c r="B146" s="131">
        <v>2010</v>
      </c>
      <c r="C146" s="132">
        <v>41074</v>
      </c>
      <c r="D146" s="133"/>
    </row>
    <row r="147" spans="2:5" ht="6" customHeight="1" x14ac:dyDescent="0.25"/>
    <row r="148" spans="2:5" x14ac:dyDescent="0.25">
      <c r="B148" s="39" t="s">
        <v>19</v>
      </c>
      <c r="C148" s="39"/>
      <c r="D148" s="39"/>
    </row>
    <row r="151" spans="2:5" ht="48.75" customHeight="1" thickBot="1" x14ac:dyDescent="0.3">
      <c r="B151" s="293" t="s">
        <v>183</v>
      </c>
      <c r="C151" s="293"/>
      <c r="D151" s="293"/>
      <c r="E151" s="1" t="s">
        <v>99</v>
      </c>
    </row>
    <row r="152" spans="2:5" ht="10.5" customHeight="1" thickBot="1" x14ac:dyDescent="0.3">
      <c r="B152" s="124"/>
      <c r="C152" s="125"/>
      <c r="D152" s="124"/>
      <c r="E152" s="1" t="s">
        <v>100</v>
      </c>
    </row>
    <row r="153" spans="2:5" ht="22.5" thickTop="1" thickBot="1" x14ac:dyDescent="0.3">
      <c r="B153" s="140" t="s">
        <v>76</v>
      </c>
      <c r="C153" s="303" t="s">
        <v>35</v>
      </c>
      <c r="D153" s="304"/>
    </row>
    <row r="154" spans="2:5" ht="16.5" thickTop="1" thickBot="1" x14ac:dyDescent="0.3">
      <c r="B154" s="6"/>
      <c r="C154" s="127" t="s">
        <v>175</v>
      </c>
      <c r="D154" s="128" t="s">
        <v>176</v>
      </c>
    </row>
    <row r="155" spans="2:5" x14ac:dyDescent="0.25">
      <c r="B155" s="131">
        <v>2022</v>
      </c>
      <c r="C155" s="132">
        <v>980810</v>
      </c>
      <c r="D155" s="133">
        <f t="shared" ref="D155:D166" si="7">C155/C156-1</f>
        <v>1.0544524902232268</v>
      </c>
    </row>
    <row r="156" spans="2:5" x14ac:dyDescent="0.25">
      <c r="B156" s="131">
        <v>2021</v>
      </c>
      <c r="C156" s="132">
        <v>477407</v>
      </c>
      <c r="D156" s="133">
        <f t="shared" si="7"/>
        <v>0.30790346750973252</v>
      </c>
    </row>
    <row r="157" spans="2:5" x14ac:dyDescent="0.25">
      <c r="B157" s="131">
        <v>2020</v>
      </c>
      <c r="C157" s="132">
        <v>365017</v>
      </c>
      <c r="D157" s="133">
        <f t="shared" si="7"/>
        <v>-0.71108015371403011</v>
      </c>
    </row>
    <row r="158" spans="2:5" x14ac:dyDescent="0.25">
      <c r="B158" s="131">
        <v>2019</v>
      </c>
      <c r="C158" s="132">
        <v>1263385</v>
      </c>
      <c r="D158" s="133">
        <f t="shared" si="7"/>
        <v>-5.5437095430845074E-2</v>
      </c>
    </row>
    <row r="159" spans="2:5" x14ac:dyDescent="0.25">
      <c r="B159" s="131">
        <v>2018</v>
      </c>
      <c r="C159" s="132">
        <v>1337534</v>
      </c>
      <c r="D159" s="133">
        <f t="shared" si="7"/>
        <v>-6.0638707303164008E-2</v>
      </c>
    </row>
    <row r="160" spans="2:5" x14ac:dyDescent="0.25">
      <c r="B160" s="131">
        <v>2017</v>
      </c>
      <c r="C160" s="132">
        <v>1423876</v>
      </c>
      <c r="D160" s="133">
        <f t="shared" si="7"/>
        <v>5.3908720891933104E-2</v>
      </c>
    </row>
    <row r="161" spans="1:5" x14ac:dyDescent="0.25">
      <c r="B161" s="131">
        <v>2016</v>
      </c>
      <c r="C161" s="132">
        <v>1351043</v>
      </c>
      <c r="D161" s="133">
        <f t="shared" si="7"/>
        <v>0.14160910216273548</v>
      </c>
    </row>
    <row r="162" spans="1:5" x14ac:dyDescent="0.25">
      <c r="B162" s="131">
        <v>2015</v>
      </c>
      <c r="C162" s="132">
        <v>1183455</v>
      </c>
      <c r="D162" s="133">
        <f t="shared" si="7"/>
        <v>-1.5115452664657192E-2</v>
      </c>
    </row>
    <row r="163" spans="1:5" x14ac:dyDescent="0.25">
      <c r="B163" s="131">
        <v>2014</v>
      </c>
      <c r="C163" s="132">
        <v>1201618</v>
      </c>
      <c r="D163" s="133">
        <f t="shared" si="7"/>
        <v>2.4636615884699342E-2</v>
      </c>
    </row>
    <row r="164" spans="1:5" x14ac:dyDescent="0.25">
      <c r="B164" s="131">
        <v>2013</v>
      </c>
      <c r="C164" s="132">
        <v>1172726</v>
      </c>
      <c r="D164" s="133">
        <f t="shared" si="7"/>
        <v>2.4681994760930248E-2</v>
      </c>
    </row>
    <row r="165" spans="1:5" x14ac:dyDescent="0.25">
      <c r="B165" s="131">
        <v>2012</v>
      </c>
      <c r="C165" s="132">
        <v>1144478</v>
      </c>
      <c r="D165" s="133">
        <f t="shared" si="7"/>
        <v>-1.6564483074186565E-2</v>
      </c>
    </row>
    <row r="166" spans="1:5" x14ac:dyDescent="0.25">
      <c r="B166" s="131">
        <v>2011</v>
      </c>
      <c r="C166" s="132">
        <v>1163755</v>
      </c>
      <c r="D166" s="133">
        <f t="shared" si="7"/>
        <v>9.55700093293681E-2</v>
      </c>
    </row>
    <row r="167" spans="1:5" x14ac:dyDescent="0.25">
      <c r="B167" s="131">
        <v>2010</v>
      </c>
      <c r="C167" s="132">
        <v>1062237</v>
      </c>
      <c r="D167" s="133"/>
    </row>
    <row r="168" spans="1:5" ht="6" customHeight="1" x14ac:dyDescent="0.25"/>
    <row r="169" spans="1:5" x14ac:dyDescent="0.25">
      <c r="B169" s="39" t="s">
        <v>19</v>
      </c>
      <c r="C169" s="39"/>
      <c r="D169" s="39"/>
    </row>
    <row r="172" spans="1:5" ht="48.75" customHeight="1" thickBot="1" x14ac:dyDescent="0.3">
      <c r="B172" s="293" t="s">
        <v>184</v>
      </c>
      <c r="C172" s="293"/>
      <c r="D172" s="293"/>
      <c r="E172" s="1" t="s">
        <v>103</v>
      </c>
    </row>
    <row r="173" spans="1:5" ht="10.5" customHeight="1" thickBot="1" x14ac:dyDescent="0.3">
      <c r="B173" s="124"/>
      <c r="C173" s="125"/>
      <c r="D173" s="124"/>
      <c r="E173" s="1" t="s">
        <v>104</v>
      </c>
    </row>
    <row r="174" spans="1:5" ht="22.5" thickTop="1" thickBot="1" x14ac:dyDescent="0.3">
      <c r="B174" s="3"/>
      <c r="C174" s="303" t="s">
        <v>26</v>
      </c>
      <c r="D174" s="304"/>
    </row>
    <row r="175" spans="1:5" ht="16.5" thickTop="1" thickBot="1" x14ac:dyDescent="0.3">
      <c r="B175" s="6"/>
      <c r="C175" s="127" t="s">
        <v>175</v>
      </c>
      <c r="D175" s="128" t="s">
        <v>176</v>
      </c>
    </row>
    <row r="176" spans="1:5" x14ac:dyDescent="0.25">
      <c r="A176" s="130"/>
      <c r="B176" s="131">
        <v>2022</v>
      </c>
      <c r="C176" s="132">
        <v>77819</v>
      </c>
      <c r="D176" s="133">
        <f t="shared" ref="D176:D187" si="8">C176/C177-1</f>
        <v>0.60909391671146773</v>
      </c>
    </row>
    <row r="177" spans="1:4" x14ac:dyDescent="0.25">
      <c r="A177" s="130"/>
      <c r="B177" s="131">
        <v>2021</v>
      </c>
      <c r="C177" s="132">
        <v>48362</v>
      </c>
      <c r="D177" s="133">
        <f t="shared" si="8"/>
        <v>0.43613956941351151</v>
      </c>
    </row>
    <row r="178" spans="1:4" x14ac:dyDescent="0.25">
      <c r="B178" s="131">
        <v>2020</v>
      </c>
      <c r="C178" s="132">
        <v>33675</v>
      </c>
      <c r="D178" s="133">
        <f t="shared" si="8"/>
        <v>-0.5135146848499732</v>
      </c>
    </row>
    <row r="179" spans="1:4" x14ac:dyDescent="0.25">
      <c r="B179" s="131">
        <v>2019</v>
      </c>
      <c r="C179" s="132">
        <v>69221</v>
      </c>
      <c r="D179" s="133">
        <f t="shared" si="8"/>
        <v>0.72866668331543583</v>
      </c>
    </row>
    <row r="180" spans="1:4" x14ac:dyDescent="0.25">
      <c r="B180" s="131">
        <v>2018</v>
      </c>
      <c r="C180" s="132">
        <v>40043</v>
      </c>
      <c r="D180" s="133">
        <f t="shared" si="8"/>
        <v>0.42294161543655173</v>
      </c>
    </row>
    <row r="181" spans="1:4" x14ac:dyDescent="0.25">
      <c r="B181" s="131">
        <v>2017</v>
      </c>
      <c r="C181" s="132">
        <v>28141</v>
      </c>
      <c r="D181" s="133">
        <f t="shared" si="8"/>
        <v>5.0357142857142545E-3</v>
      </c>
    </row>
    <row r="182" spans="1:4" x14ac:dyDescent="0.25">
      <c r="B182" s="131">
        <v>2016</v>
      </c>
      <c r="C182" s="132">
        <v>28000</v>
      </c>
      <c r="D182" s="133">
        <f t="shared" si="8"/>
        <v>0.96202088150795317</v>
      </c>
    </row>
    <row r="183" spans="1:4" x14ac:dyDescent="0.25">
      <c r="B183" s="131">
        <v>2015</v>
      </c>
      <c r="C183" s="132">
        <v>14271</v>
      </c>
      <c r="D183" s="133">
        <f t="shared" si="8"/>
        <v>-0.12135205024011819</v>
      </c>
    </row>
    <row r="184" spans="1:4" x14ac:dyDescent="0.25">
      <c r="B184" s="131">
        <v>2014</v>
      </c>
      <c r="C184" s="132">
        <v>16242</v>
      </c>
      <c r="D184" s="133">
        <f t="shared" si="8"/>
        <v>-4.867334387629596E-2</v>
      </c>
    </row>
    <row r="185" spans="1:4" x14ac:dyDescent="0.25">
      <c r="B185" s="131">
        <v>2013</v>
      </c>
      <c r="C185" s="132">
        <v>17073</v>
      </c>
      <c r="D185" s="133">
        <f t="shared" si="8"/>
        <v>2.9672516736023224E-2</v>
      </c>
    </row>
    <row r="186" spans="1:4" x14ac:dyDescent="0.25">
      <c r="B186" s="131">
        <v>2012</v>
      </c>
      <c r="C186" s="132">
        <v>16581</v>
      </c>
      <c r="D186" s="133">
        <f t="shared" si="8"/>
        <v>-0.1379328272850161</v>
      </c>
    </row>
    <row r="187" spans="1:4" x14ac:dyDescent="0.25">
      <c r="B187" s="131">
        <v>2011</v>
      </c>
      <c r="C187" s="132">
        <v>19234</v>
      </c>
      <c r="D187" s="133">
        <f t="shared" si="8"/>
        <v>8.7649852974440279E-2</v>
      </c>
    </row>
    <row r="188" spans="1:4" x14ac:dyDescent="0.25">
      <c r="B188" s="131">
        <v>2010</v>
      </c>
      <c r="C188" s="132">
        <v>17684</v>
      </c>
      <c r="D188" s="133"/>
    </row>
    <row r="189" spans="1:4" ht="6" customHeight="1" x14ac:dyDescent="0.25"/>
    <row r="190" spans="1:4" x14ac:dyDescent="0.25">
      <c r="B190" s="39" t="s">
        <v>19</v>
      </c>
      <c r="C190" s="39"/>
      <c r="D190" s="39"/>
    </row>
    <row r="193" spans="2:5" ht="48.75" customHeight="1" thickBot="1" x14ac:dyDescent="0.3">
      <c r="B193" s="293" t="s">
        <v>185</v>
      </c>
      <c r="C193" s="293"/>
      <c r="D193" s="293"/>
      <c r="E193" s="1" t="s">
        <v>108</v>
      </c>
    </row>
    <row r="194" spans="2:5" ht="10.5" customHeight="1" thickBot="1" x14ac:dyDescent="0.3">
      <c r="B194" s="124"/>
      <c r="C194" s="125"/>
      <c r="D194" s="124"/>
      <c r="E194" s="1" t="s">
        <v>109</v>
      </c>
    </row>
    <row r="195" spans="2:5" ht="22.5" thickTop="1" thickBot="1" x14ac:dyDescent="0.3">
      <c r="B195" s="3"/>
      <c r="C195" s="303" t="s">
        <v>28</v>
      </c>
      <c r="D195" s="304"/>
    </row>
    <row r="196" spans="2:5" ht="16.5" thickTop="1" thickBot="1" x14ac:dyDescent="0.3">
      <c r="B196" s="6"/>
      <c r="C196" s="127" t="s">
        <v>175</v>
      </c>
      <c r="D196" s="128" t="s">
        <v>176</v>
      </c>
    </row>
    <row r="197" spans="2:5" x14ac:dyDescent="0.25">
      <c r="B197" s="131">
        <v>2022</v>
      </c>
      <c r="C197" s="132">
        <v>575835</v>
      </c>
      <c r="D197" s="133">
        <f t="shared" ref="D197:D208" si="9">C197/C198-1</f>
        <v>0.9619056380064599</v>
      </c>
    </row>
    <row r="198" spans="2:5" x14ac:dyDescent="0.25">
      <c r="B198" s="131">
        <v>2021</v>
      </c>
      <c r="C198" s="132">
        <v>293508</v>
      </c>
      <c r="D198" s="133" t="e">
        <f t="shared" si="9"/>
        <v>#DIV/0!</v>
      </c>
    </row>
    <row r="199" spans="2:5" x14ac:dyDescent="0.25">
      <c r="B199" s="131">
        <v>2020</v>
      </c>
      <c r="C199" s="132">
        <v>0</v>
      </c>
      <c r="D199" s="133">
        <f t="shared" si="9"/>
        <v>-1</v>
      </c>
    </row>
    <row r="200" spans="2:5" x14ac:dyDescent="0.25">
      <c r="B200" s="131">
        <v>2019</v>
      </c>
      <c r="C200" s="132">
        <v>692053</v>
      </c>
      <c r="D200" s="133">
        <f t="shared" si="9"/>
        <v>-8.3792174436846723E-2</v>
      </c>
    </row>
    <row r="201" spans="2:5" x14ac:dyDescent="0.25">
      <c r="B201" s="131">
        <v>2018</v>
      </c>
      <c r="C201" s="132">
        <v>755345</v>
      </c>
      <c r="D201" s="133">
        <f t="shared" si="9"/>
        <v>-5.1499515920623518E-2</v>
      </c>
    </row>
    <row r="202" spans="2:5" x14ac:dyDescent="0.25">
      <c r="B202" s="131">
        <v>2017</v>
      </c>
      <c r="C202" s="132">
        <v>796357</v>
      </c>
      <c r="D202" s="133">
        <f t="shared" si="9"/>
        <v>8.7951315786141127E-3</v>
      </c>
    </row>
    <row r="203" spans="2:5" x14ac:dyDescent="0.25">
      <c r="B203" s="131">
        <v>2016</v>
      </c>
      <c r="C203" s="132">
        <v>789414</v>
      </c>
      <c r="D203" s="133">
        <f t="shared" si="9"/>
        <v>0.10422841764104396</v>
      </c>
    </row>
    <row r="204" spans="2:5" x14ac:dyDescent="0.25">
      <c r="B204" s="131">
        <v>2015</v>
      </c>
      <c r="C204" s="132">
        <v>714901</v>
      </c>
      <c r="D204" s="133">
        <f t="shared" si="9"/>
        <v>1.0766507466569486E-2</v>
      </c>
    </row>
    <row r="205" spans="2:5" x14ac:dyDescent="0.25">
      <c r="B205" s="131">
        <v>2014</v>
      </c>
      <c r="C205" s="132">
        <v>707286</v>
      </c>
      <c r="D205" s="133">
        <f t="shared" si="9"/>
        <v>4.574736266254642E-2</v>
      </c>
    </row>
    <row r="206" spans="2:5" x14ac:dyDescent="0.25">
      <c r="B206" s="131">
        <v>2013</v>
      </c>
      <c r="C206" s="132">
        <v>676345</v>
      </c>
      <c r="D206" s="133">
        <f t="shared" si="9"/>
        <v>1.0646723050715678E-2</v>
      </c>
    </row>
    <row r="207" spans="2:5" x14ac:dyDescent="0.25">
      <c r="B207" s="131">
        <v>2012</v>
      </c>
      <c r="C207" s="132">
        <v>669220</v>
      </c>
      <c r="D207" s="133">
        <f t="shared" si="9"/>
        <v>8.2866268908576846E-3</v>
      </c>
    </row>
    <row r="208" spans="2:5" x14ac:dyDescent="0.25">
      <c r="B208" s="131">
        <v>2011</v>
      </c>
      <c r="C208" s="132">
        <v>663720</v>
      </c>
      <c r="D208" s="133">
        <f t="shared" si="9"/>
        <v>8.1100451191503886E-2</v>
      </c>
    </row>
    <row r="209" spans="2:5" x14ac:dyDescent="0.25">
      <c r="B209" s="131">
        <v>2010</v>
      </c>
      <c r="C209" s="132">
        <v>613930</v>
      </c>
      <c r="D209" s="133"/>
    </row>
    <row r="210" spans="2:5" ht="6" customHeight="1" x14ac:dyDescent="0.25"/>
    <row r="211" spans="2:5" x14ac:dyDescent="0.25">
      <c r="B211" s="39" t="s">
        <v>19</v>
      </c>
      <c r="C211" s="39"/>
      <c r="D211" s="39"/>
    </row>
    <row r="214" spans="2:5" ht="48.75" customHeight="1" thickBot="1" x14ac:dyDescent="0.3">
      <c r="B214" s="293" t="s">
        <v>186</v>
      </c>
      <c r="C214" s="293"/>
      <c r="D214" s="293"/>
      <c r="E214" s="1" t="s">
        <v>112</v>
      </c>
    </row>
    <row r="215" spans="2:5" ht="10.5" customHeight="1" thickBot="1" x14ac:dyDescent="0.3">
      <c r="B215" s="124"/>
      <c r="C215" s="125"/>
      <c r="D215" s="124"/>
      <c r="E215" s="1" t="s">
        <v>113</v>
      </c>
    </row>
    <row r="216" spans="2:5" ht="22.5" thickTop="1" thickBot="1" x14ac:dyDescent="0.3">
      <c r="B216" s="3"/>
      <c r="C216" s="303" t="s">
        <v>29</v>
      </c>
      <c r="D216" s="304"/>
    </row>
    <row r="217" spans="2:5" ht="16.5" thickTop="1" thickBot="1" x14ac:dyDescent="0.3">
      <c r="B217" s="6"/>
      <c r="C217" s="127" t="s">
        <v>175</v>
      </c>
      <c r="D217" s="128" t="s">
        <v>176</v>
      </c>
    </row>
    <row r="218" spans="2:5" x14ac:dyDescent="0.25">
      <c r="B218" s="131">
        <v>2022</v>
      </c>
      <c r="C218" s="132">
        <v>237217</v>
      </c>
      <c r="D218" s="133">
        <f t="shared" ref="D218:D229" si="10">C218/C219-1</f>
        <v>1.5707334518184575</v>
      </c>
    </row>
    <row r="219" spans="2:5" x14ac:dyDescent="0.25">
      <c r="B219" s="131">
        <v>2021</v>
      </c>
      <c r="C219" s="132">
        <v>92276</v>
      </c>
      <c r="D219" s="133" t="e">
        <f t="shared" si="10"/>
        <v>#DIV/0!</v>
      </c>
    </row>
    <row r="220" spans="2:5" x14ac:dyDescent="0.25">
      <c r="B220" s="131">
        <v>2020</v>
      </c>
      <c r="C220" s="132">
        <v>0</v>
      </c>
      <c r="D220" s="133">
        <f t="shared" si="10"/>
        <v>-1</v>
      </c>
    </row>
    <row r="221" spans="2:5" x14ac:dyDescent="0.25">
      <c r="B221" s="131">
        <v>2019</v>
      </c>
      <c r="C221" s="132">
        <v>344563</v>
      </c>
      <c r="D221" s="133">
        <f t="shared" si="10"/>
        <v>-7.746288437596216E-2</v>
      </c>
    </row>
    <row r="222" spans="2:5" x14ac:dyDescent="0.25">
      <c r="B222" s="131">
        <v>2018</v>
      </c>
      <c r="C222" s="132">
        <v>373495</v>
      </c>
      <c r="D222" s="133">
        <f t="shared" si="10"/>
        <v>-0.13373179884681574</v>
      </c>
    </row>
    <row r="223" spans="2:5" x14ac:dyDescent="0.25">
      <c r="B223" s="131">
        <v>2017</v>
      </c>
      <c r="C223" s="132">
        <v>431154</v>
      </c>
      <c r="D223" s="133">
        <f t="shared" si="10"/>
        <v>6.4785476673227649E-2</v>
      </c>
    </row>
    <row r="224" spans="2:5" x14ac:dyDescent="0.25">
      <c r="B224" s="131">
        <v>2016</v>
      </c>
      <c r="C224" s="132">
        <v>404921</v>
      </c>
      <c r="D224" s="133">
        <f t="shared" si="10"/>
        <v>0.20328844142259417</v>
      </c>
    </row>
    <row r="225" spans="2:5" x14ac:dyDescent="0.25">
      <c r="B225" s="131">
        <v>2015</v>
      </c>
      <c r="C225" s="132">
        <v>336512</v>
      </c>
      <c r="D225" s="133">
        <f t="shared" si="10"/>
        <v>-4.8115817403160177E-2</v>
      </c>
    </row>
    <row r="226" spans="2:5" x14ac:dyDescent="0.25">
      <c r="B226" s="131">
        <v>2014</v>
      </c>
      <c r="C226" s="132">
        <v>353522</v>
      </c>
      <c r="D226" s="133">
        <f t="shared" si="10"/>
        <v>-1.5110908047450078E-2</v>
      </c>
    </row>
    <row r="227" spans="2:5" x14ac:dyDescent="0.25">
      <c r="B227" s="131">
        <v>2013</v>
      </c>
      <c r="C227" s="132">
        <v>358946</v>
      </c>
      <c r="D227" s="133">
        <f t="shared" si="10"/>
        <v>6.0915776033292346E-2</v>
      </c>
    </row>
    <row r="228" spans="2:5" x14ac:dyDescent="0.25">
      <c r="B228" s="131">
        <v>2012</v>
      </c>
      <c r="C228" s="132">
        <v>338336</v>
      </c>
      <c r="D228" s="133">
        <f t="shared" si="10"/>
        <v>-3.5455978652860987E-2</v>
      </c>
    </row>
    <row r="229" spans="2:5" x14ac:dyDescent="0.25">
      <c r="B229" s="131">
        <v>2011</v>
      </c>
      <c r="C229" s="132">
        <v>350773</v>
      </c>
      <c r="D229" s="133">
        <f t="shared" si="10"/>
        <v>8.360260727194091E-2</v>
      </c>
    </row>
    <row r="230" spans="2:5" x14ac:dyDescent="0.25">
      <c r="B230" s="131">
        <v>2010</v>
      </c>
      <c r="C230" s="132">
        <v>323710</v>
      </c>
      <c r="D230" s="133"/>
    </row>
    <row r="231" spans="2:5" ht="6" customHeight="1" x14ac:dyDescent="0.25"/>
    <row r="232" spans="2:5" x14ac:dyDescent="0.25">
      <c r="B232" s="39" t="s">
        <v>19</v>
      </c>
      <c r="C232" s="39"/>
      <c r="D232" s="39"/>
    </row>
    <row r="233" spans="2:5" x14ac:dyDescent="0.25">
      <c r="C233" s="130">
        <f>SUM(C218:C227)</f>
        <v>2932606</v>
      </c>
    </row>
    <row r="235" spans="2:5" ht="48.75" customHeight="1" thickBot="1" x14ac:dyDescent="0.3">
      <c r="B235" s="293" t="s">
        <v>187</v>
      </c>
      <c r="C235" s="293"/>
      <c r="D235" s="293"/>
      <c r="E235" s="1" t="s">
        <v>116</v>
      </c>
    </row>
    <row r="236" spans="2:5" ht="10.5" customHeight="1" thickBot="1" x14ac:dyDescent="0.3">
      <c r="B236" s="124"/>
      <c r="C236" s="125"/>
      <c r="D236" s="124"/>
      <c r="E236" s="1" t="s">
        <v>117</v>
      </c>
    </row>
    <row r="237" spans="2:5" ht="22.5" thickTop="1" thickBot="1" x14ac:dyDescent="0.3">
      <c r="B237" s="3"/>
      <c r="C237" s="303" t="s">
        <v>30</v>
      </c>
      <c r="D237" s="304"/>
    </row>
    <row r="238" spans="2:5" ht="16.5" thickTop="1" thickBot="1" x14ac:dyDescent="0.3">
      <c r="B238" s="6"/>
      <c r="C238" s="127" t="s">
        <v>175</v>
      </c>
      <c r="D238" s="128" t="s">
        <v>176</v>
      </c>
    </row>
    <row r="239" spans="2:5" x14ac:dyDescent="0.25">
      <c r="B239" s="131">
        <v>2022</v>
      </c>
      <c r="C239" s="132">
        <v>89939</v>
      </c>
      <c r="D239" s="133">
        <f t="shared" ref="D239:D250" si="11">C239/C240-1</f>
        <v>1.0789856915004274</v>
      </c>
    </row>
    <row r="240" spans="2:5" x14ac:dyDescent="0.25">
      <c r="B240" s="131">
        <v>2021</v>
      </c>
      <c r="C240" s="132">
        <v>43261</v>
      </c>
      <c r="D240" s="133" t="e">
        <f t="shared" si="11"/>
        <v>#DIV/0!</v>
      </c>
    </row>
    <row r="241" spans="2:4" x14ac:dyDescent="0.25">
      <c r="B241" s="131">
        <v>2020</v>
      </c>
      <c r="C241" s="132">
        <v>0</v>
      </c>
      <c r="D241" s="133">
        <f t="shared" si="11"/>
        <v>-1</v>
      </c>
    </row>
    <row r="242" spans="2:4" x14ac:dyDescent="0.25">
      <c r="B242" s="131">
        <v>2019</v>
      </c>
      <c r="C242" s="132">
        <v>157548</v>
      </c>
      <c r="D242" s="133">
        <f t="shared" si="11"/>
        <v>-6.5834178273476041E-2</v>
      </c>
    </row>
    <row r="243" spans="2:4" x14ac:dyDescent="0.25">
      <c r="B243" s="131">
        <v>2018</v>
      </c>
      <c r="C243" s="132">
        <v>168651</v>
      </c>
      <c r="D243" s="133">
        <f t="shared" si="11"/>
        <v>2.5382822902795255E-3</v>
      </c>
    </row>
    <row r="244" spans="2:4" x14ac:dyDescent="0.25">
      <c r="B244" s="131">
        <v>2017</v>
      </c>
      <c r="C244" s="132">
        <v>168224</v>
      </c>
      <c r="D244" s="133">
        <f t="shared" si="11"/>
        <v>0.30702054262361322</v>
      </c>
    </row>
    <row r="245" spans="2:4" x14ac:dyDescent="0.25">
      <c r="B245" s="131">
        <v>2016</v>
      </c>
      <c r="C245" s="132">
        <v>128708</v>
      </c>
      <c r="D245" s="133">
        <f t="shared" si="11"/>
        <v>9.2866664968455748E-2</v>
      </c>
    </row>
    <row r="246" spans="2:4" x14ac:dyDescent="0.25">
      <c r="B246" s="131">
        <v>2015</v>
      </c>
      <c r="C246" s="132">
        <v>117771</v>
      </c>
      <c r="D246" s="133">
        <f t="shared" si="11"/>
        <v>-5.4564575171793694E-2</v>
      </c>
    </row>
    <row r="247" spans="2:4" x14ac:dyDescent="0.25">
      <c r="B247" s="131">
        <v>2014</v>
      </c>
      <c r="C247" s="132">
        <v>124568</v>
      </c>
      <c r="D247" s="133">
        <f t="shared" si="11"/>
        <v>3.4944583838752985E-2</v>
      </c>
    </row>
    <row r="248" spans="2:4" x14ac:dyDescent="0.25">
      <c r="B248" s="131">
        <v>2013</v>
      </c>
      <c r="C248" s="132">
        <v>120362</v>
      </c>
      <c r="D248" s="133">
        <f t="shared" si="11"/>
        <v>1.7450411746611216E-4</v>
      </c>
    </row>
    <row r="249" spans="2:4" x14ac:dyDescent="0.25">
      <c r="B249" s="131">
        <v>2012</v>
      </c>
      <c r="C249" s="132">
        <v>120341</v>
      </c>
      <c r="D249" s="133">
        <f t="shared" si="11"/>
        <v>-7.4499338603992937E-2</v>
      </c>
    </row>
    <row r="250" spans="2:4" x14ac:dyDescent="0.25">
      <c r="B250" s="131">
        <v>2011</v>
      </c>
      <c r="C250" s="132">
        <v>130028</v>
      </c>
      <c r="D250" s="133">
        <f t="shared" si="11"/>
        <v>0.21620382928175252</v>
      </c>
    </row>
    <row r="251" spans="2:4" x14ac:dyDescent="0.25">
      <c r="B251" s="131">
        <v>2010</v>
      </c>
      <c r="C251" s="132">
        <v>106913</v>
      </c>
      <c r="D251" s="133"/>
    </row>
    <row r="252" spans="2:4" ht="6" customHeight="1" x14ac:dyDescent="0.25"/>
    <row r="253" spans="2:4" x14ac:dyDescent="0.25">
      <c r="B253" s="39" t="s">
        <v>19</v>
      </c>
      <c r="C253" s="39"/>
      <c r="D253" s="39"/>
    </row>
  </sheetData>
  <mergeCells count="24">
    <mergeCell ref="C111:D111"/>
    <mergeCell ref="B4:D4"/>
    <mergeCell ref="C6:D6"/>
    <mergeCell ref="B25:D25"/>
    <mergeCell ref="C27:D27"/>
    <mergeCell ref="B46:D46"/>
    <mergeCell ref="C48:D48"/>
    <mergeCell ref="B67:D67"/>
    <mergeCell ref="C69:D69"/>
    <mergeCell ref="B88:D88"/>
    <mergeCell ref="C90:D90"/>
    <mergeCell ref="B109:D109"/>
    <mergeCell ref="C237:D237"/>
    <mergeCell ref="B130:D130"/>
    <mergeCell ref="C132:D132"/>
    <mergeCell ref="B151:D151"/>
    <mergeCell ref="C153:D153"/>
    <mergeCell ref="B172:D172"/>
    <mergeCell ref="C174:D174"/>
    <mergeCell ref="B193:D193"/>
    <mergeCell ref="C195:D195"/>
    <mergeCell ref="B214:D214"/>
    <mergeCell ref="C216:D216"/>
    <mergeCell ref="B235:D235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2 n O 2 V o J A q z G l A A A A 9 g A A A B I A H A B D b 2 5 m a W c v U G F j a 2 F n Z S 5 4 b W w g o h g A K K A U A A A A A A A A A A A A A A A A A A A A A A A A A A A A h Y 9 N D o I w G E S v Q r q n P 0 i M I R 9 l Y d x J Y k J i 3 D a l Q i M U Q 4 v l b i 4 8 k l c Q o 6 g 7 l / P m L W b u 1 x t k Y 9 s E F 9 V b 3 Z k U M U x R o I z s S m 2 q F A 3 u G K 5 Q x m E n 5 E l U K p h k Y 5 P R l i m q n T s n h H j v s V / g r q 9 I R C k j h 3 x b y F q 1 A n 1 k / V 8 O t b F O G K k Q h / 1 r D I 8 w Y 0 s c 0 x h T I D O E X J u v E E 1 7 n + 0 P h P X Q u K F X X N l w U w C Z I 5 D 3 B / 4 A U E s D B B Q A A g A I A N p z t l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a c 7 Z W K I p H u A 4 A A A A R A A A A E w A c A E Z v c m 1 1 b G F z L 1 N l Y 3 R p b 2 4 x L m 0 g o h g A K K A U A A A A A A A A A A A A A A A A A A A A A A A A A A A A K 0 5 N L s n M z 1 M I h t C G 1 g B Q S w E C L Q A U A A I A C A D a c 7 Z W g k C r M a U A A A D 2 A A A A E g A A A A A A A A A A A A A A A A A A A A A A Q 2 9 u Z m l n L 1 B h Y 2 t h Z 2 U u e G 1 s U E s B A i 0 A F A A C A A g A 2 n O 2 V g / K 6 a u k A A A A 6 Q A A A B M A A A A A A A A A A A A A A A A A 8 Q A A A F t D b 2 5 0 Z W 5 0 X 1 R 5 c G V z X S 5 4 b W x Q S w E C L Q A U A A I A C A D a c 7 Z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B M Z 0 v S + i j U u k + d j C 3 S N W n g A A A A A C A A A A A A A D Z g A A w A A A A B A A A A C 8 c 4 S f 9 U R z / J D d l P 5 5 4 X o l A A A A A A S A A A C g A A A A E A A A A J s k D 8 p 9 P F 9 S q c n l N R 9 x m 5 F Q A A A A F p Z i c p 5 A M h 9 O 4 H z u F o 7 1 I a b f G C L t l H 2 e l g d m X q 2 F k A Q F S P L R x d e j U n t I a 4 1 F r y K j O M N l c U J d N q W 4 7 L Z h Z W 9 Z d p Q d w G l F T 2 z O U B h B C L / X 7 2 g U A A A A f L k + g U Q d L O L C a U n i z O + P h R H L / z Q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0B5F9276-7B60-4FED-B314-13BD3643B5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899FCA2-59B4-42F4-ABBF-DBBDAF01691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9DBC9732-19E0-46F9-A0BB-1829E50C7F0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5580792-8311-4947-878A-BAB3218FADD4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15</vt:i4>
      </vt:variant>
    </vt:vector>
  </HeadingPairs>
  <TitlesOfParts>
    <vt:vector size="53" baseType="lpstr">
      <vt:lpstr>Menú principal</vt:lpstr>
      <vt:lpstr>Plazas alojativas islas tipolog</vt:lpstr>
      <vt:lpstr>Plazas aloj islas cat y tipolog</vt:lpstr>
      <vt:lpstr>Establecim aloj islas cat y tip</vt:lpstr>
      <vt:lpstr>Resumen indicadores</vt:lpstr>
      <vt:lpstr>Resumen indicadores islas</vt:lpstr>
      <vt:lpstr>Viajeros entr evol mensu TF</vt:lpstr>
      <vt:lpstr>Viajeros entr evol mensu TF cat</vt:lpstr>
      <vt:lpstr>Viajeros entr evol anual TF cat</vt:lpstr>
      <vt:lpstr>Viajeros entr tipo ultimo mes</vt:lpstr>
      <vt:lpstr>Viajeros entr ti-cat ultimo mes</vt:lpstr>
      <vt:lpstr>Viajeros entr evol mensu GC</vt:lpstr>
      <vt:lpstr>Viajeros entr evol mensu FV</vt:lpstr>
      <vt:lpstr>Viajeros entr evol mensu LZ</vt:lpstr>
      <vt:lpstr>viaj entrados lugar residencia</vt:lpstr>
      <vt:lpstr>viaj alojados lugar residen (2)</vt:lpstr>
      <vt:lpstr>viaj entrados lugar residen acu</vt:lpstr>
      <vt:lpstr>viaj entrados lugar resid años </vt:lpstr>
      <vt:lpstr>viaj entrados lugar residen hot</vt:lpstr>
      <vt:lpstr>viaj entrados lugar residen apt</vt:lpstr>
      <vt:lpstr>viaj entrados lugar residen 5es</vt:lpstr>
      <vt:lpstr>viaj entrados lugar residen cat</vt:lpstr>
      <vt:lpstr>viaj entrados lugar residen año</vt:lpstr>
      <vt:lpstr>viaj entr lugar res año 5 estre</vt:lpstr>
      <vt:lpstr>viaj entr lugar res año categor</vt:lpstr>
      <vt:lpstr>distribución españoles x Resid</vt:lpstr>
      <vt:lpstr>distribución españoles x mun al</vt:lpstr>
      <vt:lpstr>distribución españoles x catego</vt:lpstr>
      <vt:lpstr>Pernoctaciones evol mensu TF</vt:lpstr>
      <vt:lpstr>Pernocta evol mensu TF cat</vt:lpstr>
      <vt:lpstr>Pernoctaciones lugar residen</vt:lpstr>
      <vt:lpstr>Pernoctaciones lugar reside año</vt:lpstr>
      <vt:lpstr>EM evol mensu TF cat </vt:lpstr>
      <vt:lpstr>tasa de ocupación evol mens</vt:lpstr>
      <vt:lpstr>ADR RevPAR ingresos totales ult</vt:lpstr>
      <vt:lpstr>Viajeros ALOJ evol mensu TF (2)</vt:lpstr>
      <vt:lpstr>evolución anual viaj ent canari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 año'!Área_de_impresión</vt:lpstr>
      <vt:lpstr>'Pernoctaciones lugar residen'!Área_de_impresión</vt:lpstr>
      <vt:lpstr>'viaj alojados lugar residen (2)'!Área_de_impresión</vt:lpstr>
      <vt:lpstr>'viaj entr lugar res año 5 estre'!Área_de_impresión</vt:lpstr>
      <vt:lpstr>'viaj entr lugar res año categor'!Área_de_impresión</vt:lpstr>
      <vt:lpstr>'viaj entrados lugar resid años '!Área_de_impresión</vt:lpstr>
      <vt:lpstr>'viaj entrados lugar residen 5es'!Área_de_impresión</vt:lpstr>
      <vt:lpstr>'viaj entrados lugar residen acu'!Área_de_impresión</vt:lpstr>
      <vt:lpstr>'viaj entrados lugar residen año'!Área_de_impresión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2023-05-22T13:28:41Z</dcterms:created>
  <dcterms:modified xsi:type="dcterms:W3CDTF">2024-02-20T14:32:33Z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